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3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34" i="1" l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AC49" i="1"/>
  <c r="AG49" i="1"/>
  <c r="AL49" i="1"/>
  <c r="AP49" i="1"/>
  <c r="AT49" i="1"/>
  <c r="G2" i="1" l="1"/>
  <c r="H2" i="1"/>
  <c r="I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N3" i="1"/>
  <c r="O3" i="1" s="1"/>
  <c r="N2" i="1"/>
  <c r="O2" i="1" s="1"/>
  <c r="X32" i="1" l="1"/>
  <c r="Z8" i="1"/>
  <c r="Z34" i="1"/>
  <c r="Z20" i="1"/>
  <c r="Z32" i="1"/>
  <c r="Z18" i="1"/>
  <c r="Z16" i="1"/>
  <c r="Z28" i="1"/>
  <c r="Z14" i="1"/>
  <c r="Z26" i="1"/>
  <c r="X13" i="1"/>
  <c r="X21" i="1"/>
  <c r="X18" i="1"/>
  <c r="X17" i="1"/>
  <c r="X14" i="1"/>
  <c r="Y20" i="1"/>
  <c r="Y18" i="1"/>
  <c r="Y16" i="1"/>
  <c r="Y14" i="1"/>
  <c r="Z21" i="1"/>
  <c r="Z19" i="1"/>
  <c r="Z17" i="1"/>
  <c r="Z15" i="1"/>
  <c r="Z13" i="1"/>
  <c r="Y34" i="1"/>
  <c r="Y32" i="1"/>
  <c r="Y31" i="1"/>
  <c r="Y30" i="1"/>
  <c r="Y29" i="1"/>
  <c r="Y28" i="1"/>
  <c r="Y27" i="1"/>
  <c r="Y26" i="1"/>
  <c r="X20" i="1"/>
  <c r="X16" i="1"/>
  <c r="X28" i="1"/>
  <c r="Z30" i="1"/>
  <c r="Z5" i="1"/>
  <c r="Z10" i="1"/>
  <c r="X15" i="1"/>
  <c r="X19" i="1"/>
  <c r="Y21" i="1"/>
  <c r="Y19" i="1"/>
  <c r="Y17" i="1"/>
  <c r="Y15" i="1"/>
  <c r="Y13" i="1"/>
  <c r="Z9" i="1"/>
  <c r="X29" i="1"/>
  <c r="X33" i="1"/>
  <c r="Z33" i="1"/>
  <c r="Z31" i="1"/>
  <c r="Z29" i="1"/>
  <c r="Z27" i="1"/>
  <c r="Z2" i="1"/>
  <c r="Z6" i="1"/>
  <c r="X26" i="1"/>
  <c r="X30" i="1"/>
  <c r="X34" i="1"/>
  <c r="Y33" i="1"/>
  <c r="Z7" i="1"/>
  <c r="X27" i="1"/>
  <c r="X31" i="1"/>
  <c r="Z3" i="1"/>
  <c r="Z4" i="1"/>
  <c r="Q2" i="1"/>
  <c r="R2" i="1" s="1"/>
  <c r="P2" i="1"/>
  <c r="T3" i="1"/>
  <c r="U3" i="1" s="1"/>
  <c r="S3" i="1"/>
  <c r="X2" i="1" l="1"/>
  <c r="X9" i="1"/>
  <c r="X10" i="1"/>
  <c r="X8" i="1"/>
  <c r="X5" i="1"/>
  <c r="X6" i="1"/>
  <c r="X3" i="1"/>
  <c r="Y9" i="1"/>
  <c r="Y8" i="1"/>
  <c r="Y4" i="1"/>
  <c r="Y7" i="1"/>
  <c r="Y3" i="1"/>
  <c r="Y6" i="1"/>
  <c r="Y2" i="1"/>
  <c r="Y10" i="1"/>
  <c r="Y5" i="1"/>
  <c r="X4" i="1"/>
  <c r="X7" i="1"/>
</calcChain>
</file>

<file path=xl/sharedStrings.xml><?xml version="1.0" encoding="utf-8"?>
<sst xmlns="http://schemas.openxmlformats.org/spreadsheetml/2006/main" count="293" uniqueCount="54">
  <si>
    <t>treatment</t>
  </si>
  <si>
    <t>Nitrate</t>
  </si>
  <si>
    <t>Phosphate</t>
  </si>
  <si>
    <t>Ammonium</t>
  </si>
  <si>
    <t>Control</t>
  </si>
  <si>
    <t>A+</t>
  </si>
  <si>
    <t>B+</t>
  </si>
  <si>
    <t>C+</t>
  </si>
  <si>
    <t>D+</t>
  </si>
  <si>
    <t>A-</t>
  </si>
  <si>
    <t>B-</t>
  </si>
  <si>
    <t>C-</t>
  </si>
  <si>
    <t>D-</t>
  </si>
  <si>
    <t>DetergentSoilBlank</t>
  </si>
  <si>
    <t>Psolution</t>
  </si>
  <si>
    <t>Esolution</t>
  </si>
  <si>
    <t>PBlank</t>
  </si>
  <si>
    <t>Eblank</t>
  </si>
  <si>
    <t>ControlBlank</t>
  </si>
  <si>
    <t>ABlank</t>
  </si>
  <si>
    <t>BBlank</t>
  </si>
  <si>
    <t>CBlank</t>
  </si>
  <si>
    <t>DBlank</t>
  </si>
  <si>
    <t>SoilBlank</t>
  </si>
  <si>
    <t>Moles per litre</t>
  </si>
  <si>
    <t>g/L</t>
  </si>
  <si>
    <t>Molecular mass</t>
  </si>
  <si>
    <t>mg/L</t>
  </si>
  <si>
    <t>mg/L N</t>
  </si>
  <si>
    <t>mg/L NO3</t>
  </si>
  <si>
    <t>mg/L P</t>
  </si>
  <si>
    <t>mg/L PO4</t>
  </si>
  <si>
    <t>NO3</t>
  </si>
  <si>
    <t>PO4</t>
  </si>
  <si>
    <t>NH4</t>
  </si>
  <si>
    <t>Expected mass in 100ml (mg)</t>
  </si>
  <si>
    <t>Standard deviations</t>
  </si>
  <si>
    <t>Observed mass in 100ml</t>
  </si>
  <si>
    <t>mg NO3 in 100ml</t>
  </si>
  <si>
    <t>mg in PO4 100ml</t>
  </si>
  <si>
    <t>mass in 100ml (mg)</t>
  </si>
  <si>
    <t>NaNO3</t>
  </si>
  <si>
    <t>KH2PO4</t>
  </si>
  <si>
    <t>PA</t>
  </si>
  <si>
    <t>PB</t>
  </si>
  <si>
    <t>PC</t>
  </si>
  <si>
    <t>PD</t>
  </si>
  <si>
    <t>EA</t>
  </si>
  <si>
    <t>EB</t>
  </si>
  <si>
    <t>EC</t>
  </si>
  <si>
    <t>ED</t>
  </si>
  <si>
    <t>Expected</t>
  </si>
  <si>
    <t>Observed</t>
  </si>
  <si>
    <t>Standard deviations for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</si>
</sst>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0" fontId="16" fillId="0" borderId="0" xfId="0" applyFont="1"/>
    <xf numFmtId="0" fontId="0" fillId="0" borderId="0" xfId="0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NO3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Expected</c:v>
          </c:tx>
          <c:invertIfNegative val="0"/>
          <c:cat>
            <c:strRef>
              <c:f>Sheet1!$W$2:$W$6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Sheet1!$X$2:$X$6</c:f>
              <c:numCache>
                <c:formatCode>0.00</c:formatCode>
                <c:ptCount val="5"/>
                <c:pt idx="0">
                  <c:v>0.73599999999999999</c:v>
                </c:pt>
                <c:pt idx="1">
                  <c:v>0.73617639999999995</c:v>
                </c:pt>
                <c:pt idx="2">
                  <c:v>0.73776399999999998</c:v>
                </c:pt>
                <c:pt idx="3">
                  <c:v>0.75363999999999998</c:v>
                </c:pt>
                <c:pt idx="4">
                  <c:v>0.82420000000000004</c:v>
                </c:pt>
              </c:numCache>
            </c:numRef>
          </c:val>
        </c:ser>
        <c:ser>
          <c:idx val="1"/>
          <c:order val="1"/>
          <c:tx>
            <c:v>observed</c:v>
          </c:tx>
          <c:invertIfNegative val="0"/>
          <c:errBars>
            <c:errBarType val="both"/>
            <c:errValType val="cust"/>
            <c:noEndCap val="0"/>
            <c:plus>
              <c:numRef>
                <c:f>Sheet1!$X$26:$X$30</c:f>
                <c:numCache>
                  <c:formatCode>General</c:formatCode>
                  <c:ptCount val="5"/>
                  <c:pt idx="0">
                    <c:v>0.22604477432579551</c:v>
                  </c:pt>
                  <c:pt idx="1">
                    <c:v>7.6677506480062343E-2</c:v>
                  </c:pt>
                  <c:pt idx="2">
                    <c:v>0.21966392512199187</c:v>
                  </c:pt>
                  <c:pt idx="3">
                    <c:v>2.5887448696231177E-2</c:v>
                  </c:pt>
                  <c:pt idx="4">
                    <c:v>0.25841795603247092</c:v>
                  </c:pt>
                </c:numCache>
              </c:numRef>
            </c:plus>
            <c:minus>
              <c:numRef>
                <c:f>Sheet1!$X$26:$X$30</c:f>
                <c:numCache>
                  <c:formatCode>General</c:formatCode>
                  <c:ptCount val="5"/>
                  <c:pt idx="0">
                    <c:v>0.22604477432579551</c:v>
                  </c:pt>
                  <c:pt idx="1">
                    <c:v>7.6677506480062343E-2</c:v>
                  </c:pt>
                  <c:pt idx="2">
                    <c:v>0.21966392512199187</c:v>
                  </c:pt>
                  <c:pt idx="3">
                    <c:v>2.5887448696231177E-2</c:v>
                  </c:pt>
                  <c:pt idx="4">
                    <c:v>0.25841795603247092</c:v>
                  </c:pt>
                </c:numCache>
              </c:numRef>
            </c:minus>
          </c:errBars>
          <c:cat>
            <c:strRef>
              <c:f>Sheet1!$W$2:$W$6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Sheet1!$X$13:$X$17</c:f>
              <c:numCache>
                <c:formatCode>0.00</c:formatCode>
                <c:ptCount val="5"/>
                <c:pt idx="0">
                  <c:v>0.75560000000000005</c:v>
                </c:pt>
                <c:pt idx="1">
                  <c:v>0.73860000000000015</c:v>
                </c:pt>
                <c:pt idx="2">
                  <c:v>0.87560000000000004</c:v>
                </c:pt>
                <c:pt idx="3">
                  <c:v>0.68779999999999997</c:v>
                </c:pt>
                <c:pt idx="4">
                  <c:v>0.51360000000000006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89952"/>
        <c:axId val="78991744"/>
      </c:barChart>
      <c:catAx>
        <c:axId val="7898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78991744"/>
        <c:crosses val="autoZero"/>
        <c:auto val="1"/>
        <c:lblAlgn val="ctr"/>
        <c:lblOffset val="100"/>
        <c:noMultiLvlLbl val="0"/>
      </c:catAx>
      <c:valAx>
        <c:axId val="78991744"/>
        <c:scaling>
          <c:orientation val="minMax"/>
          <c:max val="1.2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78989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NO3 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Sheet1!$AK$42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Sheet1!$AJ$43:$AJ$47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Sheet1!$AK$43:$AK$47</c:f>
              <c:numCache>
                <c:formatCode>General</c:formatCode>
                <c:ptCount val="5"/>
                <c:pt idx="0">
                  <c:v>7.3599999999999994</c:v>
                </c:pt>
                <c:pt idx="1">
                  <c:v>7.3616819999999992</c:v>
                </c:pt>
                <c:pt idx="2">
                  <c:v>7.3768199999999995</c:v>
                </c:pt>
                <c:pt idx="3">
                  <c:v>7.5282</c:v>
                </c:pt>
                <c:pt idx="4">
                  <c:v>8.2010000000000005</c:v>
                </c:pt>
              </c:numCache>
            </c:numRef>
          </c:val>
        </c:ser>
        <c:ser>
          <c:idx val="1"/>
          <c:order val="1"/>
          <c:tx>
            <c:strRef>
              <c:f>Sheet1!$AL$42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Sheet1!$AL$92:$AL$96</c:f>
                <c:numCache>
                  <c:formatCode>General</c:formatCode>
                  <c:ptCount val="5"/>
                  <c:pt idx="0">
                    <c:v>2.2604477432579579</c:v>
                  </c:pt>
                  <c:pt idx="1">
                    <c:v>0.6538929576008603</c:v>
                  </c:pt>
                  <c:pt idx="2">
                    <c:v>2.0970703373992996</c:v>
                  </c:pt>
                  <c:pt idx="3">
                    <c:v>0.47671375058833765</c:v>
                  </c:pt>
                  <c:pt idx="4">
                    <c:v>0.38</c:v>
                  </c:pt>
                </c:numCache>
              </c:numRef>
            </c:plus>
            <c:minus>
              <c:numRef>
                <c:f>Sheet1!$AL$92:$AL$96</c:f>
                <c:numCache>
                  <c:formatCode>General</c:formatCode>
                  <c:ptCount val="5"/>
                  <c:pt idx="0">
                    <c:v>2.2604477432579579</c:v>
                  </c:pt>
                  <c:pt idx="1">
                    <c:v>0.6538929576008603</c:v>
                  </c:pt>
                  <c:pt idx="2">
                    <c:v>2.0970703373992996</c:v>
                  </c:pt>
                  <c:pt idx="3">
                    <c:v>0.47671375058833765</c:v>
                  </c:pt>
                  <c:pt idx="4">
                    <c:v>0.38</c:v>
                  </c:pt>
                </c:numCache>
              </c:numRef>
            </c:minus>
          </c:errBars>
          <c:cat>
            <c:strRef>
              <c:f>Sheet1!$AJ$43:$AJ$47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Sheet1!$AL$43:$AL$47</c:f>
              <c:numCache>
                <c:formatCode>General</c:formatCode>
                <c:ptCount val="5"/>
                <c:pt idx="0">
                  <c:v>7.5560000000000009</c:v>
                </c:pt>
                <c:pt idx="1">
                  <c:v>7.2120000000000006</c:v>
                </c:pt>
                <c:pt idx="2">
                  <c:v>8.6760000000000002</c:v>
                </c:pt>
                <c:pt idx="3">
                  <c:v>4.8520000000000003</c:v>
                </c:pt>
                <c:pt idx="4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53344"/>
        <c:axId val="88554880"/>
      </c:barChart>
      <c:catAx>
        <c:axId val="8855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88554880"/>
        <c:crosses val="autoZero"/>
        <c:auto val="1"/>
        <c:lblAlgn val="ctr"/>
        <c:lblOffset val="100"/>
        <c:noMultiLvlLbl val="0"/>
      </c:catAx>
      <c:valAx>
        <c:axId val="8855488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8855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PO4 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Sheet1!$AO$42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Sheet1!$AN$43:$AN$47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Sheet1!$AO$43:$AO$47</c:f>
              <c:numCache>
                <c:formatCode>General</c:formatCode>
                <c:ptCount val="5"/>
                <c:pt idx="0">
                  <c:v>0.8640000000000001</c:v>
                </c:pt>
                <c:pt idx="1">
                  <c:v>0.86439600000000005</c:v>
                </c:pt>
                <c:pt idx="2">
                  <c:v>0.86795999999999995</c:v>
                </c:pt>
                <c:pt idx="3">
                  <c:v>0.90360000000000007</c:v>
                </c:pt>
                <c:pt idx="4">
                  <c:v>1.0620000000000001</c:v>
                </c:pt>
              </c:numCache>
            </c:numRef>
          </c:val>
        </c:ser>
        <c:ser>
          <c:idx val="1"/>
          <c:order val="1"/>
          <c:tx>
            <c:strRef>
              <c:f>Sheet1!$AP$42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Sheet1!$AM$92:$AM$96</c:f>
                <c:numCache>
                  <c:formatCode>General</c:formatCode>
                  <c:ptCount val="5"/>
                  <c:pt idx="0">
                    <c:v>0.22639787984872983</c:v>
                  </c:pt>
                  <c:pt idx="1">
                    <c:v>0.17424121211699564</c:v>
                  </c:pt>
                  <c:pt idx="2">
                    <c:v>0.43618344764559847</c:v>
                  </c:pt>
                  <c:pt idx="3">
                    <c:v>0.31964980838411283</c:v>
                  </c:pt>
                  <c:pt idx="4">
                    <c:v>0.400119982005398</c:v>
                  </c:pt>
                </c:numCache>
              </c:numRef>
            </c:plus>
            <c:minus>
              <c:numRef>
                <c:f>Sheet1!$AM$92:$AM$96</c:f>
                <c:numCache>
                  <c:formatCode>General</c:formatCode>
                  <c:ptCount val="5"/>
                  <c:pt idx="0">
                    <c:v>0.22639787984872983</c:v>
                  </c:pt>
                  <c:pt idx="1">
                    <c:v>0.17424121211699564</c:v>
                  </c:pt>
                  <c:pt idx="2">
                    <c:v>0.43618344764559847</c:v>
                  </c:pt>
                  <c:pt idx="3">
                    <c:v>0.31964980838411283</c:v>
                  </c:pt>
                  <c:pt idx="4">
                    <c:v>0.400119982005398</c:v>
                  </c:pt>
                </c:numCache>
              </c:numRef>
            </c:minus>
          </c:errBars>
          <c:cat>
            <c:strRef>
              <c:f>Sheet1!$AN$43:$AN$47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Sheet1!$AP$43:$AP$47</c:f>
              <c:numCache>
                <c:formatCode>General</c:formatCode>
                <c:ptCount val="5"/>
                <c:pt idx="0">
                  <c:v>0.87200000000000011</c:v>
                </c:pt>
                <c:pt idx="1">
                  <c:v>0.90000000000000013</c:v>
                </c:pt>
                <c:pt idx="2">
                  <c:v>1.1580000000000004</c:v>
                </c:pt>
                <c:pt idx="3">
                  <c:v>0.77200000000000002</c:v>
                </c:pt>
                <c:pt idx="4">
                  <c:v>0.318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93152"/>
        <c:axId val="88594688"/>
      </c:barChart>
      <c:catAx>
        <c:axId val="8859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88594688"/>
        <c:crosses val="autoZero"/>
        <c:auto val="1"/>
        <c:lblAlgn val="ctr"/>
        <c:lblOffset val="100"/>
        <c:noMultiLvlLbl val="0"/>
      </c:catAx>
      <c:valAx>
        <c:axId val="88594688"/>
        <c:scaling>
          <c:orientation val="minMax"/>
          <c:max val="1.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8859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NH4 E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Sheet1!$AS$42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Sheet1!$AR$43:$AR$47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Sheet1!$AS$43:$AS$47</c:f>
              <c:numCache>
                <c:formatCode>General</c:formatCode>
                <c:ptCount val="5"/>
                <c:pt idx="0">
                  <c:v>0</c:v>
                </c:pt>
                <c:pt idx="1">
                  <c:v>3.9999999999999996E-5</c:v>
                </c:pt>
                <c:pt idx="2">
                  <c:v>4.0000000000000002E-4</c:v>
                </c:pt>
                <c:pt idx="3">
                  <c:v>4.0000000000000001E-3</c:v>
                </c:pt>
                <c:pt idx="4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Sheet1!$AT$42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Sheet1!$AN$92:$AN$96</c:f>
                <c:numCache>
                  <c:formatCode>General</c:formatCode>
                  <c:ptCount val="5"/>
                  <c:pt idx="0">
                    <c:v>5.2000000000000005E-2</c:v>
                  </c:pt>
                  <c:pt idx="1">
                    <c:v>4.3999999999999997E-2</c:v>
                  </c:pt>
                  <c:pt idx="2">
                    <c:v>1.6E-2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Sheet1!$AN$92:$AN$96</c:f>
                <c:numCache>
                  <c:formatCode>General</c:formatCode>
                  <c:ptCount val="5"/>
                  <c:pt idx="0">
                    <c:v>5.2000000000000005E-2</c:v>
                  </c:pt>
                  <c:pt idx="1">
                    <c:v>4.3999999999999997E-2</c:v>
                  </c:pt>
                  <c:pt idx="2">
                    <c:v>1.6E-2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</c:errBars>
          <c:cat>
            <c:strRef>
              <c:f>Sheet1!$AR$43:$AR$47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Sheet1!$AT$43:$AT$47</c:f>
              <c:numCache>
                <c:formatCode>General</c:formatCode>
                <c:ptCount val="5"/>
                <c:pt idx="0">
                  <c:v>2.6000000000000002E-2</c:v>
                </c:pt>
                <c:pt idx="1">
                  <c:v>2.2000000000000002E-2</c:v>
                </c:pt>
                <c:pt idx="2">
                  <c:v>8.0000000000000002E-3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04032"/>
        <c:axId val="88691840"/>
      </c:barChart>
      <c:catAx>
        <c:axId val="88604032"/>
        <c:scaling>
          <c:orientation val="minMax"/>
        </c:scaling>
        <c:delete val="0"/>
        <c:axPos val="b"/>
        <c:majorTickMark val="out"/>
        <c:minorTickMark val="none"/>
        <c:tickLblPos val="nextTo"/>
        <c:crossAx val="88691840"/>
        <c:crosses val="autoZero"/>
        <c:auto val="1"/>
        <c:lblAlgn val="ctr"/>
        <c:lblOffset val="100"/>
        <c:noMultiLvlLbl val="0"/>
      </c:catAx>
      <c:valAx>
        <c:axId val="88691840"/>
        <c:scaling>
          <c:orientation val="minMax"/>
          <c:max val="6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8860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Expected</c:v>
          </c:tx>
          <c:invertIfNegative val="0"/>
          <c:cat>
            <c:strRef>
              <c:f>Sheet1!$AB$2:$AB$6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Sheet1!$AC$2:$AC$6</c:f>
              <c:numCache>
                <c:formatCode>0.00</c:formatCode>
                <c:ptCount val="5"/>
                <c:pt idx="0">
                  <c:v>0.73599999999999999</c:v>
                </c:pt>
                <c:pt idx="1">
                  <c:v>0.73616819999999994</c:v>
                </c:pt>
                <c:pt idx="2">
                  <c:v>0.73768199999999995</c:v>
                </c:pt>
                <c:pt idx="3">
                  <c:v>0.75282000000000004</c:v>
                </c:pt>
                <c:pt idx="4">
                  <c:v>0.82010000000000005</c:v>
                </c:pt>
              </c:numCache>
            </c:numRef>
          </c:val>
        </c:ser>
        <c:ser>
          <c:idx val="1"/>
          <c:order val="1"/>
          <c:tx>
            <c:v>Observed</c:v>
          </c:tx>
          <c:invertIfNegative val="0"/>
          <c:errBars>
            <c:errBarType val="both"/>
            <c:errValType val="cust"/>
            <c:noEndCap val="0"/>
            <c:plus>
              <c:numRef>
                <c:f>Sheet1!$AC$26:$AC$30</c:f>
                <c:numCache>
                  <c:formatCode>General</c:formatCode>
                  <c:ptCount val="5"/>
                  <c:pt idx="0">
                    <c:v>0.22604477432579551</c:v>
                  </c:pt>
                  <c:pt idx="1">
                    <c:v>6.5389295760086036E-2</c:v>
                  </c:pt>
                  <c:pt idx="2">
                    <c:v>0.20970703373992944</c:v>
                  </c:pt>
                  <c:pt idx="3">
                    <c:v>4.7671375058833773E-2</c:v>
                  </c:pt>
                  <c:pt idx="4">
                    <c:v>3.7999999999999999E-2</c:v>
                  </c:pt>
                </c:numCache>
              </c:numRef>
            </c:plus>
            <c:minus>
              <c:numRef>
                <c:f>Sheet1!$AC$26:$AC$30</c:f>
                <c:numCache>
                  <c:formatCode>General</c:formatCode>
                  <c:ptCount val="5"/>
                  <c:pt idx="0">
                    <c:v>0.22604477432579551</c:v>
                  </c:pt>
                  <c:pt idx="1">
                    <c:v>6.5389295760086036E-2</c:v>
                  </c:pt>
                  <c:pt idx="2">
                    <c:v>0.20970703373992944</c:v>
                  </c:pt>
                  <c:pt idx="3">
                    <c:v>4.7671375058833773E-2</c:v>
                  </c:pt>
                  <c:pt idx="4">
                    <c:v>3.7999999999999999E-2</c:v>
                  </c:pt>
                </c:numCache>
              </c:numRef>
            </c:minus>
          </c:errBars>
          <c:val>
            <c:numRef>
              <c:f>Sheet1!$AC$13:$AC$17</c:f>
              <c:numCache>
                <c:formatCode>0.00</c:formatCode>
                <c:ptCount val="5"/>
                <c:pt idx="0">
                  <c:v>0.75560000000000005</c:v>
                </c:pt>
                <c:pt idx="1">
                  <c:v>0.72120000000000006</c:v>
                </c:pt>
                <c:pt idx="2">
                  <c:v>0.86760000000000004</c:v>
                </c:pt>
                <c:pt idx="3">
                  <c:v>0.48520000000000002</c:v>
                </c:pt>
                <c:pt idx="4">
                  <c:v>1.9E-2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23488"/>
        <c:axId val="79029376"/>
      </c:barChart>
      <c:catAx>
        <c:axId val="7902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79029376"/>
        <c:crosses val="autoZero"/>
        <c:auto val="1"/>
        <c:lblAlgn val="ctr"/>
        <c:lblOffset val="100"/>
        <c:noMultiLvlLbl val="0"/>
      </c:catAx>
      <c:valAx>
        <c:axId val="79029376"/>
        <c:scaling>
          <c:orientation val="minMax"/>
          <c:max val="1.2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7902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PO4</a:t>
            </a:r>
          </a:p>
        </c:rich>
      </c:tx>
      <c:layout>
        <c:manualLayout>
          <c:xMode val="edge"/>
          <c:yMode val="edge"/>
          <c:x val="0.80988888888888888"/>
          <c:y val="4.166666666666666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Expected</c:v>
          </c:tx>
          <c:invertIfNegative val="0"/>
          <c:cat>
            <c:strRef>
              <c:f>Sheet1!$W$2:$W$6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Sheet1!$Y$2:$Y$6</c:f>
              <c:numCache>
                <c:formatCode>0.00</c:formatCode>
                <c:ptCount val="5"/>
                <c:pt idx="0">
                  <c:v>8.6400000000000005E-2</c:v>
                </c:pt>
                <c:pt idx="1">
                  <c:v>8.6400000000000005E-2</c:v>
                </c:pt>
                <c:pt idx="2">
                  <c:v>8.6400000000000005E-2</c:v>
                </c:pt>
                <c:pt idx="3">
                  <c:v>8.6400000000000005E-2</c:v>
                </c:pt>
                <c:pt idx="4">
                  <c:v>8.6400000000000005E-2</c:v>
                </c:pt>
              </c:numCache>
            </c:numRef>
          </c:val>
        </c:ser>
        <c:ser>
          <c:idx val="1"/>
          <c:order val="1"/>
          <c:tx>
            <c:v>Observed</c:v>
          </c:tx>
          <c:invertIfNegative val="0"/>
          <c:errBars>
            <c:errBarType val="both"/>
            <c:errValType val="cust"/>
            <c:noEndCap val="0"/>
            <c:plus>
              <c:numRef>
                <c:f>Sheet1!$Y$26:$Y$30</c:f>
                <c:numCache>
                  <c:formatCode>General</c:formatCode>
                  <c:ptCount val="5"/>
                  <c:pt idx="0">
                    <c:v>2.2639787984872997E-2</c:v>
                  </c:pt>
                  <c:pt idx="1">
                    <c:v>6.8876701430890244E-3</c:v>
                  </c:pt>
                  <c:pt idx="2">
                    <c:v>1.5992498241363055E-2</c:v>
                  </c:pt>
                  <c:pt idx="3">
                    <c:v>1.3962807740565674E-2</c:v>
                  </c:pt>
                  <c:pt idx="4">
                    <c:v>3.3547578154018785E-2</c:v>
                  </c:pt>
                </c:numCache>
              </c:numRef>
            </c:plus>
            <c:minus>
              <c:numRef>
                <c:f>Sheet1!$Y$26:$Y$30</c:f>
                <c:numCache>
                  <c:formatCode>General</c:formatCode>
                  <c:ptCount val="5"/>
                  <c:pt idx="0">
                    <c:v>2.2639787984872997E-2</c:v>
                  </c:pt>
                  <c:pt idx="1">
                    <c:v>6.8876701430890244E-3</c:v>
                  </c:pt>
                  <c:pt idx="2">
                    <c:v>1.5992498241363055E-2</c:v>
                  </c:pt>
                  <c:pt idx="3">
                    <c:v>1.3962807740565674E-2</c:v>
                  </c:pt>
                  <c:pt idx="4">
                    <c:v>3.3547578154018785E-2</c:v>
                  </c:pt>
                </c:numCache>
              </c:numRef>
            </c:minus>
          </c:errBars>
          <c:cat>
            <c:strRef>
              <c:f>Sheet1!$W$2:$W$6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Sheet1!$Y$13:$Y$17</c:f>
              <c:numCache>
                <c:formatCode>0.00</c:formatCode>
                <c:ptCount val="5"/>
                <c:pt idx="0">
                  <c:v>8.7200000000000014E-2</c:v>
                </c:pt>
                <c:pt idx="1">
                  <c:v>9.2600000000000016E-2</c:v>
                </c:pt>
                <c:pt idx="2">
                  <c:v>0.1018</c:v>
                </c:pt>
                <c:pt idx="3">
                  <c:v>9.9199999999999997E-2</c:v>
                </c:pt>
                <c:pt idx="4">
                  <c:v>6.2600000000000017E-2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10656"/>
        <c:axId val="87912448"/>
      </c:barChart>
      <c:catAx>
        <c:axId val="8791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87912448"/>
        <c:crosses val="autoZero"/>
        <c:auto val="1"/>
        <c:lblAlgn val="ctr"/>
        <c:lblOffset val="100"/>
        <c:noMultiLvlLbl val="0"/>
      </c:catAx>
      <c:valAx>
        <c:axId val="87912448"/>
        <c:scaling>
          <c:orientation val="minMax"/>
          <c:max val="0.18000000000000002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8791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Expected</c:v>
          </c:tx>
          <c:invertIfNegative val="0"/>
          <c:cat>
            <c:strRef>
              <c:f>Sheet1!$AB$2:$AB$6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Sheet1!$AD$2:$AD$6</c:f>
              <c:numCache>
                <c:formatCode>0.00</c:formatCode>
                <c:ptCount val="5"/>
                <c:pt idx="0">
                  <c:v>8.6400000000000005E-2</c:v>
                </c:pt>
                <c:pt idx="1">
                  <c:v>8.6439600000000005E-2</c:v>
                </c:pt>
                <c:pt idx="2">
                  <c:v>8.6795999999999998E-2</c:v>
                </c:pt>
                <c:pt idx="3">
                  <c:v>9.036000000000001E-2</c:v>
                </c:pt>
                <c:pt idx="4">
                  <c:v>0.1062</c:v>
                </c:pt>
              </c:numCache>
            </c:numRef>
          </c:val>
        </c:ser>
        <c:ser>
          <c:idx val="1"/>
          <c:order val="1"/>
          <c:tx>
            <c:v>Observed</c:v>
          </c:tx>
          <c:invertIfNegative val="0"/>
          <c:errBars>
            <c:errBarType val="both"/>
            <c:errValType val="cust"/>
            <c:noEndCap val="0"/>
            <c:plus>
              <c:numRef>
                <c:f>Sheet1!$AD$26:$AD$30</c:f>
                <c:numCache>
                  <c:formatCode>General</c:formatCode>
                  <c:ptCount val="5"/>
                  <c:pt idx="0">
                    <c:v>2.2639787984872997E-2</c:v>
                  </c:pt>
                  <c:pt idx="1">
                    <c:v>1.742412121169952E-2</c:v>
                  </c:pt>
                  <c:pt idx="2">
                    <c:v>4.3618344764559711E-2</c:v>
                  </c:pt>
                  <c:pt idx="3">
                    <c:v>3.1964980838411268E-2</c:v>
                  </c:pt>
                  <c:pt idx="4">
                    <c:v>4.00119982005398E-2</c:v>
                  </c:pt>
                </c:numCache>
              </c:numRef>
            </c:plus>
            <c:minus>
              <c:numRef>
                <c:f>Sheet1!$AD$26:$AD$30</c:f>
                <c:numCache>
                  <c:formatCode>General</c:formatCode>
                  <c:ptCount val="5"/>
                  <c:pt idx="0">
                    <c:v>2.2639787984872997E-2</c:v>
                  </c:pt>
                  <c:pt idx="1">
                    <c:v>1.742412121169952E-2</c:v>
                  </c:pt>
                  <c:pt idx="2">
                    <c:v>4.3618344764559711E-2</c:v>
                  </c:pt>
                  <c:pt idx="3">
                    <c:v>3.1964980838411268E-2</c:v>
                  </c:pt>
                  <c:pt idx="4">
                    <c:v>4.00119982005398E-2</c:v>
                  </c:pt>
                </c:numCache>
              </c:numRef>
            </c:minus>
          </c:errBars>
          <c:cat>
            <c:strRef>
              <c:f>Sheet1!$AB$2:$AB$6</c:f>
              <c:strCache>
                <c:ptCount val="5"/>
                <c:pt idx="0">
                  <c:v>Control</c:v>
                </c:pt>
                <c:pt idx="1">
                  <c:v>EA</c:v>
                </c:pt>
                <c:pt idx="2">
                  <c:v>EB</c:v>
                </c:pt>
                <c:pt idx="3">
                  <c:v>EC</c:v>
                </c:pt>
                <c:pt idx="4">
                  <c:v>ED</c:v>
                </c:pt>
              </c:strCache>
            </c:strRef>
          </c:cat>
          <c:val>
            <c:numRef>
              <c:f>Sheet1!$AD$13:$AD$17</c:f>
              <c:numCache>
                <c:formatCode>0.00</c:formatCode>
                <c:ptCount val="5"/>
                <c:pt idx="0">
                  <c:v>8.7200000000000014E-2</c:v>
                </c:pt>
                <c:pt idx="1">
                  <c:v>9.0000000000000011E-2</c:v>
                </c:pt>
                <c:pt idx="2">
                  <c:v>0.11580000000000004</c:v>
                </c:pt>
                <c:pt idx="3">
                  <c:v>7.7200000000000005E-2</c:v>
                </c:pt>
                <c:pt idx="4">
                  <c:v>3.1800000000000002E-2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23712"/>
        <c:axId val="87945984"/>
      </c:barChart>
      <c:catAx>
        <c:axId val="879237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945984"/>
        <c:crosses val="autoZero"/>
        <c:auto val="1"/>
        <c:lblAlgn val="ctr"/>
        <c:lblOffset val="100"/>
        <c:noMultiLvlLbl val="0"/>
      </c:catAx>
      <c:valAx>
        <c:axId val="87945984"/>
        <c:scaling>
          <c:orientation val="minMax"/>
          <c:max val="0.18000000000000002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8792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Expected</c:v>
          </c:tx>
          <c:invertIfNegative val="0"/>
          <c:cat>
            <c:strRef>
              <c:f>Sheet1!$W$2:$W$6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Sheet1!$Z$2:$Z$6</c:f>
              <c:numCache>
                <c:formatCode>0.00</c:formatCode>
                <c:ptCount val="5"/>
                <c:pt idx="0">
                  <c:v>0</c:v>
                </c:pt>
                <c:pt idx="1">
                  <c:v>1.0725999999999999E-3</c:v>
                </c:pt>
                <c:pt idx="2">
                  <c:v>1.0725999999999999E-2</c:v>
                </c:pt>
                <c:pt idx="3">
                  <c:v>0.10726000000000001</c:v>
                </c:pt>
                <c:pt idx="4">
                  <c:v>0.5363</c:v>
                </c:pt>
              </c:numCache>
            </c:numRef>
          </c:val>
        </c:ser>
        <c:ser>
          <c:idx val="1"/>
          <c:order val="1"/>
          <c:tx>
            <c:v>Observed</c:v>
          </c:tx>
          <c:invertIfNegative val="0"/>
          <c:errBars>
            <c:errBarType val="both"/>
            <c:errValType val="cust"/>
            <c:noEndCap val="0"/>
            <c:plus>
              <c:numRef>
                <c:f>Sheet1!$Z$26:$Z$30</c:f>
                <c:numCache>
                  <c:formatCode>General</c:formatCode>
                  <c:ptCount val="5"/>
                  <c:pt idx="0">
                    <c:v>5.2000000000000006E-3</c:v>
                  </c:pt>
                  <c:pt idx="1">
                    <c:v>0</c:v>
                  </c:pt>
                  <c:pt idx="2">
                    <c:v>1.6000000000000001E-3</c:v>
                  </c:pt>
                  <c:pt idx="3">
                    <c:v>7.1274118724821856E-3</c:v>
                  </c:pt>
                  <c:pt idx="4">
                    <c:v>6.758283805819322E-2</c:v>
                  </c:pt>
                </c:numCache>
              </c:numRef>
            </c:plus>
            <c:minus>
              <c:numRef>
                <c:f>Sheet1!$Z$26:$Z$30</c:f>
                <c:numCache>
                  <c:formatCode>General</c:formatCode>
                  <c:ptCount val="5"/>
                  <c:pt idx="0">
                    <c:v>5.2000000000000006E-3</c:v>
                  </c:pt>
                  <c:pt idx="1">
                    <c:v>0</c:v>
                  </c:pt>
                  <c:pt idx="2">
                    <c:v>1.6000000000000001E-3</c:v>
                  </c:pt>
                  <c:pt idx="3">
                    <c:v>7.1274118724821856E-3</c:v>
                  </c:pt>
                  <c:pt idx="4">
                    <c:v>6.758283805819322E-2</c:v>
                  </c:pt>
                </c:numCache>
              </c:numRef>
            </c:minus>
          </c:errBars>
          <c:cat>
            <c:strRef>
              <c:f>Sheet1!$W$2:$W$6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Sheet1!$Z$13:$Z$17</c:f>
              <c:numCache>
                <c:formatCode>0.00</c:formatCode>
                <c:ptCount val="5"/>
                <c:pt idx="0">
                  <c:v>2.6000000000000003E-3</c:v>
                </c:pt>
                <c:pt idx="1">
                  <c:v>0</c:v>
                </c:pt>
                <c:pt idx="2">
                  <c:v>8.0000000000000004E-4</c:v>
                </c:pt>
                <c:pt idx="3">
                  <c:v>3.7999999999999999E-2</c:v>
                </c:pt>
                <c:pt idx="4">
                  <c:v>0.38560000000000005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87712"/>
        <c:axId val="87989248"/>
      </c:barChart>
      <c:catAx>
        <c:axId val="8798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989248"/>
        <c:crosses val="autoZero"/>
        <c:auto val="1"/>
        <c:lblAlgn val="ctr"/>
        <c:lblOffset val="100"/>
        <c:noMultiLvlLbl val="0"/>
      </c:catAx>
      <c:valAx>
        <c:axId val="87989248"/>
        <c:scaling>
          <c:orientation val="minMax"/>
          <c:max val="0.60000000000000009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87987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Expected</c:v>
          </c:tx>
          <c:invertIfNegative val="0"/>
          <c:val>
            <c:numRef>
              <c:f>Sheet1!$AE$2:$AE$6</c:f>
              <c:numCache>
                <c:formatCode>0.00</c:formatCode>
                <c:ptCount val="5"/>
                <c:pt idx="0">
                  <c:v>0</c:v>
                </c:pt>
                <c:pt idx="1">
                  <c:v>3.9999999999999998E-6</c:v>
                </c:pt>
                <c:pt idx="2">
                  <c:v>4.0000000000000003E-5</c:v>
                </c:pt>
                <c:pt idx="3">
                  <c:v>4.0000000000000002E-4</c:v>
                </c:pt>
                <c:pt idx="4">
                  <c:v>2E-3</c:v>
                </c:pt>
              </c:numCache>
            </c:numRef>
          </c:val>
        </c:ser>
        <c:ser>
          <c:idx val="1"/>
          <c:order val="1"/>
          <c:tx>
            <c:v>Observed</c:v>
          </c:tx>
          <c:invertIfNegative val="0"/>
          <c:errBars>
            <c:errBarType val="both"/>
            <c:errValType val="cust"/>
            <c:noEndCap val="0"/>
            <c:plus>
              <c:numRef>
                <c:f>Sheet1!$AE$26:$AE$30</c:f>
                <c:numCache>
                  <c:formatCode>General</c:formatCode>
                  <c:ptCount val="5"/>
                  <c:pt idx="0">
                    <c:v>5.2000000000000006E-3</c:v>
                  </c:pt>
                  <c:pt idx="1">
                    <c:v>4.4000000000000011E-3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Sheet1!$AE$26:$AE$30</c:f>
                <c:numCache>
                  <c:formatCode>General</c:formatCode>
                  <c:ptCount val="5"/>
                  <c:pt idx="0">
                    <c:v>5.2000000000000006E-3</c:v>
                  </c:pt>
                  <c:pt idx="1">
                    <c:v>4.4000000000000011E-3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</c:errBars>
          <c:val>
            <c:numRef>
              <c:f>Sheet1!$AE$13:$AE$17</c:f>
              <c:numCache>
                <c:formatCode>0.00</c:formatCode>
                <c:ptCount val="5"/>
                <c:pt idx="0">
                  <c:v>2.6000000000000003E-3</c:v>
                </c:pt>
                <c:pt idx="1">
                  <c:v>2.2000000000000001E-3</c:v>
                </c:pt>
                <c:pt idx="2">
                  <c:v>8.0000000000000004E-4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01920"/>
        <c:axId val="88413312"/>
      </c:barChart>
      <c:catAx>
        <c:axId val="8800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88413312"/>
        <c:crosses val="autoZero"/>
        <c:auto val="1"/>
        <c:lblAlgn val="ctr"/>
        <c:lblOffset val="100"/>
        <c:noMultiLvlLbl val="0"/>
      </c:catAx>
      <c:valAx>
        <c:axId val="88413312"/>
        <c:scaling>
          <c:orientation val="minMax"/>
          <c:max val="0.60000000000000009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8800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NO3 P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Sheet1!$X$42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Sheet1!$W$43:$W$47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Sheet1!$X$43:$X$47</c:f>
              <c:numCache>
                <c:formatCode>General</c:formatCode>
                <c:ptCount val="5"/>
                <c:pt idx="0">
                  <c:v>7.3599999999999994</c:v>
                </c:pt>
                <c:pt idx="1">
                  <c:v>7.3617639999999991</c:v>
                </c:pt>
                <c:pt idx="2">
                  <c:v>7.3776399999999995</c:v>
                </c:pt>
                <c:pt idx="3">
                  <c:v>7.5363999999999995</c:v>
                </c:pt>
                <c:pt idx="4">
                  <c:v>8.2420000000000009</c:v>
                </c:pt>
              </c:numCache>
            </c:numRef>
          </c:val>
        </c:ser>
        <c:ser>
          <c:idx val="1"/>
          <c:order val="1"/>
          <c:tx>
            <c:strRef>
              <c:f>Sheet1!$Y$42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Sheet1!$X$92:$X$96</c:f>
                <c:numCache>
                  <c:formatCode>General</c:formatCode>
                  <c:ptCount val="5"/>
                  <c:pt idx="0">
                    <c:v>2.2604477432579579</c:v>
                  </c:pt>
                  <c:pt idx="1">
                    <c:v>0.76677506480060986</c:v>
                  </c:pt>
                  <c:pt idx="2">
                    <c:v>2.1966392512199171</c:v>
                  </c:pt>
                  <c:pt idx="3">
                    <c:v>0.25887448696231152</c:v>
                  </c:pt>
                  <c:pt idx="4">
                    <c:v>2.5841795603247082</c:v>
                  </c:pt>
                </c:numCache>
              </c:numRef>
            </c:plus>
            <c:minus>
              <c:numRef>
                <c:f>Sheet1!$X$92:$X$96</c:f>
                <c:numCache>
                  <c:formatCode>General</c:formatCode>
                  <c:ptCount val="5"/>
                  <c:pt idx="0">
                    <c:v>2.2604477432579579</c:v>
                  </c:pt>
                  <c:pt idx="1">
                    <c:v>0.76677506480060986</c:v>
                  </c:pt>
                  <c:pt idx="2">
                    <c:v>2.1966392512199171</c:v>
                  </c:pt>
                  <c:pt idx="3">
                    <c:v>0.25887448696231152</c:v>
                  </c:pt>
                  <c:pt idx="4">
                    <c:v>2.5841795603247082</c:v>
                  </c:pt>
                </c:numCache>
              </c:numRef>
            </c:minus>
          </c:errBars>
          <c:cat>
            <c:strRef>
              <c:f>Sheet1!$W$43:$W$47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Sheet1!$Y$43:$Y$47</c:f>
              <c:numCache>
                <c:formatCode>General</c:formatCode>
                <c:ptCount val="5"/>
                <c:pt idx="0">
                  <c:v>7.5560000000000009</c:v>
                </c:pt>
                <c:pt idx="1">
                  <c:v>7.386000000000001</c:v>
                </c:pt>
                <c:pt idx="2">
                  <c:v>8.7560000000000002</c:v>
                </c:pt>
                <c:pt idx="3">
                  <c:v>6.8780000000000001</c:v>
                </c:pt>
                <c:pt idx="4">
                  <c:v>5.136000000000001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34560"/>
        <c:axId val="88436096"/>
      </c:barChart>
      <c:catAx>
        <c:axId val="8843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8436096"/>
        <c:crosses val="autoZero"/>
        <c:auto val="1"/>
        <c:lblAlgn val="ctr"/>
        <c:lblOffset val="100"/>
        <c:noMultiLvlLbl val="0"/>
      </c:catAx>
      <c:valAx>
        <c:axId val="8843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8434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PO4 P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Sheet1!$AB$42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Sheet1!$AA$43:$AA$47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Sheet1!$AB$43:$AB$47</c:f>
              <c:numCache>
                <c:formatCode>General</c:formatCode>
                <c:ptCount val="5"/>
                <c:pt idx="0">
                  <c:v>0.8640000000000001</c:v>
                </c:pt>
                <c:pt idx="1">
                  <c:v>0.8640000000000001</c:v>
                </c:pt>
                <c:pt idx="2">
                  <c:v>0.8640000000000001</c:v>
                </c:pt>
                <c:pt idx="3">
                  <c:v>0.8640000000000001</c:v>
                </c:pt>
                <c:pt idx="4">
                  <c:v>0.8640000000000001</c:v>
                </c:pt>
              </c:numCache>
            </c:numRef>
          </c:val>
        </c:ser>
        <c:ser>
          <c:idx val="1"/>
          <c:order val="1"/>
          <c:tx>
            <c:strRef>
              <c:f>Sheet1!$AC$42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Sheet1!$Y$92:$Y$96</c:f>
                <c:numCache>
                  <c:formatCode>General</c:formatCode>
                  <c:ptCount val="5"/>
                  <c:pt idx="0">
                    <c:v>0.22639787984872983</c:v>
                  </c:pt>
                  <c:pt idx="1">
                    <c:v>6.8876701430890266E-2</c:v>
                  </c:pt>
                  <c:pt idx="2">
                    <c:v>0.15992498241363068</c:v>
                  </c:pt>
                  <c:pt idx="3">
                    <c:v>0.13962807740565664</c:v>
                  </c:pt>
                  <c:pt idx="4">
                    <c:v>0.33547578154018814</c:v>
                  </c:pt>
                </c:numCache>
              </c:numRef>
            </c:plus>
            <c:minus>
              <c:numRef>
                <c:f>Sheet1!$Y$92:$Y$96</c:f>
                <c:numCache>
                  <c:formatCode>General</c:formatCode>
                  <c:ptCount val="5"/>
                  <c:pt idx="0">
                    <c:v>0.22639787984872983</c:v>
                  </c:pt>
                  <c:pt idx="1">
                    <c:v>6.8876701430890266E-2</c:v>
                  </c:pt>
                  <c:pt idx="2">
                    <c:v>0.15992498241363068</c:v>
                  </c:pt>
                  <c:pt idx="3">
                    <c:v>0.13962807740565664</c:v>
                  </c:pt>
                  <c:pt idx="4">
                    <c:v>0.33547578154018814</c:v>
                  </c:pt>
                </c:numCache>
              </c:numRef>
            </c:minus>
          </c:errBars>
          <c:cat>
            <c:strRef>
              <c:f>Sheet1!$AA$43:$AA$47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Sheet1!$AC$43:$AC$47</c:f>
              <c:numCache>
                <c:formatCode>General</c:formatCode>
                <c:ptCount val="5"/>
                <c:pt idx="0">
                  <c:v>0.87200000000000011</c:v>
                </c:pt>
                <c:pt idx="1">
                  <c:v>0.92600000000000016</c:v>
                </c:pt>
                <c:pt idx="2">
                  <c:v>1.018</c:v>
                </c:pt>
                <c:pt idx="3">
                  <c:v>0.99199999999999999</c:v>
                </c:pt>
                <c:pt idx="4">
                  <c:v>0.62600000000000011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70272"/>
        <c:axId val="88471808"/>
      </c:barChart>
      <c:catAx>
        <c:axId val="8847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88471808"/>
        <c:crosses val="autoZero"/>
        <c:auto val="1"/>
        <c:lblAlgn val="ctr"/>
        <c:lblOffset val="100"/>
        <c:noMultiLvlLbl val="0"/>
      </c:catAx>
      <c:valAx>
        <c:axId val="88471808"/>
        <c:scaling>
          <c:orientation val="minMax"/>
          <c:max val="1.8"/>
        </c:scaling>
        <c:delete val="0"/>
        <c:axPos val="l"/>
        <c:numFmt formatCode="General" sourceLinked="1"/>
        <c:majorTickMark val="out"/>
        <c:minorTickMark val="none"/>
        <c:tickLblPos val="nextTo"/>
        <c:crossAx val="8847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NH4 P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Sheet1!$AF$42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Sheet1!$AE$43:$AE$47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Sheet1!$AF$43:$AF$47</c:f>
              <c:numCache>
                <c:formatCode>General</c:formatCode>
                <c:ptCount val="5"/>
                <c:pt idx="0">
                  <c:v>0</c:v>
                </c:pt>
                <c:pt idx="1">
                  <c:v>1.0725999999999999E-2</c:v>
                </c:pt>
                <c:pt idx="2">
                  <c:v>0.10725999999999999</c:v>
                </c:pt>
                <c:pt idx="3">
                  <c:v>1.0726</c:v>
                </c:pt>
                <c:pt idx="4">
                  <c:v>5.3629999999999995</c:v>
                </c:pt>
              </c:numCache>
            </c:numRef>
          </c:val>
        </c:ser>
        <c:ser>
          <c:idx val="1"/>
          <c:order val="1"/>
          <c:tx>
            <c:strRef>
              <c:f>Sheet1!$AG$42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Sheet1!$Z$92:$Z$96</c:f>
                <c:numCache>
                  <c:formatCode>General</c:formatCode>
                  <c:ptCount val="5"/>
                  <c:pt idx="0">
                    <c:v>5.2000000000000005E-2</c:v>
                  </c:pt>
                  <c:pt idx="1">
                    <c:v>0</c:v>
                  </c:pt>
                  <c:pt idx="2">
                    <c:v>1.6E-2</c:v>
                  </c:pt>
                  <c:pt idx="3">
                    <c:v>7.1274118724821783E-2</c:v>
                  </c:pt>
                  <c:pt idx="4">
                    <c:v>0.67582838058193184</c:v>
                  </c:pt>
                </c:numCache>
              </c:numRef>
            </c:plus>
            <c:minus>
              <c:numRef>
                <c:f>Sheet1!$Z$92:$Z$96</c:f>
                <c:numCache>
                  <c:formatCode>General</c:formatCode>
                  <c:ptCount val="5"/>
                  <c:pt idx="0">
                    <c:v>5.2000000000000005E-2</c:v>
                  </c:pt>
                  <c:pt idx="1">
                    <c:v>0</c:v>
                  </c:pt>
                  <c:pt idx="2">
                    <c:v>1.6E-2</c:v>
                  </c:pt>
                  <c:pt idx="3">
                    <c:v>7.1274118724821783E-2</c:v>
                  </c:pt>
                  <c:pt idx="4">
                    <c:v>0.67582838058193184</c:v>
                  </c:pt>
                </c:numCache>
              </c:numRef>
            </c:minus>
          </c:errBars>
          <c:cat>
            <c:strRef>
              <c:f>Sheet1!$AE$43:$AE$47</c:f>
              <c:strCache>
                <c:ptCount val="5"/>
                <c:pt idx="0">
                  <c:v>Control</c:v>
                </c:pt>
                <c:pt idx="1">
                  <c:v>PA</c:v>
                </c:pt>
                <c:pt idx="2">
                  <c:v>PB</c:v>
                </c:pt>
                <c:pt idx="3">
                  <c:v>PC</c:v>
                </c:pt>
                <c:pt idx="4">
                  <c:v>PD</c:v>
                </c:pt>
              </c:strCache>
            </c:strRef>
          </c:cat>
          <c:val>
            <c:numRef>
              <c:f>Sheet1!$AG$43:$AG$47</c:f>
              <c:numCache>
                <c:formatCode>General</c:formatCode>
                <c:ptCount val="5"/>
                <c:pt idx="0">
                  <c:v>2.6000000000000002E-2</c:v>
                </c:pt>
                <c:pt idx="1">
                  <c:v>0</c:v>
                </c:pt>
                <c:pt idx="2">
                  <c:v>8.0000000000000002E-3</c:v>
                </c:pt>
                <c:pt idx="3">
                  <c:v>0.38</c:v>
                </c:pt>
                <c:pt idx="4">
                  <c:v>3.8560000000000008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97536"/>
        <c:axId val="88523904"/>
      </c:barChart>
      <c:catAx>
        <c:axId val="88497536"/>
        <c:scaling>
          <c:orientation val="minMax"/>
        </c:scaling>
        <c:delete val="0"/>
        <c:axPos val="b"/>
        <c:majorTickMark val="out"/>
        <c:minorTickMark val="none"/>
        <c:tickLblPos val="nextTo"/>
        <c:crossAx val="88523904"/>
        <c:crosses val="autoZero"/>
        <c:auto val="1"/>
        <c:lblAlgn val="ctr"/>
        <c:lblOffset val="100"/>
        <c:noMultiLvlLbl val="0"/>
      </c:catAx>
      <c:valAx>
        <c:axId val="88523904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8849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116416</xdr:colOff>
      <xdr:row>1</xdr:row>
      <xdr:rowOff>31757</xdr:rowOff>
    </xdr:from>
    <xdr:to>
      <xdr:col>39</xdr:col>
      <xdr:colOff>391583</xdr:colOff>
      <xdr:row>15</xdr:row>
      <xdr:rowOff>107957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111124</xdr:colOff>
      <xdr:row>15</xdr:row>
      <xdr:rowOff>110067</xdr:rowOff>
    </xdr:from>
    <xdr:to>
      <xdr:col>39</xdr:col>
      <xdr:colOff>386291</xdr:colOff>
      <xdr:row>29</xdr:row>
      <xdr:rowOff>186267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608541</xdr:colOff>
      <xdr:row>1</xdr:row>
      <xdr:rowOff>21174</xdr:rowOff>
    </xdr:from>
    <xdr:to>
      <xdr:col>47</xdr:col>
      <xdr:colOff>269874</xdr:colOff>
      <xdr:row>15</xdr:row>
      <xdr:rowOff>97374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587375</xdr:colOff>
      <xdr:row>15</xdr:row>
      <xdr:rowOff>127006</xdr:rowOff>
    </xdr:from>
    <xdr:to>
      <xdr:col>47</xdr:col>
      <xdr:colOff>248708</xdr:colOff>
      <xdr:row>30</xdr:row>
      <xdr:rowOff>12706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418039</xdr:colOff>
      <xdr:row>1</xdr:row>
      <xdr:rowOff>7</xdr:rowOff>
    </xdr:from>
    <xdr:to>
      <xdr:col>55</xdr:col>
      <xdr:colOff>79373</xdr:colOff>
      <xdr:row>15</xdr:row>
      <xdr:rowOff>76207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407458</xdr:colOff>
      <xdr:row>15</xdr:row>
      <xdr:rowOff>127007</xdr:rowOff>
    </xdr:from>
    <xdr:to>
      <xdr:col>55</xdr:col>
      <xdr:colOff>68792</xdr:colOff>
      <xdr:row>30</xdr:row>
      <xdr:rowOff>12707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71437</xdr:colOff>
      <xdr:row>51</xdr:row>
      <xdr:rowOff>160337</xdr:rowOff>
    </xdr:from>
    <xdr:to>
      <xdr:col>34</xdr:col>
      <xdr:colOff>420687</xdr:colOff>
      <xdr:row>66</xdr:row>
      <xdr:rowOff>46037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87312</xdr:colOff>
      <xdr:row>66</xdr:row>
      <xdr:rowOff>65087</xdr:rowOff>
    </xdr:from>
    <xdr:to>
      <xdr:col>34</xdr:col>
      <xdr:colOff>436562</xdr:colOff>
      <xdr:row>80</xdr:row>
      <xdr:rowOff>141287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134937</xdr:colOff>
      <xdr:row>80</xdr:row>
      <xdr:rowOff>176212</xdr:rowOff>
    </xdr:from>
    <xdr:to>
      <xdr:col>34</xdr:col>
      <xdr:colOff>484187</xdr:colOff>
      <xdr:row>95</xdr:row>
      <xdr:rowOff>61912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42</xdr:col>
      <xdr:colOff>468312</xdr:colOff>
      <xdr:row>51</xdr:row>
      <xdr:rowOff>112712</xdr:rowOff>
    </xdr:from>
    <xdr:to>
      <xdr:col>50</xdr:col>
      <xdr:colOff>214312</xdr:colOff>
      <xdr:row>65</xdr:row>
      <xdr:rowOff>188912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42</xdr:col>
      <xdr:colOff>452437</xdr:colOff>
      <xdr:row>66</xdr:row>
      <xdr:rowOff>17462</xdr:rowOff>
    </xdr:from>
    <xdr:to>
      <xdr:col>50</xdr:col>
      <xdr:colOff>198437</xdr:colOff>
      <xdr:row>80</xdr:row>
      <xdr:rowOff>93662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436562</xdr:colOff>
      <xdr:row>80</xdr:row>
      <xdr:rowOff>96837</xdr:rowOff>
    </xdr:from>
    <xdr:to>
      <xdr:col>50</xdr:col>
      <xdr:colOff>182562</xdr:colOff>
      <xdr:row>94</xdr:row>
      <xdr:rowOff>173037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6"/>
  <sheetViews>
    <sheetView tabSelected="1" zoomScale="60" zoomScaleNormal="6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W37" sqref="W37"/>
    </sheetView>
  </sheetViews>
  <sheetFormatPr defaultRowHeight="15" x14ac:dyDescent="0.25"/>
  <cols>
    <col min="1" max="1" width="18.42578125" bestFit="1" customWidth="1"/>
    <col min="2" max="2" width="7.28515625" bestFit="1" customWidth="1"/>
    <col min="3" max="3" width="10.42578125" bestFit="1" customWidth="1"/>
    <col min="4" max="4" width="11.42578125" bestFit="1" customWidth="1"/>
    <col min="5" max="5" width="6" customWidth="1"/>
    <col min="6" max="6" width="20.28515625" bestFit="1" customWidth="1"/>
    <col min="10" max="11" width="9.140625" style="4"/>
    <col min="12" max="12" width="14.85546875" style="4" bestFit="1" customWidth="1"/>
    <col min="13" max="13" width="14.140625" bestFit="1" customWidth="1"/>
    <col min="14" max="14" width="8.28515625" style="4" bestFit="1" customWidth="1"/>
    <col min="15" max="15" width="7" style="4" bestFit="1" customWidth="1"/>
    <col min="16" max="16" width="7.28515625" style="4" bestFit="1" customWidth="1"/>
    <col min="17" max="17" width="9.7109375" style="4" bestFit="1" customWidth="1"/>
    <col min="18" max="18" width="16.28515625" style="4" bestFit="1" customWidth="1"/>
    <col min="19" max="19" width="7.7109375" bestFit="1" customWidth="1"/>
    <col min="20" max="20" width="9.42578125" style="4" bestFit="1" customWidth="1"/>
    <col min="21" max="21" width="16.140625" style="4" bestFit="1" customWidth="1"/>
    <col min="23" max="23" width="27" bestFit="1" customWidth="1"/>
    <col min="24" max="24" width="9.5703125" bestFit="1" customWidth="1"/>
  </cols>
  <sheetData>
    <row r="1" spans="1:31" x14ac:dyDescent="0.25">
      <c r="A1" s="4" t="s">
        <v>0</v>
      </c>
      <c r="B1" s="4" t="s">
        <v>1</v>
      </c>
      <c r="C1" s="4" t="s">
        <v>2</v>
      </c>
      <c r="D1" s="4" t="s">
        <v>3</v>
      </c>
      <c r="E1" s="4"/>
      <c r="F1" s="4" t="s">
        <v>40</v>
      </c>
      <c r="G1" s="4" t="s">
        <v>1</v>
      </c>
      <c r="H1" s="4" t="s">
        <v>2</v>
      </c>
      <c r="I1" s="4" t="s">
        <v>3</v>
      </c>
      <c r="L1" s="4" t="s">
        <v>26</v>
      </c>
      <c r="M1" s="4" t="s">
        <v>24</v>
      </c>
      <c r="N1" s="4" t="s">
        <v>25</v>
      </c>
      <c r="O1" s="4" t="s">
        <v>27</v>
      </c>
      <c r="P1" s="4" t="s">
        <v>28</v>
      </c>
      <c r="Q1" s="4" t="s">
        <v>29</v>
      </c>
      <c r="R1" s="4" t="s">
        <v>38</v>
      </c>
      <c r="S1" s="4" t="s">
        <v>30</v>
      </c>
      <c r="T1" s="4" t="s">
        <v>31</v>
      </c>
      <c r="U1" s="4" t="s">
        <v>39</v>
      </c>
      <c r="V1" s="4"/>
      <c r="W1" s="4" t="s">
        <v>35</v>
      </c>
      <c r="X1" s="4" t="s">
        <v>32</v>
      </c>
      <c r="Y1" s="4" t="s">
        <v>33</v>
      </c>
      <c r="Z1" s="4" t="s">
        <v>34</v>
      </c>
      <c r="AB1" t="s">
        <v>35</v>
      </c>
      <c r="AC1" t="s">
        <v>32</v>
      </c>
      <c r="AD1" t="s">
        <v>33</v>
      </c>
      <c r="AE1" t="s">
        <v>34</v>
      </c>
    </row>
    <row r="2" spans="1:31" x14ac:dyDescent="0.25">
      <c r="A2" s="4" t="s">
        <v>4</v>
      </c>
      <c r="B2" s="4">
        <v>5.84</v>
      </c>
      <c r="C2" s="4">
        <v>1.31</v>
      </c>
      <c r="D2" s="4">
        <v>0.13</v>
      </c>
      <c r="E2" s="4"/>
      <c r="F2" s="4"/>
      <c r="G2" s="4">
        <f>B2*0.1</f>
        <v>0.58399999999999996</v>
      </c>
      <c r="H2" s="4">
        <f t="shared" ref="H2:I17" si="0">C2*0.1</f>
        <v>0.13100000000000001</v>
      </c>
      <c r="I2" s="4">
        <f t="shared" si="0"/>
        <v>1.3000000000000001E-2</v>
      </c>
      <c r="K2" s="4" t="s">
        <v>41</v>
      </c>
      <c r="L2" s="4">
        <v>85</v>
      </c>
      <c r="M2" s="4">
        <v>8.3999999999999995E-5</v>
      </c>
      <c r="N2" s="1">
        <f>L2*M2</f>
        <v>7.1399999999999996E-3</v>
      </c>
      <c r="O2" s="4">
        <f>N2*1000</f>
        <v>7.14</v>
      </c>
      <c r="P2" s="2">
        <f>(O2/L2)*14</f>
        <v>1.1759999999999999</v>
      </c>
      <c r="Q2" s="4">
        <f>(O2/L2)*(14+(16*3))</f>
        <v>5.2079999999999993</v>
      </c>
      <c r="R2" s="3">
        <f>Q2*0.1</f>
        <v>0.52079999999999993</v>
      </c>
      <c r="S2" s="4"/>
      <c r="V2" s="4"/>
      <c r="W2" s="4" t="s">
        <v>4</v>
      </c>
      <c r="X2" s="5">
        <f>$R$2+(AVERAGE(G$97:G$101))</f>
        <v>0.73599999999999999</v>
      </c>
      <c r="Y2" s="5">
        <f>$U$3+(AVERAGE(H$97:H$101))</f>
        <v>8.6400000000000005E-2</v>
      </c>
      <c r="Z2" s="5">
        <f>0+(AVERAGE(I$97:I$101))</f>
        <v>0</v>
      </c>
      <c r="AB2" t="s">
        <v>4</v>
      </c>
      <c r="AC2" s="5">
        <v>0.73599999999999999</v>
      </c>
      <c r="AD2" s="5">
        <v>8.6400000000000005E-2</v>
      </c>
      <c r="AE2" s="5">
        <v>0</v>
      </c>
    </row>
    <row r="3" spans="1:31" x14ac:dyDescent="0.25">
      <c r="A3" s="4" t="s">
        <v>4</v>
      </c>
      <c r="B3" s="4">
        <v>5.81</v>
      </c>
      <c r="C3" s="4">
        <v>0.66</v>
      </c>
      <c r="D3" s="4">
        <v>0</v>
      </c>
      <c r="E3" s="4"/>
      <c r="F3" s="4"/>
      <c r="G3" s="4">
        <f t="shared" ref="G3:G66" si="1">B3*0.1</f>
        <v>0.58099999999999996</v>
      </c>
      <c r="H3" s="4">
        <f t="shared" si="0"/>
        <v>6.6000000000000003E-2</v>
      </c>
      <c r="I3" s="4">
        <f t="shared" si="0"/>
        <v>0</v>
      </c>
      <c r="K3" s="4" t="s">
        <v>42</v>
      </c>
      <c r="L3" s="4">
        <v>136</v>
      </c>
      <c r="M3" s="4">
        <v>3.1999999999999999E-6</v>
      </c>
      <c r="N3" s="1">
        <f>L3*M3</f>
        <v>4.3519999999999995E-4</v>
      </c>
      <c r="O3" s="4">
        <f>N3*1000</f>
        <v>0.43519999999999998</v>
      </c>
      <c r="P3" s="2"/>
      <c r="S3" s="4">
        <f>(O3/L3)*31</f>
        <v>9.9199999999999997E-2</v>
      </c>
      <c r="T3" s="4">
        <f>(O3/L3)*(31+(16*4))</f>
        <v>0.30399999999999999</v>
      </c>
      <c r="U3" s="3">
        <f>T3*0.1</f>
        <v>3.04E-2</v>
      </c>
      <c r="V3" s="4"/>
      <c r="W3" s="4" t="s">
        <v>43</v>
      </c>
      <c r="X3" s="5">
        <f>$R$2+(AVERAGE(G$97:G$101))+(AVERAGE(G$52:G$56)*0.001)</f>
        <v>0.73617639999999995</v>
      </c>
      <c r="Y3" s="5">
        <f>$U$3+(AVERAGE(H$97:H$101))+(AVERAGE(H$52:H$56)*0.001)</f>
        <v>8.6400000000000005E-2</v>
      </c>
      <c r="Z3" s="5">
        <f>0+(AVERAGE(I$97:I$101))+(AVERAGE(I$52:I$56)*0.001)</f>
        <v>1.0725999999999999E-3</v>
      </c>
      <c r="AB3" s="4" t="s">
        <v>47</v>
      </c>
      <c r="AC3" s="5">
        <v>0.73616819999999994</v>
      </c>
      <c r="AD3" s="5">
        <v>8.6439600000000005E-2</v>
      </c>
      <c r="AE3" s="5">
        <v>3.9999999999999998E-6</v>
      </c>
    </row>
    <row r="4" spans="1:31" x14ac:dyDescent="0.25">
      <c r="A4" s="4" t="s">
        <v>4</v>
      </c>
      <c r="B4" s="4">
        <v>5.49</v>
      </c>
      <c r="C4" s="4">
        <v>0.83</v>
      </c>
      <c r="D4" s="4">
        <v>0</v>
      </c>
      <c r="E4" s="4"/>
      <c r="F4" s="4"/>
      <c r="G4" s="4">
        <f t="shared" si="1"/>
        <v>0.54900000000000004</v>
      </c>
      <c r="H4" s="4">
        <f t="shared" si="0"/>
        <v>8.3000000000000004E-2</v>
      </c>
      <c r="I4" s="4">
        <f t="shared" si="0"/>
        <v>0</v>
      </c>
      <c r="M4" s="4"/>
      <c r="S4" s="4"/>
      <c r="V4" s="4"/>
      <c r="W4" s="4" t="s">
        <v>44</v>
      </c>
      <c r="X4" s="5">
        <f>$R$2+(AVERAGE(G$97:G$101))+(AVERAGE(G$52:G$56)*0.01)</f>
        <v>0.73776399999999998</v>
      </c>
      <c r="Y4" s="5">
        <f>$U$3+(AVERAGE(H$97:H$101))+(AVERAGE(H$52:H$56)*0.01)</f>
        <v>8.6400000000000005E-2</v>
      </c>
      <c r="Z4" s="5">
        <f>0+(AVERAGE(I$97:I$101))+(AVERAGE(I$52:I$56)*0.01)</f>
        <v>1.0725999999999999E-2</v>
      </c>
      <c r="AB4" s="4" t="s">
        <v>48</v>
      </c>
      <c r="AC4" s="5">
        <v>0.73768199999999995</v>
      </c>
      <c r="AD4" s="5">
        <v>8.6795999999999998E-2</v>
      </c>
      <c r="AE4" s="5">
        <v>4.0000000000000003E-5</v>
      </c>
    </row>
    <row r="5" spans="1:31" x14ac:dyDescent="0.25">
      <c r="A5" s="4" t="s">
        <v>4</v>
      </c>
      <c r="B5" s="4">
        <v>10.26</v>
      </c>
      <c r="C5" s="4">
        <v>0.8</v>
      </c>
      <c r="D5" s="4">
        <v>0</v>
      </c>
      <c r="E5" s="4"/>
      <c r="F5" s="4"/>
      <c r="G5" s="4">
        <f t="shared" si="1"/>
        <v>1.026</v>
      </c>
      <c r="H5" s="4">
        <f t="shared" si="0"/>
        <v>8.0000000000000016E-2</v>
      </c>
      <c r="I5" s="4">
        <f t="shared" si="0"/>
        <v>0</v>
      </c>
      <c r="M5" s="4"/>
      <c r="S5" s="4"/>
      <c r="V5" s="4"/>
      <c r="W5" s="4" t="s">
        <v>45</v>
      </c>
      <c r="X5" s="5">
        <f>$R$2+(AVERAGE(G$97:G$101))+(AVERAGE(G$52:G$56)*0.1)</f>
        <v>0.75363999999999998</v>
      </c>
      <c r="Y5" s="5">
        <f>$U$3+(AVERAGE(H$97:H$101))+(AVERAGE(H$52:H$56)*0.1)</f>
        <v>8.6400000000000005E-2</v>
      </c>
      <c r="Z5" s="5">
        <f>0+(AVERAGE(I$97:I$101))+(AVERAGE(I$52:I$56)*0.1)</f>
        <v>0.10726000000000001</v>
      </c>
      <c r="AB5" s="4" t="s">
        <v>49</v>
      </c>
      <c r="AC5" s="5">
        <v>0.75282000000000004</v>
      </c>
      <c r="AD5" s="5">
        <v>9.036000000000001E-2</v>
      </c>
      <c r="AE5" s="5">
        <v>4.0000000000000002E-4</v>
      </c>
    </row>
    <row r="6" spans="1:31" x14ac:dyDescent="0.25">
      <c r="A6" s="4" t="s">
        <v>4</v>
      </c>
      <c r="B6" s="4">
        <v>10.38</v>
      </c>
      <c r="C6" s="4">
        <v>0.76</v>
      </c>
      <c r="D6" s="4">
        <v>0</v>
      </c>
      <c r="E6" s="4"/>
      <c r="F6" s="4"/>
      <c r="G6" s="4">
        <f t="shared" si="1"/>
        <v>1.038</v>
      </c>
      <c r="H6" s="4">
        <f t="shared" si="0"/>
        <v>7.6000000000000012E-2</v>
      </c>
      <c r="I6" s="4">
        <f t="shared" si="0"/>
        <v>0</v>
      </c>
      <c r="M6" s="4"/>
      <c r="S6" s="4"/>
      <c r="V6" s="4"/>
      <c r="W6" s="4" t="s">
        <v>46</v>
      </c>
      <c r="X6" s="5">
        <f>$R$2+(AVERAGE(G$97:G$101))+(AVERAGE(G$52:G$56)*0.5)</f>
        <v>0.82420000000000004</v>
      </c>
      <c r="Y6" s="5">
        <f>$U$3+(AVERAGE(H$97:H$101))+(AVERAGE(H$52:H$56)*0.5)</f>
        <v>8.6400000000000005E-2</v>
      </c>
      <c r="Z6" s="5">
        <f>0+(AVERAGE(I$97:I$101))+(AVERAGE(I$52:I$56)*0.5)</f>
        <v>0.5363</v>
      </c>
      <c r="AB6" s="4" t="s">
        <v>50</v>
      </c>
      <c r="AC6" s="5">
        <v>0.82010000000000005</v>
      </c>
      <c r="AD6" s="5">
        <v>0.1062</v>
      </c>
      <c r="AE6" s="5">
        <v>2E-3</v>
      </c>
    </row>
    <row r="7" spans="1:31" x14ac:dyDescent="0.25">
      <c r="A7" s="4" t="s">
        <v>5</v>
      </c>
      <c r="B7" s="4">
        <v>6.71</v>
      </c>
      <c r="C7" s="4">
        <v>0.9</v>
      </c>
      <c r="D7" s="4">
        <v>0</v>
      </c>
      <c r="E7" s="4"/>
      <c r="F7" s="4"/>
      <c r="G7" s="4">
        <f t="shared" si="1"/>
        <v>0.67100000000000004</v>
      </c>
      <c r="H7" s="4">
        <f t="shared" si="0"/>
        <v>9.0000000000000011E-2</v>
      </c>
      <c r="I7" s="4">
        <f t="shared" si="0"/>
        <v>0</v>
      </c>
      <c r="M7" s="4"/>
      <c r="S7" s="4"/>
      <c r="V7" s="4"/>
      <c r="W7" s="4" t="s">
        <v>47</v>
      </c>
      <c r="X7" s="5">
        <f>$R$2+(AVERAGE(G$97:G$101))+(AVERAGE(G$57:G$61)*0.001)</f>
        <v>0.73616819999999994</v>
      </c>
      <c r="Y7" s="5">
        <f>$U$3+(AVERAGE(H$97:H$101))+(AVERAGE(H$57:H$61)*0.001)</f>
        <v>8.6439600000000005E-2</v>
      </c>
      <c r="Z7" s="5">
        <f>0+(AVERAGE(I$97:I$101))+(AVERAGE(I$57:I$61)*0.001)</f>
        <v>3.9999999999999998E-6</v>
      </c>
    </row>
    <row r="8" spans="1:31" x14ac:dyDescent="0.25">
      <c r="A8" s="4" t="s">
        <v>5</v>
      </c>
      <c r="B8" s="4">
        <v>6.59</v>
      </c>
      <c r="C8" s="4">
        <v>1</v>
      </c>
      <c r="D8" s="4">
        <v>0</v>
      </c>
      <c r="E8" s="4"/>
      <c r="F8" s="4"/>
      <c r="G8" s="4">
        <f t="shared" si="1"/>
        <v>0.65900000000000003</v>
      </c>
      <c r="H8" s="4">
        <f t="shared" si="0"/>
        <v>0.1</v>
      </c>
      <c r="I8" s="4">
        <f t="shared" si="0"/>
        <v>0</v>
      </c>
      <c r="M8" s="4"/>
      <c r="S8" s="4"/>
      <c r="V8" s="4"/>
      <c r="W8" s="4" t="s">
        <v>48</v>
      </c>
      <c r="X8" s="5">
        <f>$R$2+(AVERAGE(G$97:G$101))+(AVERAGE(G$57:G$61)*0.01)</f>
        <v>0.73768199999999995</v>
      </c>
      <c r="Y8" s="5">
        <f>$U$3+(AVERAGE(H$97:H$101))+(AVERAGE(H$57:H$61)*0.01)</f>
        <v>8.6795999999999998E-2</v>
      </c>
      <c r="Z8" s="5">
        <f>0+(AVERAGE(I$97:I$101))+(AVERAGE(I$57:I$61)*0.01)</f>
        <v>4.0000000000000003E-5</v>
      </c>
    </row>
    <row r="9" spans="1:31" x14ac:dyDescent="0.25">
      <c r="A9" s="4" t="s">
        <v>5</v>
      </c>
      <c r="B9" s="4">
        <v>7.01</v>
      </c>
      <c r="C9" s="4">
        <v>1.01</v>
      </c>
      <c r="D9" s="4">
        <v>0</v>
      </c>
      <c r="E9" s="4"/>
      <c r="F9" s="4"/>
      <c r="G9" s="4">
        <f t="shared" si="1"/>
        <v>0.70100000000000007</v>
      </c>
      <c r="H9" s="4">
        <f t="shared" si="0"/>
        <v>0.10100000000000001</v>
      </c>
      <c r="I9" s="4">
        <f t="shared" si="0"/>
        <v>0</v>
      </c>
      <c r="M9" s="4"/>
      <c r="S9" s="4"/>
      <c r="V9" s="4"/>
      <c r="W9" s="4" t="s">
        <v>49</v>
      </c>
      <c r="X9" s="5">
        <f>$R$2+(AVERAGE(G$97:G$101))+(AVERAGE(G$57:G$61)*0.1)</f>
        <v>0.75282000000000004</v>
      </c>
      <c r="Y9" s="5">
        <f>$U$3+(AVERAGE(H$97:H$101))+(AVERAGE(H$57:H$61)*0.1)</f>
        <v>9.036000000000001E-2</v>
      </c>
      <c r="Z9" s="5">
        <f>0+(AVERAGE(I$97:I$101))+(AVERAGE(I$57:I$61)*0.1)</f>
        <v>4.0000000000000002E-4</v>
      </c>
    </row>
    <row r="10" spans="1:31" x14ac:dyDescent="0.25">
      <c r="A10" s="4" t="s">
        <v>5</v>
      </c>
      <c r="B10" s="4">
        <v>8.3000000000000007</v>
      </c>
      <c r="C10" s="4">
        <v>0.83</v>
      </c>
      <c r="D10" s="4">
        <v>0</v>
      </c>
      <c r="E10" s="4"/>
      <c r="F10" s="4"/>
      <c r="G10" s="4">
        <f t="shared" si="1"/>
        <v>0.83000000000000007</v>
      </c>
      <c r="H10" s="4">
        <f t="shared" si="0"/>
        <v>8.3000000000000004E-2</v>
      </c>
      <c r="I10" s="4">
        <f t="shared" si="0"/>
        <v>0</v>
      </c>
      <c r="M10" s="4"/>
      <c r="S10" s="4"/>
      <c r="V10" s="4"/>
      <c r="W10" s="4" t="s">
        <v>50</v>
      </c>
      <c r="X10" s="5">
        <f>$R$2+(AVERAGE(G$97:G$101))+(AVERAGE(G$57:G$61)*0.5)</f>
        <v>0.82010000000000005</v>
      </c>
      <c r="Y10" s="5">
        <f>$U$3+(AVERAGE(H$97:H$101))+(AVERAGE(H$57:H$61)*0.5)</f>
        <v>0.1062</v>
      </c>
      <c r="Z10" s="5">
        <f>0+(AVERAGE(I$97:I$101))+(AVERAGE(I$57:I$61)*0.5)</f>
        <v>2E-3</v>
      </c>
    </row>
    <row r="11" spans="1:31" x14ac:dyDescent="0.25">
      <c r="A11" s="4" t="s">
        <v>5</v>
      </c>
      <c r="B11" s="4">
        <v>8.32</v>
      </c>
      <c r="C11" s="4">
        <v>0.89</v>
      </c>
      <c r="D11" s="4">
        <v>0</v>
      </c>
      <c r="E11" s="4"/>
      <c r="F11" s="4"/>
      <c r="G11" s="4">
        <f t="shared" si="1"/>
        <v>0.83200000000000007</v>
      </c>
      <c r="H11" s="4">
        <f t="shared" si="0"/>
        <v>8.900000000000001E-2</v>
      </c>
      <c r="I11" s="4">
        <f t="shared" si="0"/>
        <v>0</v>
      </c>
      <c r="M11" s="4"/>
      <c r="S11" s="4"/>
      <c r="V11" s="4"/>
      <c r="W11" s="4"/>
      <c r="X11" s="4"/>
      <c r="Y11" s="4"/>
      <c r="Z11" s="4"/>
    </row>
    <row r="12" spans="1:31" x14ac:dyDescent="0.25">
      <c r="A12" s="4" t="s">
        <v>6</v>
      </c>
      <c r="B12" s="4">
        <v>7.04</v>
      </c>
      <c r="C12" s="4">
        <v>0.7</v>
      </c>
      <c r="D12" s="4">
        <v>0</v>
      </c>
      <c r="E12" s="4"/>
      <c r="F12" s="4"/>
      <c r="G12" s="4">
        <f t="shared" si="1"/>
        <v>0.70400000000000007</v>
      </c>
      <c r="H12" s="4">
        <f t="shared" si="0"/>
        <v>6.9999999999999993E-2</v>
      </c>
      <c r="I12" s="4">
        <f t="shared" si="0"/>
        <v>0</v>
      </c>
      <c r="M12" s="4"/>
      <c r="S12" s="4"/>
      <c r="V12" s="4"/>
      <c r="W12" s="4" t="s">
        <v>37</v>
      </c>
      <c r="X12" s="4" t="s">
        <v>32</v>
      </c>
      <c r="Y12" s="4" t="s">
        <v>33</v>
      </c>
      <c r="Z12" s="4" t="s">
        <v>34</v>
      </c>
      <c r="AB12" t="s">
        <v>37</v>
      </c>
      <c r="AC12" t="s">
        <v>32</v>
      </c>
      <c r="AD12" t="s">
        <v>33</v>
      </c>
      <c r="AE12" t="s">
        <v>34</v>
      </c>
    </row>
    <row r="13" spans="1:31" x14ac:dyDescent="0.25">
      <c r="A13" s="4" t="s">
        <v>6</v>
      </c>
      <c r="B13" s="4">
        <v>6.84</v>
      </c>
      <c r="C13" s="4">
        <v>1.08</v>
      </c>
      <c r="D13" s="4">
        <v>0</v>
      </c>
      <c r="E13" s="4"/>
      <c r="F13" s="4"/>
      <c r="G13" s="4">
        <f t="shared" si="1"/>
        <v>0.68400000000000005</v>
      </c>
      <c r="H13" s="4">
        <f t="shared" si="0"/>
        <v>0.10800000000000001</v>
      </c>
      <c r="I13" s="4">
        <f t="shared" si="0"/>
        <v>0</v>
      </c>
      <c r="M13" s="4"/>
      <c r="S13" s="4"/>
      <c r="V13" s="4"/>
      <c r="W13" s="4" t="s">
        <v>4</v>
      </c>
      <c r="X13" s="5">
        <f>AVERAGE(G2:G6)</f>
        <v>0.75560000000000005</v>
      </c>
      <c r="Y13" s="5">
        <f t="shared" ref="Y13:Z13" si="2">AVERAGE(H2:H6)</f>
        <v>8.7200000000000014E-2</v>
      </c>
      <c r="Z13" s="5">
        <f t="shared" si="2"/>
        <v>2.6000000000000003E-3</v>
      </c>
      <c r="AB13" t="s">
        <v>4</v>
      </c>
      <c r="AC13" s="5">
        <v>0.75560000000000005</v>
      </c>
      <c r="AD13" s="5">
        <v>8.7200000000000014E-2</v>
      </c>
      <c r="AE13" s="5">
        <v>2.6000000000000003E-3</v>
      </c>
    </row>
    <row r="14" spans="1:31" x14ac:dyDescent="0.25">
      <c r="A14" s="4" t="s">
        <v>6</v>
      </c>
      <c r="B14" s="4">
        <v>7.01</v>
      </c>
      <c r="C14" s="4">
        <v>1.0900000000000001</v>
      </c>
      <c r="D14" s="4">
        <v>0</v>
      </c>
      <c r="E14" s="4"/>
      <c r="F14" s="4"/>
      <c r="G14" s="4">
        <f t="shared" si="1"/>
        <v>0.70100000000000007</v>
      </c>
      <c r="H14" s="4">
        <f t="shared" si="0"/>
        <v>0.10900000000000001</v>
      </c>
      <c r="I14" s="4">
        <f t="shared" si="0"/>
        <v>0</v>
      </c>
      <c r="M14" s="4"/>
      <c r="S14" s="4"/>
      <c r="V14" s="4"/>
      <c r="W14" s="4" t="s">
        <v>43</v>
      </c>
      <c r="X14" s="5">
        <f>AVERAGE(G7:G11)</f>
        <v>0.73860000000000015</v>
      </c>
      <c r="Y14" s="5">
        <f t="shared" ref="Y14:Z14" si="3">AVERAGE(H7:H11)</f>
        <v>9.2600000000000016E-2</v>
      </c>
      <c r="Z14" s="5">
        <f t="shared" si="3"/>
        <v>0</v>
      </c>
      <c r="AB14" t="s">
        <v>47</v>
      </c>
      <c r="AC14" s="5">
        <v>0.72120000000000006</v>
      </c>
      <c r="AD14" s="5">
        <v>9.0000000000000011E-2</v>
      </c>
      <c r="AE14" s="5">
        <v>2.2000000000000001E-3</v>
      </c>
    </row>
    <row r="15" spans="1:31" x14ac:dyDescent="0.25">
      <c r="A15" s="4" t="s">
        <v>6</v>
      </c>
      <c r="B15" s="4">
        <v>11.46</v>
      </c>
      <c r="C15" s="4">
        <v>1.1299999999999999</v>
      </c>
      <c r="D15" s="4">
        <v>0.04</v>
      </c>
      <c r="E15" s="4"/>
      <c r="F15" s="4"/>
      <c r="G15" s="4">
        <f t="shared" si="1"/>
        <v>1.1460000000000001</v>
      </c>
      <c r="H15" s="4">
        <f t="shared" si="0"/>
        <v>0.11299999999999999</v>
      </c>
      <c r="I15" s="4">
        <f t="shared" si="0"/>
        <v>4.0000000000000001E-3</v>
      </c>
      <c r="M15" s="4"/>
      <c r="S15" s="4"/>
      <c r="V15" s="4"/>
      <c r="W15" s="4" t="s">
        <v>44</v>
      </c>
      <c r="X15" s="5">
        <f>AVERAGE(G12:G16)</f>
        <v>0.87560000000000004</v>
      </c>
      <c r="Y15" s="5">
        <f t="shared" ref="Y15:Z15" si="4">AVERAGE(H12:H16)</f>
        <v>0.1018</v>
      </c>
      <c r="Z15" s="5">
        <f t="shared" si="4"/>
        <v>8.0000000000000004E-4</v>
      </c>
      <c r="AB15" t="s">
        <v>48</v>
      </c>
      <c r="AC15" s="5">
        <v>0.86760000000000004</v>
      </c>
      <c r="AD15" s="5">
        <v>0.11580000000000004</v>
      </c>
      <c r="AE15" s="5">
        <v>8.0000000000000004E-4</v>
      </c>
    </row>
    <row r="16" spans="1:31" x14ac:dyDescent="0.25">
      <c r="A16" s="4" t="s">
        <v>6</v>
      </c>
      <c r="B16" s="4">
        <v>11.43</v>
      </c>
      <c r="C16" s="4">
        <v>1.0900000000000001</v>
      </c>
      <c r="D16" s="4">
        <v>0</v>
      </c>
      <c r="E16" s="4"/>
      <c r="F16" s="4"/>
      <c r="G16" s="4">
        <f t="shared" si="1"/>
        <v>1.143</v>
      </c>
      <c r="H16" s="4">
        <f t="shared" si="0"/>
        <v>0.10900000000000001</v>
      </c>
      <c r="I16" s="4">
        <f t="shared" si="0"/>
        <v>0</v>
      </c>
      <c r="M16" s="4"/>
      <c r="S16" s="4"/>
      <c r="V16" s="4"/>
      <c r="W16" s="4" t="s">
        <v>45</v>
      </c>
      <c r="X16" s="5">
        <f>AVERAGE(G17:G21)</f>
        <v>0.68779999999999997</v>
      </c>
      <c r="Y16" s="5">
        <f t="shared" ref="Y16:Z16" si="5">AVERAGE(H17:H21)</f>
        <v>9.9199999999999997E-2</v>
      </c>
      <c r="Z16" s="5">
        <f t="shared" si="5"/>
        <v>3.7999999999999999E-2</v>
      </c>
      <c r="AB16" t="s">
        <v>49</v>
      </c>
      <c r="AC16" s="5">
        <v>0.48520000000000002</v>
      </c>
      <c r="AD16" s="5">
        <v>7.7200000000000005E-2</v>
      </c>
      <c r="AE16" s="5">
        <v>0</v>
      </c>
    </row>
    <row r="17" spans="1:31" x14ac:dyDescent="0.25">
      <c r="A17" s="4" t="s">
        <v>7</v>
      </c>
      <c r="B17" s="4">
        <v>7.29</v>
      </c>
      <c r="C17" s="4">
        <v>1.24</v>
      </c>
      <c r="D17" s="4">
        <v>0.51</v>
      </c>
      <c r="E17" s="4"/>
      <c r="F17" s="4"/>
      <c r="G17" s="4">
        <f t="shared" si="1"/>
        <v>0.72900000000000009</v>
      </c>
      <c r="H17" s="4">
        <f t="shared" si="0"/>
        <v>0.124</v>
      </c>
      <c r="I17" s="4">
        <f t="shared" si="0"/>
        <v>5.1000000000000004E-2</v>
      </c>
      <c r="M17" s="4"/>
      <c r="S17" s="4"/>
      <c r="V17" s="4"/>
      <c r="W17" s="4" t="s">
        <v>46</v>
      </c>
      <c r="X17" s="5">
        <f>AVERAGE(G22:G26)</f>
        <v>0.51360000000000006</v>
      </c>
      <c r="Y17" s="5">
        <f t="shared" ref="Y17:Z17" si="6">AVERAGE(H22:H26)</f>
        <v>6.2600000000000017E-2</v>
      </c>
      <c r="Z17" s="5">
        <f t="shared" si="6"/>
        <v>0.38560000000000005</v>
      </c>
      <c r="AB17" t="s">
        <v>50</v>
      </c>
      <c r="AC17" s="5">
        <v>1.9E-2</v>
      </c>
      <c r="AD17" s="5">
        <v>3.1800000000000002E-2</v>
      </c>
      <c r="AE17" s="5">
        <v>0</v>
      </c>
    </row>
    <row r="18" spans="1:31" x14ac:dyDescent="0.25">
      <c r="A18" s="4" t="s">
        <v>7</v>
      </c>
      <c r="B18" s="4">
        <v>6.8</v>
      </c>
      <c r="C18" s="4">
        <v>0.88</v>
      </c>
      <c r="D18" s="4">
        <v>0.39</v>
      </c>
      <c r="E18" s="4"/>
      <c r="F18" s="4"/>
      <c r="G18" s="4">
        <f t="shared" si="1"/>
        <v>0.68</v>
      </c>
      <c r="H18" s="4">
        <f t="shared" ref="H18:H81" si="7">C18*0.1</f>
        <v>8.8000000000000009E-2</v>
      </c>
      <c r="I18" s="4">
        <f t="shared" ref="I18:I81" si="8">D18*0.1</f>
        <v>3.9000000000000007E-2</v>
      </c>
      <c r="M18" s="4"/>
      <c r="S18" s="4"/>
      <c r="V18" s="4"/>
      <c r="W18" s="4" t="s">
        <v>47</v>
      </c>
      <c r="X18" s="5">
        <f>AVERAGE(G27:G31)</f>
        <v>0.72120000000000006</v>
      </c>
      <c r="Y18" s="5">
        <f t="shared" ref="Y18:Z18" si="9">AVERAGE(H27:H31)</f>
        <v>9.0000000000000011E-2</v>
      </c>
      <c r="Z18" s="5">
        <f t="shared" si="9"/>
        <v>2.2000000000000001E-3</v>
      </c>
    </row>
    <row r="19" spans="1:31" x14ac:dyDescent="0.25">
      <c r="A19" s="4" t="s">
        <v>7</v>
      </c>
      <c r="B19" s="4">
        <v>7.03</v>
      </c>
      <c r="C19" s="4">
        <v>0.84</v>
      </c>
      <c r="D19" s="4">
        <v>0.36</v>
      </c>
      <c r="E19" s="4"/>
      <c r="F19" s="4"/>
      <c r="G19" s="4">
        <f t="shared" si="1"/>
        <v>0.70300000000000007</v>
      </c>
      <c r="H19" s="4">
        <f t="shared" si="7"/>
        <v>8.4000000000000005E-2</v>
      </c>
      <c r="I19" s="4">
        <f t="shared" si="8"/>
        <v>3.5999999999999997E-2</v>
      </c>
      <c r="M19" s="4"/>
      <c r="S19" s="4"/>
      <c r="V19" s="4"/>
      <c r="W19" s="4" t="s">
        <v>48</v>
      </c>
      <c r="X19" s="5">
        <f>AVERAGE(G32:G36)</f>
        <v>0.86760000000000004</v>
      </c>
      <c r="Y19" s="5">
        <f t="shared" ref="Y19:Z19" si="10">AVERAGE(H32:H36)</f>
        <v>0.11580000000000004</v>
      </c>
      <c r="Z19" s="5">
        <f t="shared" si="10"/>
        <v>8.0000000000000004E-4</v>
      </c>
    </row>
    <row r="20" spans="1:31" x14ac:dyDescent="0.25">
      <c r="A20" s="4" t="s">
        <v>7</v>
      </c>
      <c r="B20" s="4">
        <v>6.54</v>
      </c>
      <c r="C20" s="4">
        <v>0.99</v>
      </c>
      <c r="D20" s="4">
        <v>0.34</v>
      </c>
      <c r="E20" s="4"/>
      <c r="F20" s="4"/>
      <c r="G20" s="4">
        <f t="shared" si="1"/>
        <v>0.65400000000000003</v>
      </c>
      <c r="H20" s="4">
        <f t="shared" si="7"/>
        <v>9.9000000000000005E-2</v>
      </c>
      <c r="I20" s="4">
        <f t="shared" si="8"/>
        <v>3.4000000000000002E-2</v>
      </c>
      <c r="M20" s="4"/>
      <c r="S20" s="4"/>
      <c r="V20" s="4"/>
      <c r="W20" s="4" t="s">
        <v>49</v>
      </c>
      <c r="X20" s="5">
        <f>AVERAGE(G37:G41)</f>
        <v>0.48520000000000002</v>
      </c>
      <c r="Y20" s="5">
        <f t="shared" ref="Y20:Z20" si="11">AVERAGE(H37:H41)</f>
        <v>7.7200000000000005E-2</v>
      </c>
      <c r="Z20" s="5">
        <f t="shared" si="11"/>
        <v>0</v>
      </c>
    </row>
    <row r="21" spans="1:31" x14ac:dyDescent="0.25">
      <c r="A21" s="4" t="s">
        <v>7</v>
      </c>
      <c r="B21" s="4">
        <v>6.73</v>
      </c>
      <c r="C21" s="4">
        <v>1.01</v>
      </c>
      <c r="D21" s="4">
        <v>0.3</v>
      </c>
      <c r="E21" s="4"/>
      <c r="F21" s="4"/>
      <c r="G21" s="4">
        <f t="shared" si="1"/>
        <v>0.67300000000000004</v>
      </c>
      <c r="H21" s="4">
        <f t="shared" si="7"/>
        <v>0.10100000000000001</v>
      </c>
      <c r="I21" s="4">
        <f t="shared" si="8"/>
        <v>0.03</v>
      </c>
      <c r="M21" s="4"/>
      <c r="S21" s="4"/>
      <c r="V21" s="4"/>
      <c r="W21" s="4" t="s">
        <v>50</v>
      </c>
      <c r="X21" s="5">
        <f>AVERAGE(G42:G46)</f>
        <v>1.9E-2</v>
      </c>
      <c r="Y21" s="5">
        <f t="shared" ref="Y21:Z21" si="12">AVERAGE(H42:H46)</f>
        <v>3.1800000000000002E-2</v>
      </c>
      <c r="Z21" s="5">
        <f t="shared" si="12"/>
        <v>0</v>
      </c>
    </row>
    <row r="22" spans="1:31" x14ac:dyDescent="0.25">
      <c r="A22" s="4" t="s">
        <v>8</v>
      </c>
      <c r="B22" s="4">
        <v>2.67</v>
      </c>
      <c r="C22" s="4">
        <v>0.74</v>
      </c>
      <c r="D22" s="4">
        <v>4.51</v>
      </c>
      <c r="E22" s="4"/>
      <c r="F22" s="4"/>
      <c r="G22" s="4">
        <f t="shared" si="1"/>
        <v>0.26700000000000002</v>
      </c>
      <c r="H22" s="4">
        <f t="shared" si="7"/>
        <v>7.3999999999999996E-2</v>
      </c>
      <c r="I22" s="4">
        <f t="shared" si="8"/>
        <v>0.45100000000000001</v>
      </c>
      <c r="M22" s="4"/>
      <c r="S22" s="4"/>
      <c r="V22" s="4"/>
      <c r="W22" s="4"/>
      <c r="X22" s="4"/>
      <c r="Y22" s="4"/>
      <c r="Z22" s="4"/>
    </row>
    <row r="23" spans="1:31" x14ac:dyDescent="0.25">
      <c r="A23" s="4" t="s">
        <v>8</v>
      </c>
      <c r="B23" s="4">
        <v>2.5299999999999998</v>
      </c>
      <c r="C23" s="4">
        <v>0.57999999999999996</v>
      </c>
      <c r="D23" s="4">
        <v>3.89</v>
      </c>
      <c r="E23" s="4"/>
      <c r="F23" s="4"/>
      <c r="G23" s="4">
        <f t="shared" si="1"/>
        <v>0.253</v>
      </c>
      <c r="H23" s="4">
        <f t="shared" si="7"/>
        <v>5.7999999999999996E-2</v>
      </c>
      <c r="I23" s="4">
        <f t="shared" si="8"/>
        <v>0.38900000000000001</v>
      </c>
      <c r="M23" s="4"/>
      <c r="S23" s="4"/>
      <c r="V23" s="4"/>
      <c r="W23" s="4"/>
      <c r="X23" s="4"/>
      <c r="Y23" s="4"/>
      <c r="Z23" s="4"/>
    </row>
    <row r="24" spans="1:31" x14ac:dyDescent="0.25">
      <c r="A24" s="4" t="s">
        <v>8</v>
      </c>
      <c r="B24" s="4">
        <v>4.01</v>
      </c>
      <c r="C24" s="4">
        <v>0</v>
      </c>
      <c r="D24" s="4">
        <v>2.68</v>
      </c>
      <c r="E24" s="4"/>
      <c r="F24" s="4"/>
      <c r="G24" s="4">
        <f t="shared" si="1"/>
        <v>0.40100000000000002</v>
      </c>
      <c r="H24" s="4">
        <f t="shared" si="7"/>
        <v>0</v>
      </c>
      <c r="I24" s="4">
        <f t="shared" si="8"/>
        <v>0.26800000000000002</v>
      </c>
      <c r="M24" s="4"/>
      <c r="R24" s="4" t="s">
        <v>53</v>
      </c>
      <c r="S24" s="4"/>
      <c r="V24" s="4"/>
      <c r="W24" s="4"/>
      <c r="X24" s="4"/>
      <c r="Y24" s="4"/>
      <c r="Z24" s="4"/>
    </row>
    <row r="25" spans="1:31" x14ac:dyDescent="0.25">
      <c r="A25" s="4" t="s">
        <v>8</v>
      </c>
      <c r="B25" s="4">
        <v>8.3800000000000008</v>
      </c>
      <c r="C25" s="4">
        <v>0.91</v>
      </c>
      <c r="D25" s="4">
        <v>4.5199999999999996</v>
      </c>
      <c r="E25" s="4"/>
      <c r="F25" s="4"/>
      <c r="G25" s="4">
        <f t="shared" si="1"/>
        <v>0.83800000000000008</v>
      </c>
      <c r="H25" s="4">
        <f t="shared" si="7"/>
        <v>9.1000000000000011E-2</v>
      </c>
      <c r="I25" s="4">
        <f t="shared" si="8"/>
        <v>0.45199999999999996</v>
      </c>
      <c r="M25" s="4"/>
      <c r="R25" s="4" t="s">
        <v>36</v>
      </c>
      <c r="S25" s="4" t="s">
        <v>32</v>
      </c>
      <c r="T25" s="4" t="s">
        <v>33</v>
      </c>
      <c r="U25" s="4" t="s">
        <v>34</v>
      </c>
      <c r="V25" s="4"/>
      <c r="W25" s="4" t="s">
        <v>36</v>
      </c>
      <c r="X25" s="4" t="s">
        <v>32</v>
      </c>
      <c r="Y25" s="4" t="s">
        <v>33</v>
      </c>
      <c r="Z25" s="4" t="s">
        <v>34</v>
      </c>
      <c r="AB25" s="4" t="s">
        <v>36</v>
      </c>
      <c r="AC25" s="4" t="s">
        <v>32</v>
      </c>
      <c r="AD25" s="4" t="s">
        <v>33</v>
      </c>
      <c r="AE25" s="4" t="s">
        <v>34</v>
      </c>
    </row>
    <row r="26" spans="1:31" x14ac:dyDescent="0.25">
      <c r="A26" s="4" t="s">
        <v>8</v>
      </c>
      <c r="B26" s="4">
        <v>8.09</v>
      </c>
      <c r="C26" s="4">
        <v>0.9</v>
      </c>
      <c r="D26" s="4">
        <v>3.68</v>
      </c>
      <c r="E26" s="4"/>
      <c r="F26" s="4"/>
      <c r="G26" s="4">
        <f t="shared" si="1"/>
        <v>0.80900000000000005</v>
      </c>
      <c r="H26" s="4">
        <f t="shared" si="7"/>
        <v>9.0000000000000011E-2</v>
      </c>
      <c r="I26" s="4">
        <f t="shared" si="8"/>
        <v>0.36800000000000005</v>
      </c>
      <c r="M26" s="4"/>
      <c r="R26" s="4" t="s">
        <v>4</v>
      </c>
      <c r="S26" s="5">
        <f>_xlfn.STDEV.P(B2:B6)</f>
        <v>2.2604477432579579</v>
      </c>
      <c r="T26" s="5">
        <f t="shared" ref="T26" si="13">_xlfn.STDEV.P(C2:C6)</f>
        <v>0.22639787984872983</v>
      </c>
      <c r="U26" s="5">
        <f t="shared" ref="U26" si="14">_xlfn.STDEV.P(D2:D6)</f>
        <v>5.2000000000000005E-2</v>
      </c>
      <c r="V26" s="4"/>
      <c r="W26" s="4" t="s">
        <v>4</v>
      </c>
      <c r="X26" s="5">
        <f>_xlfn.STDEV.P(G2:G6)</f>
        <v>0.22604477432579551</v>
      </c>
      <c r="Y26" s="5">
        <f t="shared" ref="Y26:Z26" si="15">_xlfn.STDEV.P(H2:H6)</f>
        <v>2.2639787984872997E-2</v>
      </c>
      <c r="Z26" s="5">
        <f t="shared" si="15"/>
        <v>5.2000000000000006E-3</v>
      </c>
      <c r="AB26" s="4" t="s">
        <v>4</v>
      </c>
      <c r="AC26" s="5">
        <v>0.22604477432579551</v>
      </c>
      <c r="AD26" s="5">
        <v>2.2639787984872997E-2</v>
      </c>
      <c r="AE26" s="5">
        <v>5.2000000000000006E-3</v>
      </c>
    </row>
    <row r="27" spans="1:31" x14ac:dyDescent="0.25">
      <c r="A27" s="4" t="s">
        <v>9</v>
      </c>
      <c r="B27" s="4">
        <v>6.6</v>
      </c>
      <c r="C27" s="4">
        <v>0.63</v>
      </c>
      <c r="D27" s="4">
        <v>0</v>
      </c>
      <c r="E27" s="4"/>
      <c r="F27" s="4"/>
      <c r="G27" s="4">
        <f t="shared" si="1"/>
        <v>0.66</v>
      </c>
      <c r="H27" s="4">
        <f t="shared" si="7"/>
        <v>6.3E-2</v>
      </c>
      <c r="I27" s="4">
        <f t="shared" si="8"/>
        <v>0</v>
      </c>
      <c r="M27" s="4"/>
      <c r="R27" s="4" t="s">
        <v>5</v>
      </c>
      <c r="S27" s="5">
        <f>_xlfn.STDEV.P(B7:B11)</f>
        <v>0.76677506480060986</v>
      </c>
      <c r="T27" s="5">
        <f t="shared" ref="T27" si="16">_xlfn.STDEV.P(C7:C11)</f>
        <v>6.8876701430890266E-2</v>
      </c>
      <c r="U27" s="5">
        <f t="shared" ref="U27" si="17">_xlfn.STDEV.P(D7:D11)</f>
        <v>0</v>
      </c>
      <c r="V27" s="4"/>
      <c r="W27" s="4" t="s">
        <v>5</v>
      </c>
      <c r="X27" s="5">
        <f>_xlfn.STDEV.P(G7:G11)</f>
        <v>7.6677506480062343E-2</v>
      </c>
      <c r="Y27" s="5">
        <f t="shared" ref="Y27:Z27" si="18">_xlfn.STDEV.P(H7:H11)</f>
        <v>6.8876701430890244E-3</v>
      </c>
      <c r="Z27" s="5">
        <f t="shared" si="18"/>
        <v>0</v>
      </c>
      <c r="AB27" t="s">
        <v>9</v>
      </c>
      <c r="AC27" s="5">
        <v>6.5389295760086036E-2</v>
      </c>
      <c r="AD27" s="5">
        <v>1.742412121169952E-2</v>
      </c>
      <c r="AE27" s="5">
        <v>4.4000000000000011E-3</v>
      </c>
    </row>
    <row r="28" spans="1:31" x14ac:dyDescent="0.25">
      <c r="A28" s="4" t="s">
        <v>9</v>
      </c>
      <c r="B28" s="4">
        <v>6.54</v>
      </c>
      <c r="C28" s="4">
        <v>1.1599999999999999</v>
      </c>
      <c r="D28" s="4">
        <v>0</v>
      </c>
      <c r="E28" s="4"/>
      <c r="F28" s="4"/>
      <c r="G28" s="4">
        <f t="shared" si="1"/>
        <v>0.65400000000000003</v>
      </c>
      <c r="H28" s="4">
        <f t="shared" si="7"/>
        <v>0.11599999999999999</v>
      </c>
      <c r="I28" s="4">
        <f t="shared" si="8"/>
        <v>0</v>
      </c>
      <c r="M28" s="4"/>
      <c r="R28" s="4" t="s">
        <v>6</v>
      </c>
      <c r="S28" s="5">
        <f>_xlfn.STDEV.P(B12:B16)</f>
        <v>2.1966392512199171</v>
      </c>
      <c r="T28" s="5">
        <f t="shared" ref="T28" si="19">_xlfn.STDEV.P(C12:C16)</f>
        <v>0.15992498241363068</v>
      </c>
      <c r="U28" s="5">
        <f t="shared" ref="U28" si="20">_xlfn.STDEV.P(D12:D16)</f>
        <v>1.6E-2</v>
      </c>
      <c r="V28" s="4"/>
      <c r="W28" s="4" t="s">
        <v>6</v>
      </c>
      <c r="X28" s="5">
        <f>_xlfn.STDEV.P(G12:G16)</f>
        <v>0.21966392512199187</v>
      </c>
      <c r="Y28" s="5">
        <f t="shared" ref="Y28:Z28" si="21">_xlfn.STDEV.P(H12:H16)</f>
        <v>1.5992498241363055E-2</v>
      </c>
      <c r="Z28" s="5">
        <f t="shared" si="21"/>
        <v>1.6000000000000001E-3</v>
      </c>
      <c r="AB28" t="s">
        <v>10</v>
      </c>
      <c r="AC28" s="5">
        <v>0.20970703373992944</v>
      </c>
      <c r="AD28" s="5">
        <v>4.3618344764559711E-2</v>
      </c>
      <c r="AE28" s="5">
        <v>1.6000000000000001E-3</v>
      </c>
    </row>
    <row r="29" spans="1:31" x14ac:dyDescent="0.25">
      <c r="A29" s="4" t="s">
        <v>9</v>
      </c>
      <c r="B29" s="4">
        <v>6.93</v>
      </c>
      <c r="C29" s="4">
        <v>0.98</v>
      </c>
      <c r="D29" s="4">
        <v>0.11</v>
      </c>
      <c r="E29" s="4"/>
      <c r="F29" s="4"/>
      <c r="G29" s="4">
        <f t="shared" si="1"/>
        <v>0.69300000000000006</v>
      </c>
      <c r="H29" s="4">
        <f t="shared" si="7"/>
        <v>9.8000000000000004E-2</v>
      </c>
      <c r="I29" s="4">
        <f t="shared" si="8"/>
        <v>1.1000000000000001E-2</v>
      </c>
      <c r="M29" s="4"/>
      <c r="R29" s="4" t="s">
        <v>7</v>
      </c>
      <c r="S29" s="5">
        <f>_xlfn.STDEV.P(B17:B21)</f>
        <v>0.25887448696231152</v>
      </c>
      <c r="T29" s="5">
        <f t="shared" ref="T29" si="22">_xlfn.STDEV.P(C17:C21)</f>
        <v>0.13962807740565664</v>
      </c>
      <c r="U29" s="5">
        <f t="shared" ref="U29" si="23">_xlfn.STDEV.P(D17:D21)</f>
        <v>7.1274118724821783E-2</v>
      </c>
      <c r="V29" s="4"/>
      <c r="W29" s="4" t="s">
        <v>7</v>
      </c>
      <c r="X29" s="5">
        <f>_xlfn.STDEV.P(G17:G21)</f>
        <v>2.5887448696231177E-2</v>
      </c>
      <c r="Y29" s="5">
        <f t="shared" ref="Y29:Z29" si="24">_xlfn.STDEV.P(H17:H21)</f>
        <v>1.3962807740565674E-2</v>
      </c>
      <c r="Z29" s="5">
        <f t="shared" si="24"/>
        <v>7.1274118724821856E-3</v>
      </c>
      <c r="AB29" t="s">
        <v>11</v>
      </c>
      <c r="AC29" s="5">
        <v>4.7671375058833773E-2</v>
      </c>
      <c r="AD29" s="5">
        <v>3.1964980838411268E-2</v>
      </c>
      <c r="AE29" s="5">
        <v>0</v>
      </c>
    </row>
    <row r="30" spans="1:31" x14ac:dyDescent="0.25">
      <c r="A30" s="4" t="s">
        <v>9</v>
      </c>
      <c r="B30" s="4">
        <v>7.94</v>
      </c>
      <c r="C30" s="4">
        <v>0.9</v>
      </c>
      <c r="D30" s="4">
        <v>0</v>
      </c>
      <c r="E30" s="4"/>
      <c r="F30" s="4"/>
      <c r="G30" s="4">
        <f t="shared" si="1"/>
        <v>0.79400000000000004</v>
      </c>
      <c r="H30" s="4">
        <f t="shared" si="7"/>
        <v>9.0000000000000011E-2</v>
      </c>
      <c r="I30" s="4">
        <f t="shared" si="8"/>
        <v>0</v>
      </c>
      <c r="M30" s="4"/>
      <c r="R30" s="4" t="s">
        <v>8</v>
      </c>
      <c r="S30" s="5">
        <f>_xlfn.STDEV.P(B22:B26)</f>
        <v>2.5841795603247082</v>
      </c>
      <c r="T30" s="5">
        <f t="shared" ref="T30" si="25">_xlfn.STDEV.P(C22:C26)</f>
        <v>0.33547578154018814</v>
      </c>
      <c r="U30" s="5">
        <f t="shared" ref="U30" si="26">_xlfn.STDEV.P(D22:D26)</f>
        <v>0.67582838058193184</v>
      </c>
      <c r="V30" s="4"/>
      <c r="W30" s="4" t="s">
        <v>8</v>
      </c>
      <c r="X30" s="5">
        <f>_xlfn.STDEV.P(G22:G26)</f>
        <v>0.25841795603247092</v>
      </c>
      <c r="Y30" s="5">
        <f t="shared" ref="Y30:Z30" si="27">_xlfn.STDEV.P(H22:H26)</f>
        <v>3.3547578154018785E-2</v>
      </c>
      <c r="Z30" s="5">
        <f t="shared" si="27"/>
        <v>6.758283805819322E-2</v>
      </c>
      <c r="AB30" t="s">
        <v>12</v>
      </c>
      <c r="AC30" s="5">
        <v>3.7999999999999999E-2</v>
      </c>
      <c r="AD30" s="5">
        <v>4.00119982005398E-2</v>
      </c>
      <c r="AE30" s="5">
        <v>0</v>
      </c>
    </row>
    <row r="31" spans="1:31" x14ac:dyDescent="0.25">
      <c r="A31" s="4" t="s">
        <v>9</v>
      </c>
      <c r="B31" s="4">
        <v>8.0500000000000007</v>
      </c>
      <c r="C31" s="4">
        <v>0.83</v>
      </c>
      <c r="D31" s="4">
        <v>0</v>
      </c>
      <c r="E31" s="4"/>
      <c r="F31" s="4"/>
      <c r="G31" s="4">
        <f t="shared" si="1"/>
        <v>0.80500000000000016</v>
      </c>
      <c r="H31" s="4">
        <f t="shared" si="7"/>
        <v>8.3000000000000004E-2</v>
      </c>
      <c r="I31" s="4">
        <f t="shared" si="8"/>
        <v>0</v>
      </c>
      <c r="M31" s="4"/>
      <c r="R31" s="4" t="s">
        <v>9</v>
      </c>
      <c r="S31" s="5">
        <f>_xlfn.STDEV.P(B27:B31)</f>
        <v>0.6538929576008603</v>
      </c>
      <c r="T31" s="5">
        <f t="shared" ref="T31" si="28">_xlfn.STDEV.P(C27:C31)</f>
        <v>0.17424121211699564</v>
      </c>
      <c r="U31" s="5">
        <f t="shared" ref="U31" si="29">_xlfn.STDEV.P(D27:D31)</f>
        <v>4.3999999999999997E-2</v>
      </c>
      <c r="V31" s="4"/>
      <c r="W31" s="4" t="s">
        <v>9</v>
      </c>
      <c r="X31" s="5">
        <f>_xlfn.STDEV.P(G27:G31)</f>
        <v>6.5389295760086036E-2</v>
      </c>
      <c r="Y31" s="5">
        <f t="shared" ref="Y31:Z31" si="30">_xlfn.STDEV.P(H27:H31)</f>
        <v>1.742412121169952E-2</v>
      </c>
      <c r="Z31" s="5">
        <f t="shared" si="30"/>
        <v>4.4000000000000011E-3</v>
      </c>
    </row>
    <row r="32" spans="1:31" x14ac:dyDescent="0.25">
      <c r="A32" s="4" t="s">
        <v>10</v>
      </c>
      <c r="B32" s="4">
        <v>7.02</v>
      </c>
      <c r="C32" s="4">
        <v>1.8</v>
      </c>
      <c r="D32" s="4">
        <v>0.04</v>
      </c>
      <c r="E32" s="4"/>
      <c r="F32" s="4"/>
      <c r="G32" s="4">
        <f t="shared" si="1"/>
        <v>0.70199999999999996</v>
      </c>
      <c r="H32" s="4">
        <f t="shared" si="7"/>
        <v>0.18000000000000002</v>
      </c>
      <c r="I32" s="4">
        <f t="shared" si="8"/>
        <v>4.0000000000000001E-3</v>
      </c>
      <c r="M32" s="4"/>
      <c r="R32" s="4" t="s">
        <v>10</v>
      </c>
      <c r="S32" s="5">
        <f>_xlfn.STDEV.P(B32:B36)</f>
        <v>2.0970703373992996</v>
      </c>
      <c r="T32" s="5">
        <f t="shared" ref="T32" si="31">_xlfn.STDEV.P(C32:C36)</f>
        <v>0.43618344764559847</v>
      </c>
      <c r="U32" s="5">
        <f t="shared" ref="U32" si="32">_xlfn.STDEV.P(D32:D36)</f>
        <v>1.6E-2</v>
      </c>
      <c r="V32" s="4"/>
      <c r="W32" s="4" t="s">
        <v>10</v>
      </c>
      <c r="X32" s="5">
        <f>_xlfn.STDEV.P(G32:G36)</f>
        <v>0.20970703373992944</v>
      </c>
      <c r="Y32" s="5">
        <f t="shared" ref="Y32:Z32" si="33">_xlfn.STDEV.P(H32:H36)</f>
        <v>4.3618344764559711E-2</v>
      </c>
      <c r="Z32" s="5">
        <f t="shared" si="33"/>
        <v>1.6000000000000001E-3</v>
      </c>
    </row>
    <row r="33" spans="1:61" x14ac:dyDescent="0.25">
      <c r="A33" s="4" t="s">
        <v>10</v>
      </c>
      <c r="B33" s="4">
        <v>6.86</v>
      </c>
      <c r="C33" s="4">
        <v>1.22</v>
      </c>
      <c r="D33" s="4">
        <v>0</v>
      </c>
      <c r="E33" s="4"/>
      <c r="F33" s="4"/>
      <c r="G33" s="4">
        <f t="shared" si="1"/>
        <v>0.68600000000000005</v>
      </c>
      <c r="H33" s="4">
        <f t="shared" si="7"/>
        <v>0.122</v>
      </c>
      <c r="I33" s="4">
        <f t="shared" si="8"/>
        <v>0</v>
      </c>
      <c r="M33" s="4"/>
      <c r="R33" s="4" t="s">
        <v>11</v>
      </c>
      <c r="S33" s="5">
        <f>_xlfn.STDEV.P(B37:B41)</f>
        <v>0.47671375058833765</v>
      </c>
      <c r="T33" s="5">
        <f t="shared" ref="T33" si="34">_xlfn.STDEV.P(C37:C41)</f>
        <v>0.31964980838411283</v>
      </c>
      <c r="U33" s="5">
        <f t="shared" ref="U33" si="35">_xlfn.STDEV.P(D37:D41)</f>
        <v>0</v>
      </c>
      <c r="W33" s="4" t="s">
        <v>11</v>
      </c>
      <c r="X33" s="5">
        <f>_xlfn.STDEV.P(G37:G41)</f>
        <v>4.7671375058833773E-2</v>
      </c>
      <c r="Y33" s="5">
        <f t="shared" ref="Y33:Z33" si="36">_xlfn.STDEV.P(H37:H41)</f>
        <v>3.1964980838411268E-2</v>
      </c>
      <c r="Z33" s="5">
        <f t="shared" si="36"/>
        <v>0</v>
      </c>
    </row>
    <row r="34" spans="1:61" x14ac:dyDescent="0.25">
      <c r="A34" s="4" t="s">
        <v>10</v>
      </c>
      <c r="B34" s="4">
        <v>7.02</v>
      </c>
      <c r="C34" s="4">
        <v>1.42</v>
      </c>
      <c r="D34" s="4">
        <v>0</v>
      </c>
      <c r="E34" s="4"/>
      <c r="F34" s="4"/>
      <c r="G34" s="4">
        <f t="shared" si="1"/>
        <v>0.70199999999999996</v>
      </c>
      <c r="H34" s="4">
        <f t="shared" si="7"/>
        <v>0.14199999999999999</v>
      </c>
      <c r="I34" s="4">
        <f t="shared" si="8"/>
        <v>0</v>
      </c>
      <c r="M34" s="4"/>
      <c r="R34" s="4" t="s">
        <v>12</v>
      </c>
      <c r="S34" s="5">
        <f>_xlfn.STDEV.P(B42:B46)</f>
        <v>0.38</v>
      </c>
      <c r="T34" s="5">
        <f t="shared" ref="T34" si="37">_xlfn.STDEV.P(C42:C46)</f>
        <v>0.400119982005398</v>
      </c>
      <c r="U34" s="5">
        <f t="shared" ref="U34" si="38">_xlfn.STDEV.P(D42:D46)</f>
        <v>0</v>
      </c>
      <c r="W34" s="4" t="s">
        <v>12</v>
      </c>
      <c r="X34" s="5">
        <f>_xlfn.STDEV.P(G42:G46)</f>
        <v>3.7999999999999999E-2</v>
      </c>
      <c r="Y34" s="5">
        <f t="shared" ref="Y34:Z34" si="39">_xlfn.STDEV.P(H42:H46)</f>
        <v>4.00119982005398E-2</v>
      </c>
      <c r="Z34" s="5">
        <f t="shared" si="39"/>
        <v>0</v>
      </c>
    </row>
    <row r="35" spans="1:61" x14ac:dyDescent="0.25">
      <c r="A35" s="4" t="s">
        <v>10</v>
      </c>
      <c r="B35" s="4">
        <v>11.07</v>
      </c>
      <c r="C35" s="4">
        <v>0.67</v>
      </c>
      <c r="D35" s="4">
        <v>0</v>
      </c>
      <c r="E35" s="4"/>
      <c r="F35" s="4"/>
      <c r="G35" s="4">
        <f t="shared" si="1"/>
        <v>1.107</v>
      </c>
      <c r="H35" s="4">
        <f t="shared" si="7"/>
        <v>6.7000000000000004E-2</v>
      </c>
      <c r="I35" s="4">
        <f t="shared" si="8"/>
        <v>0</v>
      </c>
      <c r="M35" s="4"/>
      <c r="S35" s="4"/>
    </row>
    <row r="36" spans="1:61" x14ac:dyDescent="0.25">
      <c r="A36" s="4" t="s">
        <v>10</v>
      </c>
      <c r="B36" s="4">
        <v>11.41</v>
      </c>
      <c r="C36" s="4">
        <v>0.68</v>
      </c>
      <c r="D36" s="4">
        <v>0</v>
      </c>
      <c r="E36" s="4"/>
      <c r="F36" s="4"/>
      <c r="G36" s="4">
        <f t="shared" si="1"/>
        <v>1.141</v>
      </c>
      <c r="H36" s="4">
        <f t="shared" si="7"/>
        <v>6.8000000000000005E-2</v>
      </c>
      <c r="I36" s="4">
        <f t="shared" si="8"/>
        <v>0</v>
      </c>
      <c r="M36" s="4"/>
      <c r="S36" s="4"/>
    </row>
    <row r="37" spans="1:61" x14ac:dyDescent="0.25">
      <c r="A37" s="4" t="s">
        <v>11</v>
      </c>
      <c r="B37" s="4">
        <v>5.3</v>
      </c>
      <c r="C37" s="4">
        <v>0.63</v>
      </c>
      <c r="D37" s="4">
        <v>0</v>
      </c>
      <c r="E37" s="4"/>
      <c r="F37" s="4"/>
      <c r="G37" s="4">
        <f t="shared" si="1"/>
        <v>0.53</v>
      </c>
      <c r="H37" s="4">
        <f t="shared" si="7"/>
        <v>6.3E-2</v>
      </c>
      <c r="I37" s="4">
        <f t="shared" si="8"/>
        <v>0</v>
      </c>
      <c r="M37" s="4"/>
      <c r="S37" s="4"/>
    </row>
    <row r="38" spans="1:61" x14ac:dyDescent="0.25">
      <c r="A38" s="4" t="s">
        <v>11</v>
      </c>
      <c r="B38" s="4">
        <v>5.15</v>
      </c>
      <c r="C38" s="4">
        <v>0.45</v>
      </c>
      <c r="D38" s="4">
        <v>0</v>
      </c>
      <c r="E38" s="4"/>
      <c r="F38" s="4"/>
      <c r="G38" s="4">
        <f t="shared" si="1"/>
        <v>0.51500000000000001</v>
      </c>
      <c r="H38" s="4">
        <f t="shared" si="7"/>
        <v>4.5000000000000005E-2</v>
      </c>
      <c r="I38" s="4">
        <f t="shared" si="8"/>
        <v>0</v>
      </c>
      <c r="M38" s="4"/>
      <c r="S38" s="4"/>
    </row>
    <row r="39" spans="1:61" x14ac:dyDescent="0.25">
      <c r="A39" s="4" t="s">
        <v>11</v>
      </c>
      <c r="B39" s="4">
        <v>5.26</v>
      </c>
      <c r="C39" s="4">
        <v>0.47</v>
      </c>
      <c r="D39" s="4">
        <v>0</v>
      </c>
      <c r="E39" s="4"/>
      <c r="F39" s="4"/>
      <c r="G39" s="4">
        <f t="shared" si="1"/>
        <v>0.52600000000000002</v>
      </c>
      <c r="H39" s="4">
        <f t="shared" si="7"/>
        <v>4.7E-2</v>
      </c>
      <c r="I39" s="4">
        <f t="shared" si="8"/>
        <v>0</v>
      </c>
      <c r="M39" s="4"/>
      <c r="S39" s="4"/>
    </row>
    <row r="40" spans="1:61" x14ac:dyDescent="0.25">
      <c r="A40" s="4" t="s">
        <v>11</v>
      </c>
      <c r="B40" s="4">
        <v>4.3600000000000003</v>
      </c>
      <c r="C40" s="4">
        <v>1.1200000000000001</v>
      </c>
      <c r="D40" s="4">
        <v>0</v>
      </c>
      <c r="E40" s="4"/>
      <c r="F40" s="4"/>
      <c r="G40" s="4">
        <f t="shared" si="1"/>
        <v>0.43600000000000005</v>
      </c>
      <c r="H40" s="4">
        <f t="shared" si="7"/>
        <v>0.11200000000000002</v>
      </c>
      <c r="I40" s="4">
        <f t="shared" si="8"/>
        <v>0</v>
      </c>
      <c r="M40" s="4"/>
      <c r="S40" s="4"/>
    </row>
    <row r="41" spans="1:61" x14ac:dyDescent="0.25">
      <c r="A41" s="4" t="s">
        <v>11</v>
      </c>
      <c r="B41" s="4">
        <v>4.1900000000000004</v>
      </c>
      <c r="C41" s="4">
        <v>1.19</v>
      </c>
      <c r="D41" s="4">
        <v>0</v>
      </c>
      <c r="E41" s="4"/>
      <c r="F41" s="4"/>
      <c r="G41" s="4">
        <f t="shared" si="1"/>
        <v>0.41900000000000004</v>
      </c>
      <c r="H41" s="4">
        <f t="shared" si="7"/>
        <v>0.11899999999999999</v>
      </c>
      <c r="I41" s="4">
        <f t="shared" si="8"/>
        <v>0</v>
      </c>
      <c r="M41" s="4"/>
      <c r="S41" s="4"/>
      <c r="X41" t="s">
        <v>32</v>
      </c>
      <c r="AA41" s="4"/>
      <c r="AB41" t="s">
        <v>33</v>
      </c>
      <c r="AE41" s="4"/>
      <c r="AF41" t="s">
        <v>34</v>
      </c>
      <c r="AK41" s="4" t="s">
        <v>32</v>
      </c>
      <c r="AL41" s="4"/>
      <c r="AM41" s="4"/>
      <c r="AN41" s="4"/>
      <c r="AO41" s="4" t="s">
        <v>33</v>
      </c>
      <c r="AP41" s="4"/>
      <c r="AQ41" s="4"/>
      <c r="AR41" s="4"/>
      <c r="AS41" s="4" t="s">
        <v>34</v>
      </c>
    </row>
    <row r="42" spans="1:61" x14ac:dyDescent="0.25">
      <c r="A42" s="4" t="s">
        <v>12</v>
      </c>
      <c r="B42" s="4">
        <v>0</v>
      </c>
      <c r="C42" s="4">
        <v>0</v>
      </c>
      <c r="D42" s="4">
        <v>0</v>
      </c>
      <c r="E42" s="4"/>
      <c r="F42" s="4"/>
      <c r="G42" s="4">
        <f t="shared" si="1"/>
        <v>0</v>
      </c>
      <c r="H42" s="4">
        <f t="shared" si="7"/>
        <v>0</v>
      </c>
      <c r="I42" s="4">
        <f t="shared" si="8"/>
        <v>0</v>
      </c>
      <c r="M42" s="4"/>
      <c r="S42" s="4"/>
      <c r="W42" s="4"/>
      <c r="X42" s="4" t="s">
        <v>51</v>
      </c>
      <c r="Y42" s="4" t="s">
        <v>52</v>
      </c>
      <c r="Z42" s="4"/>
      <c r="AA42" s="4"/>
      <c r="AB42" s="4" t="s">
        <v>51</v>
      </c>
      <c r="AC42" s="4" t="s">
        <v>52</v>
      </c>
      <c r="AD42" s="4"/>
      <c r="AE42" s="4"/>
      <c r="AF42" s="4" t="s">
        <v>51</v>
      </c>
      <c r="AG42" s="4" t="s">
        <v>52</v>
      </c>
      <c r="AH42" s="4"/>
      <c r="AI42" s="4"/>
      <c r="AJ42" s="4"/>
      <c r="AK42" s="4" t="s">
        <v>51</v>
      </c>
      <c r="AL42" s="4" t="s">
        <v>52</v>
      </c>
      <c r="AM42" s="4"/>
      <c r="AN42" s="4"/>
      <c r="AO42" s="4" t="s">
        <v>51</v>
      </c>
      <c r="AP42" s="4" t="s">
        <v>52</v>
      </c>
      <c r="AQ42" s="4"/>
      <c r="AR42" s="4"/>
      <c r="AS42" s="4" t="s">
        <v>51</v>
      </c>
      <c r="AT42" s="4" t="s">
        <v>52</v>
      </c>
      <c r="BE42" s="4"/>
      <c r="BI42" s="4"/>
    </row>
    <row r="43" spans="1:61" x14ac:dyDescent="0.25">
      <c r="A43" s="4" t="s">
        <v>12</v>
      </c>
      <c r="B43" s="4">
        <v>0</v>
      </c>
      <c r="C43" s="4">
        <v>0</v>
      </c>
      <c r="D43" s="4">
        <v>0</v>
      </c>
      <c r="E43" s="4"/>
      <c r="F43" s="4"/>
      <c r="G43" s="4">
        <f t="shared" si="1"/>
        <v>0</v>
      </c>
      <c r="H43" s="4">
        <f t="shared" si="7"/>
        <v>0</v>
      </c>
      <c r="I43" s="4">
        <f t="shared" si="8"/>
        <v>0</v>
      </c>
      <c r="M43" s="4"/>
      <c r="S43" s="4"/>
      <c r="W43" s="4" t="s">
        <v>4</v>
      </c>
      <c r="X43" s="4">
        <v>7.3599999999999994</v>
      </c>
      <c r="Y43" s="4">
        <v>7.5560000000000009</v>
      </c>
      <c r="Z43" s="5"/>
      <c r="AA43" s="4" t="s">
        <v>4</v>
      </c>
      <c r="AB43" s="4">
        <v>0.8640000000000001</v>
      </c>
      <c r="AC43" s="4">
        <v>0.87200000000000011</v>
      </c>
      <c r="AD43" s="5"/>
      <c r="AE43" s="4" t="s">
        <v>4</v>
      </c>
      <c r="AF43" s="4">
        <v>0</v>
      </c>
      <c r="AG43" s="4">
        <v>2.6000000000000002E-2</v>
      </c>
      <c r="AH43" s="5"/>
      <c r="AI43" s="4"/>
      <c r="AJ43" s="4" t="s">
        <v>4</v>
      </c>
      <c r="AK43" s="4">
        <v>7.3599999999999994</v>
      </c>
      <c r="AL43" s="4">
        <v>7.5560000000000009</v>
      </c>
      <c r="AM43" s="5"/>
      <c r="AN43" s="4" t="s">
        <v>4</v>
      </c>
      <c r="AO43" s="4">
        <v>0.8640000000000001</v>
      </c>
      <c r="AP43" s="4">
        <v>0.87200000000000011</v>
      </c>
      <c r="AQ43" s="5"/>
      <c r="AR43" s="4" t="s">
        <v>4</v>
      </c>
      <c r="AS43" s="4">
        <v>0</v>
      </c>
      <c r="AT43" s="4">
        <v>2.6000000000000002E-2</v>
      </c>
      <c r="BE43" s="4"/>
      <c r="BI43" s="4"/>
    </row>
    <row r="44" spans="1:61" x14ac:dyDescent="0.25">
      <c r="A44" s="4" t="s">
        <v>12</v>
      </c>
      <c r="B44" s="4">
        <v>0</v>
      </c>
      <c r="C44" s="4">
        <v>0</v>
      </c>
      <c r="D44" s="4">
        <v>0</v>
      </c>
      <c r="E44" s="4"/>
      <c r="F44" s="4"/>
      <c r="G44" s="4">
        <f t="shared" si="1"/>
        <v>0</v>
      </c>
      <c r="H44" s="4">
        <f t="shared" si="7"/>
        <v>0</v>
      </c>
      <c r="I44" s="4">
        <f t="shared" si="8"/>
        <v>0</v>
      </c>
      <c r="M44" s="4"/>
      <c r="S44" s="4"/>
      <c r="W44" s="4" t="s">
        <v>43</v>
      </c>
      <c r="X44" s="4">
        <v>7.3617639999999991</v>
      </c>
      <c r="Y44" s="4">
        <v>7.386000000000001</v>
      </c>
      <c r="Z44" s="5"/>
      <c r="AA44" s="4" t="s">
        <v>43</v>
      </c>
      <c r="AB44" s="4">
        <v>0.8640000000000001</v>
      </c>
      <c r="AC44" s="4">
        <v>0.92600000000000016</v>
      </c>
      <c r="AD44" s="5"/>
      <c r="AE44" s="4" t="s">
        <v>43</v>
      </c>
      <c r="AF44" s="4">
        <v>1.0725999999999999E-2</v>
      </c>
      <c r="AG44" s="4">
        <v>0</v>
      </c>
      <c r="AH44" s="5"/>
      <c r="AI44" s="4"/>
      <c r="AJ44" s="4" t="s">
        <v>47</v>
      </c>
      <c r="AK44" s="4">
        <v>7.3616819999999992</v>
      </c>
      <c r="AL44" s="4">
        <v>7.2120000000000006</v>
      </c>
      <c r="AM44" s="5"/>
      <c r="AN44" s="4" t="s">
        <v>47</v>
      </c>
      <c r="AO44" s="4">
        <v>0.86439600000000005</v>
      </c>
      <c r="AP44" s="4">
        <v>0.90000000000000013</v>
      </c>
      <c r="AQ44" s="5"/>
      <c r="AR44" s="4" t="s">
        <v>47</v>
      </c>
      <c r="AS44" s="4">
        <v>3.9999999999999996E-5</v>
      </c>
      <c r="AT44" s="4">
        <v>2.2000000000000002E-2</v>
      </c>
      <c r="BE44" s="4"/>
      <c r="BI44" s="4"/>
    </row>
    <row r="45" spans="1:61" x14ac:dyDescent="0.25">
      <c r="A45" s="4" t="s">
        <v>12</v>
      </c>
      <c r="B45" s="4">
        <v>0.95</v>
      </c>
      <c r="C45" s="4">
        <v>0.94</v>
      </c>
      <c r="D45" s="4">
        <v>0</v>
      </c>
      <c r="E45" s="4"/>
      <c r="F45" s="4"/>
      <c r="G45" s="4">
        <f t="shared" si="1"/>
        <v>9.5000000000000001E-2</v>
      </c>
      <c r="H45" s="4">
        <f t="shared" si="7"/>
        <v>9.4E-2</v>
      </c>
      <c r="I45" s="4">
        <f t="shared" si="8"/>
        <v>0</v>
      </c>
      <c r="M45" s="4"/>
      <c r="S45" s="4"/>
      <c r="W45" s="4" t="s">
        <v>44</v>
      </c>
      <c r="X45" s="4">
        <v>7.3776399999999995</v>
      </c>
      <c r="Y45" s="4">
        <v>8.7560000000000002</v>
      </c>
      <c r="Z45" s="5"/>
      <c r="AA45" s="4" t="s">
        <v>44</v>
      </c>
      <c r="AB45" s="4">
        <v>0.8640000000000001</v>
      </c>
      <c r="AC45" s="4">
        <v>1.018</v>
      </c>
      <c r="AD45" s="5"/>
      <c r="AE45" s="4" t="s">
        <v>44</v>
      </c>
      <c r="AF45" s="4">
        <v>0.10725999999999999</v>
      </c>
      <c r="AG45" s="4">
        <v>8.0000000000000002E-3</v>
      </c>
      <c r="AH45" s="5"/>
      <c r="AI45" s="4"/>
      <c r="AJ45" s="4" t="s">
        <v>48</v>
      </c>
      <c r="AK45" s="4">
        <v>7.3768199999999995</v>
      </c>
      <c r="AL45" s="4">
        <v>8.6760000000000002</v>
      </c>
      <c r="AM45" s="5"/>
      <c r="AN45" s="4" t="s">
        <v>48</v>
      </c>
      <c r="AO45" s="4">
        <v>0.86795999999999995</v>
      </c>
      <c r="AP45" s="4">
        <v>1.1580000000000004</v>
      </c>
      <c r="AQ45" s="5"/>
      <c r="AR45" s="4" t="s">
        <v>48</v>
      </c>
      <c r="AS45" s="4">
        <v>4.0000000000000002E-4</v>
      </c>
      <c r="AT45" s="4">
        <v>8.0000000000000002E-3</v>
      </c>
      <c r="BE45" s="4"/>
      <c r="BI45" s="4"/>
    </row>
    <row r="46" spans="1:61" x14ac:dyDescent="0.25">
      <c r="A46" s="4" t="s">
        <v>12</v>
      </c>
      <c r="B46" s="4">
        <v>0</v>
      </c>
      <c r="C46" s="4">
        <v>0.65</v>
      </c>
      <c r="D46" s="4">
        <v>0</v>
      </c>
      <c r="E46" s="4"/>
      <c r="F46" s="4"/>
      <c r="G46" s="4">
        <f t="shared" si="1"/>
        <v>0</v>
      </c>
      <c r="H46" s="4">
        <f t="shared" si="7"/>
        <v>6.5000000000000002E-2</v>
      </c>
      <c r="I46" s="4">
        <f t="shared" si="8"/>
        <v>0</v>
      </c>
      <c r="M46" s="4"/>
      <c r="S46" s="4"/>
      <c r="W46" s="4" t="s">
        <v>45</v>
      </c>
      <c r="X46" s="4">
        <v>7.5363999999999995</v>
      </c>
      <c r="Y46" s="4">
        <v>6.8780000000000001</v>
      </c>
      <c r="Z46" s="5"/>
      <c r="AA46" s="4" t="s">
        <v>45</v>
      </c>
      <c r="AB46" s="4">
        <v>0.8640000000000001</v>
      </c>
      <c r="AC46" s="4">
        <v>0.99199999999999999</v>
      </c>
      <c r="AD46" s="5"/>
      <c r="AE46" s="4" t="s">
        <v>45</v>
      </c>
      <c r="AF46" s="4">
        <v>1.0726</v>
      </c>
      <c r="AG46" s="4">
        <v>0.38</v>
      </c>
      <c r="AH46" s="5"/>
      <c r="AI46" s="4"/>
      <c r="AJ46" s="4" t="s">
        <v>49</v>
      </c>
      <c r="AK46" s="4">
        <v>7.5282</v>
      </c>
      <c r="AL46" s="4">
        <v>4.8520000000000003</v>
      </c>
      <c r="AM46" s="5"/>
      <c r="AN46" s="4" t="s">
        <v>49</v>
      </c>
      <c r="AO46" s="4">
        <v>0.90360000000000007</v>
      </c>
      <c r="AP46" s="4">
        <v>0.77200000000000002</v>
      </c>
      <c r="AQ46" s="5"/>
      <c r="AR46" s="4" t="s">
        <v>49</v>
      </c>
      <c r="AS46" s="4">
        <v>4.0000000000000001E-3</v>
      </c>
      <c r="AT46" s="4">
        <v>0</v>
      </c>
      <c r="BE46" s="4"/>
      <c r="BI46" s="4"/>
    </row>
    <row r="47" spans="1:61" x14ac:dyDescent="0.25">
      <c r="A47" s="4" t="s">
        <v>13</v>
      </c>
      <c r="B47" s="4">
        <v>2.2000000000000002</v>
      </c>
      <c r="C47" s="4">
        <v>0.78</v>
      </c>
      <c r="D47" s="4">
        <v>0.05</v>
      </c>
      <c r="E47" s="4"/>
      <c r="F47" s="4"/>
      <c r="G47" s="4">
        <f t="shared" si="1"/>
        <v>0.22000000000000003</v>
      </c>
      <c r="H47" s="4">
        <f t="shared" si="7"/>
        <v>7.8000000000000014E-2</v>
      </c>
      <c r="I47" s="4">
        <f t="shared" si="8"/>
        <v>5.000000000000001E-3</v>
      </c>
      <c r="M47" s="4"/>
      <c r="S47" s="4"/>
      <c r="W47" s="4" t="s">
        <v>46</v>
      </c>
      <c r="X47" s="4">
        <v>8.2420000000000009</v>
      </c>
      <c r="Y47" s="4">
        <v>5.136000000000001</v>
      </c>
      <c r="Z47" s="5"/>
      <c r="AA47" s="4" t="s">
        <v>46</v>
      </c>
      <c r="AB47" s="4">
        <v>0.8640000000000001</v>
      </c>
      <c r="AC47" s="4">
        <v>0.62600000000000011</v>
      </c>
      <c r="AD47" s="5"/>
      <c r="AE47" s="4" t="s">
        <v>46</v>
      </c>
      <c r="AF47" s="4">
        <v>5.3629999999999995</v>
      </c>
      <c r="AG47" s="4">
        <v>3.8560000000000008</v>
      </c>
      <c r="AH47" s="5"/>
      <c r="AI47" s="4"/>
      <c r="AJ47" s="4" t="s">
        <v>50</v>
      </c>
      <c r="AK47" s="4">
        <v>8.2010000000000005</v>
      </c>
      <c r="AL47" s="4">
        <v>0.19</v>
      </c>
      <c r="AM47" s="5"/>
      <c r="AN47" s="4" t="s">
        <v>50</v>
      </c>
      <c r="AO47" s="4">
        <v>1.0620000000000001</v>
      </c>
      <c r="AP47" s="4">
        <v>0.318</v>
      </c>
      <c r="AQ47" s="5"/>
      <c r="AR47" s="4" t="s">
        <v>50</v>
      </c>
      <c r="AS47" s="4">
        <v>0.02</v>
      </c>
      <c r="AT47" s="4">
        <v>0</v>
      </c>
    </row>
    <row r="48" spans="1:61" x14ac:dyDescent="0.25">
      <c r="A48" s="4" t="s">
        <v>13</v>
      </c>
      <c r="B48" s="4">
        <v>1.96</v>
      </c>
      <c r="C48" s="4">
        <v>0.74</v>
      </c>
      <c r="D48" s="4">
        <v>0</v>
      </c>
      <c r="E48" s="4"/>
      <c r="F48" s="4"/>
      <c r="G48" s="4">
        <f t="shared" si="1"/>
        <v>0.19600000000000001</v>
      </c>
      <c r="H48" s="4">
        <f t="shared" si="7"/>
        <v>7.3999999999999996E-2</v>
      </c>
      <c r="I48" s="4">
        <f t="shared" si="8"/>
        <v>0</v>
      </c>
      <c r="M48" s="4"/>
      <c r="S48" s="4"/>
      <c r="W48" s="4"/>
      <c r="X48" s="5"/>
      <c r="Y48" s="5"/>
      <c r="Z48" s="5"/>
      <c r="AA48" s="5"/>
      <c r="AB48" s="5"/>
      <c r="AC48" s="5"/>
      <c r="AD48" s="5"/>
      <c r="AE48" s="5"/>
      <c r="AF48" s="5"/>
      <c r="AG48" s="4"/>
      <c r="AH48" s="4"/>
      <c r="AI48" s="5"/>
      <c r="AJ48" s="5"/>
      <c r="AK48" s="5"/>
      <c r="AL48" s="5"/>
      <c r="AM48" s="5"/>
      <c r="AN48" s="5"/>
      <c r="AO48" s="5"/>
    </row>
    <row r="49" spans="1:71" x14ac:dyDescent="0.25">
      <c r="A49" s="4" t="s">
        <v>13</v>
      </c>
      <c r="B49" s="4">
        <v>2.2799999999999998</v>
      </c>
      <c r="C49" s="4">
        <v>0.62</v>
      </c>
      <c r="D49" s="4">
        <v>0</v>
      </c>
      <c r="E49" s="4"/>
      <c r="F49" s="4"/>
      <c r="G49" s="4">
        <f t="shared" si="1"/>
        <v>0.22799999999999998</v>
      </c>
      <c r="H49" s="4">
        <f t="shared" si="7"/>
        <v>6.2E-2</v>
      </c>
      <c r="I49" s="4">
        <f t="shared" si="8"/>
        <v>0</v>
      </c>
      <c r="M49" s="4"/>
      <c r="S49" s="4"/>
      <c r="W49" s="4"/>
      <c r="X49" s="5"/>
      <c r="Y49" s="5"/>
      <c r="Z49" s="5"/>
      <c r="AA49" s="5"/>
      <c r="AB49" s="5"/>
      <c r="AC49" s="5">
        <f t="shared" ref="AC49:AT49" si="40">_xlfn.STDEV.P(AC43:AC47)</f>
        <v>0.14003770920719938</v>
      </c>
      <c r="AD49" s="5"/>
      <c r="AE49" s="5"/>
      <c r="AF49" s="5"/>
      <c r="AG49" s="5">
        <f t="shared" si="40"/>
        <v>1.5077994561611969</v>
      </c>
      <c r="AH49" s="5"/>
      <c r="AI49" s="5"/>
      <c r="AJ49" s="5"/>
      <c r="AK49" s="5"/>
      <c r="AL49" s="5">
        <f t="shared" si="40"/>
        <v>3.0221390040830358</v>
      </c>
      <c r="AM49" s="5"/>
      <c r="AN49" s="5"/>
      <c r="AO49" s="5"/>
      <c r="AP49" s="5">
        <f t="shared" si="40"/>
        <v>0.27436326284690538</v>
      </c>
      <c r="AQ49" s="5"/>
      <c r="AR49" s="5"/>
      <c r="AS49" s="5"/>
      <c r="AT49" s="5">
        <f t="shared" si="40"/>
        <v>1.0925200226998132E-2</v>
      </c>
    </row>
    <row r="50" spans="1:71" x14ac:dyDescent="0.25">
      <c r="A50" s="4" t="s">
        <v>13</v>
      </c>
      <c r="B50" s="4">
        <v>2.2599999999999998</v>
      </c>
      <c r="C50" s="4">
        <v>0.73</v>
      </c>
      <c r="D50" s="4">
        <v>0</v>
      </c>
      <c r="E50" s="4"/>
      <c r="F50" s="4"/>
      <c r="G50" s="4">
        <f t="shared" si="1"/>
        <v>0.22599999999999998</v>
      </c>
      <c r="H50" s="4">
        <f t="shared" si="7"/>
        <v>7.2999999999999995E-2</v>
      </c>
      <c r="I50" s="4">
        <f t="shared" si="8"/>
        <v>0</v>
      </c>
      <c r="M50" s="4"/>
      <c r="S50" s="4"/>
      <c r="W50" s="4"/>
      <c r="X50" s="5"/>
      <c r="Y50" s="5"/>
      <c r="Z50" s="5"/>
      <c r="AA50" s="5"/>
      <c r="AB50" s="5"/>
      <c r="AC50" s="5"/>
      <c r="AD50" s="5"/>
      <c r="AE50" s="5"/>
      <c r="AF50" s="5"/>
      <c r="AG50" s="4"/>
      <c r="AH50" s="4"/>
      <c r="AI50" s="5"/>
      <c r="AJ50" s="5"/>
      <c r="AK50" s="5"/>
      <c r="AL50" s="5"/>
      <c r="AM50" s="5"/>
      <c r="AN50" s="5"/>
      <c r="AO50" s="5"/>
      <c r="BJ50" s="4"/>
      <c r="BK50" s="5"/>
      <c r="BL50" s="5"/>
      <c r="BM50" s="5"/>
      <c r="BN50" s="5"/>
      <c r="BP50" s="4"/>
      <c r="BQ50" s="4"/>
      <c r="BR50" s="4"/>
      <c r="BS50" s="4"/>
    </row>
    <row r="51" spans="1:71" x14ac:dyDescent="0.25">
      <c r="A51" s="4" t="s">
        <v>13</v>
      </c>
      <c r="B51" s="4">
        <v>2.4300000000000002</v>
      </c>
      <c r="C51" s="4">
        <v>0.77</v>
      </c>
      <c r="D51" s="4">
        <v>0</v>
      </c>
      <c r="E51" s="4"/>
      <c r="F51" s="4"/>
      <c r="G51" s="4">
        <f t="shared" si="1"/>
        <v>0.24300000000000002</v>
      </c>
      <c r="H51" s="4">
        <f t="shared" si="7"/>
        <v>7.7000000000000013E-2</v>
      </c>
      <c r="I51" s="4">
        <f t="shared" si="8"/>
        <v>0</v>
      </c>
      <c r="M51" s="4"/>
      <c r="S51" s="4"/>
      <c r="W51" s="4"/>
      <c r="X51" s="5"/>
      <c r="Y51" s="5"/>
      <c r="Z51" s="5"/>
      <c r="AA51" s="5"/>
      <c r="AB51" s="5"/>
      <c r="AC51" s="5"/>
      <c r="AD51" s="5"/>
      <c r="AE51" s="5"/>
      <c r="AF51" s="5"/>
      <c r="AG51" s="4"/>
      <c r="AH51" s="4"/>
      <c r="AI51" s="5"/>
      <c r="AJ51" s="5"/>
      <c r="AK51" s="5"/>
      <c r="AL51" s="5"/>
      <c r="AM51" s="5"/>
      <c r="AN51" s="5"/>
      <c r="AO51" s="5"/>
      <c r="BJ51" s="4"/>
      <c r="BK51" s="5"/>
      <c r="BL51" s="4"/>
      <c r="BM51" s="4"/>
      <c r="BN51" s="5"/>
      <c r="BO51" s="4"/>
      <c r="BQ51" s="4"/>
      <c r="BR51" s="5"/>
      <c r="BS51" s="4"/>
    </row>
    <row r="52" spans="1:71" x14ac:dyDescent="0.25">
      <c r="A52" s="4" t="s">
        <v>14</v>
      </c>
      <c r="B52" s="4">
        <v>1.68</v>
      </c>
      <c r="C52" s="4">
        <v>0</v>
      </c>
      <c r="D52" s="4">
        <v>10.039999999999999</v>
      </c>
      <c r="E52" s="4"/>
      <c r="F52" s="4"/>
      <c r="G52" s="4">
        <f t="shared" si="1"/>
        <v>0.16800000000000001</v>
      </c>
      <c r="H52" s="4">
        <f t="shared" si="7"/>
        <v>0</v>
      </c>
      <c r="I52" s="4">
        <f t="shared" si="8"/>
        <v>1.004</v>
      </c>
      <c r="M52" s="4"/>
      <c r="S52" s="4"/>
      <c r="W52" s="4"/>
      <c r="X52" s="5"/>
      <c r="Y52" s="5"/>
      <c r="Z52" s="5"/>
      <c r="AA52" s="5"/>
      <c r="AB52" s="5"/>
      <c r="AC52" s="5"/>
      <c r="AD52" s="5"/>
      <c r="AE52" s="5"/>
      <c r="AF52" s="5"/>
      <c r="AG52" s="4"/>
      <c r="AH52" s="4"/>
      <c r="AI52" s="5"/>
      <c r="AJ52" s="5"/>
      <c r="AK52" s="5"/>
      <c r="AL52" s="5"/>
      <c r="AM52" s="5"/>
      <c r="AN52" s="5"/>
      <c r="AO52" s="5"/>
      <c r="BJ52" s="4"/>
      <c r="BK52" s="5"/>
      <c r="BL52" s="4"/>
      <c r="BM52" s="4"/>
      <c r="BN52" s="5"/>
      <c r="BO52" s="4"/>
      <c r="BQ52" s="4"/>
      <c r="BR52" s="5"/>
      <c r="BS52" s="4"/>
    </row>
    <row r="53" spans="1:71" x14ac:dyDescent="0.25">
      <c r="A53" s="4" t="s">
        <v>14</v>
      </c>
      <c r="B53" s="4">
        <v>1.55</v>
      </c>
      <c r="C53" s="4">
        <v>0</v>
      </c>
      <c r="D53" s="4">
        <v>10.93</v>
      </c>
      <c r="E53" s="4"/>
      <c r="F53" s="4"/>
      <c r="G53" s="4">
        <f t="shared" si="1"/>
        <v>0.15500000000000003</v>
      </c>
      <c r="H53" s="4">
        <f t="shared" si="7"/>
        <v>0</v>
      </c>
      <c r="I53" s="4">
        <f t="shared" si="8"/>
        <v>1.093</v>
      </c>
      <c r="M53" s="4"/>
      <c r="S53" s="4"/>
      <c r="W53" s="4"/>
      <c r="X53" s="5"/>
      <c r="Y53" s="5"/>
      <c r="Z53" s="5"/>
      <c r="AA53" s="5"/>
      <c r="AB53" s="5"/>
      <c r="AC53" s="5"/>
      <c r="AD53" s="5"/>
      <c r="AE53" s="5"/>
      <c r="AF53" s="5"/>
      <c r="AG53" s="4"/>
      <c r="AH53" s="4"/>
      <c r="AI53" s="5"/>
      <c r="AJ53" s="5"/>
      <c r="AK53" s="5"/>
      <c r="AL53" s="5"/>
      <c r="AM53" s="5"/>
      <c r="AN53" s="5"/>
      <c r="AO53" s="5"/>
      <c r="BJ53" s="4"/>
      <c r="BK53" s="5"/>
      <c r="BL53" s="4"/>
      <c r="BM53" s="4"/>
      <c r="BN53" s="5"/>
      <c r="BO53" s="4"/>
      <c r="BQ53" s="4"/>
      <c r="BR53" s="5"/>
      <c r="BS53" s="4"/>
    </row>
    <row r="54" spans="1:71" x14ac:dyDescent="0.25">
      <c r="A54" s="4" t="s">
        <v>14</v>
      </c>
      <c r="B54" s="4">
        <v>1.71</v>
      </c>
      <c r="C54" s="4">
        <v>0</v>
      </c>
      <c r="D54" s="4">
        <v>10.48</v>
      </c>
      <c r="E54" s="4"/>
      <c r="F54" s="4"/>
      <c r="G54" s="4">
        <f t="shared" si="1"/>
        <v>0.17100000000000001</v>
      </c>
      <c r="H54" s="4">
        <f t="shared" si="7"/>
        <v>0</v>
      </c>
      <c r="I54" s="4">
        <f t="shared" si="8"/>
        <v>1.048</v>
      </c>
      <c r="M54" s="4"/>
      <c r="S54" s="4"/>
      <c r="W54" s="4"/>
      <c r="X54" s="5"/>
      <c r="Y54" s="5"/>
      <c r="Z54" s="5"/>
      <c r="AA54" s="5"/>
      <c r="AB54" s="5"/>
      <c r="AC54" s="5"/>
      <c r="AD54" s="5"/>
      <c r="AE54" s="5"/>
      <c r="AF54" s="5"/>
      <c r="AG54" s="4"/>
      <c r="AH54" s="4"/>
      <c r="AI54" s="5"/>
      <c r="AJ54" s="5"/>
      <c r="AK54" s="5"/>
      <c r="AL54" s="5"/>
      <c r="AM54" s="5"/>
      <c r="AN54" s="5"/>
      <c r="AO54" s="5"/>
      <c r="BJ54" s="4"/>
      <c r="BK54" s="5"/>
      <c r="BL54" s="4"/>
      <c r="BM54" s="4"/>
      <c r="BN54" s="5"/>
      <c r="BO54" s="4"/>
      <c r="BQ54" s="4"/>
      <c r="BR54" s="5"/>
      <c r="BS54" s="4"/>
    </row>
    <row r="55" spans="1:71" x14ac:dyDescent="0.25">
      <c r="A55" s="4" t="s">
        <v>14</v>
      </c>
      <c r="B55" s="4">
        <v>1.81</v>
      </c>
      <c r="C55" s="4">
        <v>0</v>
      </c>
      <c r="D55" s="4">
        <v>11.74</v>
      </c>
      <c r="E55" s="4"/>
      <c r="F55" s="4"/>
      <c r="G55" s="4">
        <f t="shared" si="1"/>
        <v>0.18100000000000002</v>
      </c>
      <c r="H55" s="4">
        <f t="shared" si="7"/>
        <v>0</v>
      </c>
      <c r="I55" s="4">
        <f t="shared" si="8"/>
        <v>1.1740000000000002</v>
      </c>
      <c r="M55" s="4"/>
      <c r="S55" s="4"/>
      <c r="AA55" s="5"/>
      <c r="AB55" s="5"/>
      <c r="AC55" s="5"/>
      <c r="AD55" s="5"/>
      <c r="AE55" s="5"/>
      <c r="AF55" s="5"/>
      <c r="AG55" s="4"/>
      <c r="AH55" s="4"/>
      <c r="AI55" s="5"/>
      <c r="AJ55" s="5"/>
      <c r="AK55" s="5"/>
      <c r="AL55" s="5"/>
      <c r="AM55" s="5"/>
      <c r="AN55" s="5"/>
      <c r="AO55" s="5"/>
      <c r="BJ55" s="4"/>
      <c r="BK55" s="5"/>
      <c r="BL55" s="4"/>
      <c r="BM55" s="4"/>
      <c r="BN55" s="5"/>
      <c r="BO55" s="4"/>
      <c r="BQ55" s="4"/>
      <c r="BR55" s="5"/>
      <c r="BS55" s="4"/>
    </row>
    <row r="56" spans="1:71" x14ac:dyDescent="0.25">
      <c r="A56" s="4" t="s">
        <v>14</v>
      </c>
      <c r="B56" s="4">
        <v>2.0699999999999998</v>
      </c>
      <c r="C56" s="4">
        <v>0</v>
      </c>
      <c r="D56" s="4">
        <v>10.44</v>
      </c>
      <c r="E56" s="4"/>
      <c r="F56" s="4"/>
      <c r="G56" s="4">
        <f t="shared" si="1"/>
        <v>0.20699999999999999</v>
      </c>
      <c r="H56" s="4">
        <f t="shared" si="7"/>
        <v>0</v>
      </c>
      <c r="I56" s="4">
        <f t="shared" si="8"/>
        <v>1.044</v>
      </c>
      <c r="M56" s="4"/>
      <c r="S56" s="4"/>
      <c r="AA56" s="5"/>
      <c r="AB56" s="5"/>
      <c r="AC56" s="5"/>
      <c r="AD56" s="5"/>
      <c r="AE56" s="5"/>
      <c r="AF56" s="5"/>
      <c r="AG56" s="4"/>
      <c r="AH56" s="4"/>
      <c r="AI56" s="5"/>
      <c r="AJ56" s="5"/>
      <c r="AK56" s="5"/>
      <c r="AL56" s="5"/>
      <c r="AM56" s="5"/>
      <c r="AN56" s="5"/>
      <c r="AO56" s="5"/>
    </row>
    <row r="57" spans="1:71" x14ac:dyDescent="0.25">
      <c r="A57" s="4" t="s">
        <v>15</v>
      </c>
      <c r="B57" s="4">
        <v>1.71</v>
      </c>
      <c r="C57" s="4">
        <v>0</v>
      </c>
      <c r="D57" s="4">
        <v>0.04</v>
      </c>
      <c r="E57" s="4"/>
      <c r="F57" s="4"/>
      <c r="G57" s="4">
        <f t="shared" si="1"/>
        <v>0.17100000000000001</v>
      </c>
      <c r="H57" s="4">
        <f t="shared" si="7"/>
        <v>0</v>
      </c>
      <c r="I57" s="4">
        <f t="shared" si="8"/>
        <v>4.0000000000000001E-3</v>
      </c>
      <c r="M57" s="4"/>
      <c r="S57" s="4"/>
      <c r="AA57" s="5"/>
      <c r="AB57" s="5"/>
      <c r="AC57" s="5"/>
      <c r="AD57" s="5"/>
      <c r="AE57" s="5"/>
      <c r="AF57" s="5"/>
      <c r="AG57" s="4"/>
      <c r="AH57" s="4"/>
      <c r="AI57" s="5"/>
      <c r="AJ57" s="5"/>
      <c r="AK57" s="5"/>
      <c r="AL57" s="5"/>
      <c r="AM57" s="5"/>
      <c r="AN57" s="5"/>
      <c r="AO57" s="5"/>
    </row>
    <row r="58" spans="1:71" x14ac:dyDescent="0.25">
      <c r="A58" s="4" t="s">
        <v>15</v>
      </c>
      <c r="B58" s="4">
        <v>1.71</v>
      </c>
      <c r="C58" s="4">
        <v>0.47</v>
      </c>
      <c r="D58" s="4">
        <v>0.04</v>
      </c>
      <c r="E58" s="4"/>
      <c r="F58" s="4"/>
      <c r="G58" s="4">
        <f t="shared" si="1"/>
        <v>0.17100000000000001</v>
      </c>
      <c r="H58" s="4">
        <f t="shared" si="7"/>
        <v>4.7E-2</v>
      </c>
      <c r="I58" s="4">
        <f t="shared" si="8"/>
        <v>4.0000000000000001E-3</v>
      </c>
      <c r="M58" s="4"/>
      <c r="S58" s="4"/>
      <c r="AA58" s="5"/>
      <c r="AB58" s="5"/>
      <c r="AC58" s="5"/>
      <c r="AD58" s="5"/>
      <c r="AE58" s="5"/>
      <c r="AF58" s="5"/>
      <c r="AG58" s="4"/>
      <c r="AH58" s="4"/>
      <c r="AI58" s="5"/>
      <c r="AJ58" s="5"/>
      <c r="AK58" s="5"/>
      <c r="AL58" s="5"/>
      <c r="AM58" s="5"/>
      <c r="AN58" s="5"/>
      <c r="AO58" s="5"/>
    </row>
    <row r="59" spans="1:71" x14ac:dyDescent="0.25">
      <c r="A59" s="4" t="s">
        <v>15</v>
      </c>
      <c r="B59" s="4">
        <v>1.77</v>
      </c>
      <c r="C59" s="4">
        <v>0.5</v>
      </c>
      <c r="D59" s="4">
        <v>0.04</v>
      </c>
      <c r="E59" s="4"/>
      <c r="F59" s="4"/>
      <c r="G59" s="4">
        <f t="shared" si="1"/>
        <v>0.17700000000000002</v>
      </c>
      <c r="H59" s="4">
        <f t="shared" si="7"/>
        <v>0.05</v>
      </c>
      <c r="I59" s="4">
        <f t="shared" si="8"/>
        <v>4.0000000000000001E-3</v>
      </c>
      <c r="M59" s="4"/>
      <c r="S59" s="4"/>
      <c r="AA59" s="5"/>
      <c r="AB59" s="5"/>
      <c r="AC59" s="5"/>
      <c r="AD59" s="5"/>
      <c r="AE59" s="5"/>
      <c r="AF59" s="5"/>
      <c r="AG59" s="4"/>
      <c r="AH59" s="4"/>
      <c r="AI59" s="5"/>
      <c r="AJ59" s="5"/>
      <c r="AK59" s="5"/>
      <c r="AL59" s="5"/>
      <c r="AM59" s="5"/>
      <c r="AN59" s="5"/>
      <c r="AO59" s="5"/>
    </row>
    <row r="60" spans="1:71" x14ac:dyDescent="0.25">
      <c r="A60" s="4" t="s">
        <v>15</v>
      </c>
      <c r="B60" s="4">
        <v>1.6</v>
      </c>
      <c r="C60" s="4">
        <v>0.78</v>
      </c>
      <c r="D60" s="4">
        <v>0.05</v>
      </c>
      <c r="E60" s="4"/>
      <c r="F60" s="4"/>
      <c r="G60" s="4">
        <f t="shared" si="1"/>
        <v>0.16000000000000003</v>
      </c>
      <c r="H60" s="4">
        <f t="shared" si="7"/>
        <v>7.8000000000000014E-2</v>
      </c>
      <c r="I60" s="4">
        <f t="shared" si="8"/>
        <v>5.000000000000001E-3</v>
      </c>
      <c r="M60" s="4"/>
      <c r="S60" s="4"/>
      <c r="AA60" s="5"/>
      <c r="AB60" s="5"/>
      <c r="AC60" s="5"/>
      <c r="AD60" s="5"/>
      <c r="AE60" s="5"/>
      <c r="AF60" s="5"/>
      <c r="AG60" s="4"/>
      <c r="AH60" s="4"/>
      <c r="AI60" s="5"/>
      <c r="AJ60" s="5"/>
      <c r="AK60" s="5"/>
      <c r="AL60" s="5"/>
      <c r="AM60" s="5"/>
      <c r="AN60" s="5"/>
      <c r="AO60" s="5"/>
    </row>
    <row r="61" spans="1:71" x14ac:dyDescent="0.25">
      <c r="A61" s="4" t="s">
        <v>15</v>
      </c>
      <c r="B61" s="4">
        <v>1.62</v>
      </c>
      <c r="C61" s="4">
        <v>0.23</v>
      </c>
      <c r="D61" s="4">
        <v>0.03</v>
      </c>
      <c r="E61" s="4"/>
      <c r="F61" s="4"/>
      <c r="G61" s="4">
        <f t="shared" si="1"/>
        <v>0.16200000000000003</v>
      </c>
      <c r="H61" s="4">
        <f t="shared" si="7"/>
        <v>2.3000000000000003E-2</v>
      </c>
      <c r="I61" s="4">
        <f t="shared" si="8"/>
        <v>3.0000000000000001E-3</v>
      </c>
      <c r="M61" s="4"/>
      <c r="S61" s="4"/>
      <c r="AA61" s="5"/>
      <c r="AB61" s="5"/>
      <c r="AC61" s="5"/>
      <c r="AD61" s="5"/>
      <c r="AE61" s="5"/>
      <c r="AF61" s="5"/>
      <c r="AG61" s="4"/>
      <c r="AH61" s="4"/>
      <c r="AI61" s="5"/>
      <c r="AJ61" s="5"/>
      <c r="AK61" s="5"/>
      <c r="AL61" s="5"/>
      <c r="AM61" s="5"/>
      <c r="AN61" s="5"/>
      <c r="AO61" s="5"/>
    </row>
    <row r="62" spans="1:71" x14ac:dyDescent="0.25">
      <c r="A62" s="4" t="s">
        <v>16</v>
      </c>
      <c r="B62" s="4">
        <v>0.04</v>
      </c>
      <c r="C62" s="4">
        <v>0</v>
      </c>
      <c r="D62" s="4">
        <v>13.42</v>
      </c>
      <c r="E62" s="4"/>
      <c r="F62" s="4"/>
      <c r="G62" s="4">
        <f t="shared" si="1"/>
        <v>4.0000000000000001E-3</v>
      </c>
      <c r="H62" s="4">
        <f t="shared" si="7"/>
        <v>0</v>
      </c>
      <c r="I62" s="4">
        <f t="shared" si="8"/>
        <v>1.3420000000000001</v>
      </c>
      <c r="M62" s="4"/>
      <c r="S62" s="4"/>
      <c r="AA62" s="5"/>
      <c r="AB62" s="5"/>
      <c r="AC62" s="5"/>
      <c r="AD62" s="5"/>
      <c r="AE62" s="5"/>
      <c r="AF62" s="5"/>
      <c r="AG62" s="4"/>
      <c r="AH62" s="4"/>
      <c r="AI62" s="5"/>
      <c r="AJ62" s="5"/>
      <c r="AK62" s="5"/>
      <c r="AL62" s="5"/>
      <c r="AM62" s="5"/>
      <c r="AN62" s="5"/>
      <c r="AO62" s="5"/>
    </row>
    <row r="63" spans="1:71" x14ac:dyDescent="0.25">
      <c r="A63" s="4" t="s">
        <v>16</v>
      </c>
      <c r="B63" s="4">
        <v>0</v>
      </c>
      <c r="C63" s="4">
        <v>0</v>
      </c>
      <c r="D63" s="4">
        <v>15.36</v>
      </c>
      <c r="E63" s="4"/>
      <c r="F63" s="4"/>
      <c r="G63" s="4">
        <f t="shared" si="1"/>
        <v>0</v>
      </c>
      <c r="H63" s="4">
        <f t="shared" si="7"/>
        <v>0</v>
      </c>
      <c r="I63" s="4">
        <f t="shared" si="8"/>
        <v>1.536</v>
      </c>
      <c r="M63" s="4"/>
      <c r="S63" s="4"/>
      <c r="AA63" s="5"/>
      <c r="AB63" s="5"/>
      <c r="AC63" s="5"/>
      <c r="AD63" s="5"/>
      <c r="AE63" s="5"/>
      <c r="AF63" s="5"/>
      <c r="AG63" s="4"/>
      <c r="AH63" s="4"/>
      <c r="AI63" s="5"/>
      <c r="AJ63" s="5"/>
      <c r="AK63" s="5"/>
      <c r="AL63" s="5"/>
      <c r="AM63" s="5"/>
      <c r="AN63" s="5"/>
      <c r="AO63" s="5"/>
    </row>
    <row r="64" spans="1:71" x14ac:dyDescent="0.25">
      <c r="A64" s="4" t="s">
        <v>16</v>
      </c>
      <c r="B64" s="4">
        <v>0</v>
      </c>
      <c r="C64" s="4">
        <v>0</v>
      </c>
      <c r="D64" s="4">
        <v>15.16</v>
      </c>
      <c r="E64" s="4"/>
      <c r="F64" s="4"/>
      <c r="G64" s="4">
        <f>B64*0.1</f>
        <v>0</v>
      </c>
      <c r="H64" s="4">
        <f t="shared" si="7"/>
        <v>0</v>
      </c>
      <c r="I64" s="4">
        <f t="shared" si="8"/>
        <v>1.516</v>
      </c>
      <c r="M64" s="4"/>
      <c r="S64" s="4"/>
      <c r="AA64" s="5"/>
      <c r="AB64" s="5"/>
      <c r="AC64" s="5"/>
      <c r="AD64" s="5"/>
      <c r="AE64" s="5"/>
      <c r="AF64" s="5"/>
      <c r="AG64" s="4"/>
      <c r="AH64" s="4"/>
      <c r="AI64" s="5"/>
      <c r="AJ64" s="5"/>
      <c r="AK64" s="5"/>
      <c r="AL64" s="5"/>
      <c r="AM64" s="5"/>
      <c r="AN64" s="5"/>
      <c r="AO64" s="5"/>
    </row>
    <row r="65" spans="1:41" x14ac:dyDescent="0.25">
      <c r="A65" s="4" t="s">
        <v>16</v>
      </c>
      <c r="B65" s="4">
        <v>0</v>
      </c>
      <c r="C65" s="4">
        <v>0</v>
      </c>
      <c r="D65" s="4">
        <v>15.52</v>
      </c>
      <c r="E65" s="4"/>
      <c r="F65" s="4"/>
      <c r="G65" s="4">
        <f t="shared" si="1"/>
        <v>0</v>
      </c>
      <c r="H65" s="4">
        <f t="shared" si="7"/>
        <v>0</v>
      </c>
      <c r="I65" s="4">
        <f t="shared" si="8"/>
        <v>1.552</v>
      </c>
      <c r="M65" s="4"/>
      <c r="S65" s="4"/>
      <c r="AA65" s="5"/>
      <c r="AB65" s="5"/>
      <c r="AC65" s="5"/>
      <c r="AD65" s="5"/>
      <c r="AE65" s="5"/>
      <c r="AF65" s="5"/>
      <c r="AG65" s="4"/>
      <c r="AH65" s="4"/>
      <c r="AI65" s="5"/>
      <c r="AJ65" s="5"/>
      <c r="AK65" s="5"/>
      <c r="AL65" s="5"/>
      <c r="AM65" s="5"/>
      <c r="AN65" s="5"/>
      <c r="AO65" s="5"/>
    </row>
    <row r="66" spans="1:41" x14ac:dyDescent="0.25">
      <c r="A66" s="4" t="s">
        <v>16</v>
      </c>
      <c r="B66" s="4">
        <v>0</v>
      </c>
      <c r="C66" s="4">
        <v>0.21</v>
      </c>
      <c r="D66" s="4">
        <v>15.69</v>
      </c>
      <c r="E66" s="4"/>
      <c r="F66" s="4"/>
      <c r="G66" s="4">
        <f t="shared" si="1"/>
        <v>0</v>
      </c>
      <c r="H66" s="4">
        <f t="shared" si="7"/>
        <v>2.1000000000000001E-2</v>
      </c>
      <c r="I66" s="4">
        <f t="shared" si="8"/>
        <v>1.569</v>
      </c>
      <c r="M66" s="4"/>
      <c r="S66" s="4"/>
      <c r="W66" s="4"/>
      <c r="X66" s="5"/>
      <c r="Y66" s="5"/>
      <c r="Z66" s="5"/>
      <c r="AA66" s="5"/>
      <c r="AB66" s="5"/>
      <c r="AC66" s="5"/>
      <c r="AD66" s="5"/>
      <c r="AE66" s="5"/>
      <c r="AF66" s="5"/>
      <c r="AG66" s="4"/>
      <c r="AH66" s="4"/>
      <c r="AI66" s="5"/>
      <c r="AJ66" s="5"/>
      <c r="AK66" s="5"/>
      <c r="AL66" s="5"/>
      <c r="AM66" s="5"/>
      <c r="AN66" s="5"/>
      <c r="AO66" s="5"/>
    </row>
    <row r="67" spans="1:41" x14ac:dyDescent="0.25">
      <c r="A67" s="4" t="s">
        <v>17</v>
      </c>
      <c r="B67" s="4">
        <v>0</v>
      </c>
      <c r="C67" s="4">
        <v>0</v>
      </c>
      <c r="D67" s="4">
        <v>0.09</v>
      </c>
      <c r="E67" s="4"/>
      <c r="F67" s="4"/>
      <c r="G67" s="4">
        <f t="shared" ref="G67:G101" si="41">B67*0.1</f>
        <v>0</v>
      </c>
      <c r="H67" s="4">
        <f t="shared" si="7"/>
        <v>0</v>
      </c>
      <c r="I67" s="4">
        <f t="shared" si="8"/>
        <v>8.9999999999999993E-3</v>
      </c>
      <c r="M67" s="4"/>
      <c r="S67" s="4"/>
      <c r="W67" s="4"/>
      <c r="X67" s="5"/>
      <c r="Y67" s="5"/>
      <c r="Z67" s="5"/>
      <c r="AA67" s="5"/>
      <c r="AB67" s="5"/>
      <c r="AC67" s="5"/>
      <c r="AD67" s="5"/>
      <c r="AE67" s="5"/>
      <c r="AF67" s="5"/>
      <c r="AG67" s="4"/>
      <c r="AH67" s="4"/>
      <c r="AI67" s="5"/>
      <c r="AJ67" s="5"/>
      <c r="AK67" s="5"/>
      <c r="AL67" s="5"/>
      <c r="AM67" s="5"/>
      <c r="AN67" s="5"/>
      <c r="AO67" s="5"/>
    </row>
    <row r="68" spans="1:41" x14ac:dyDescent="0.25">
      <c r="A68" s="4" t="s">
        <v>17</v>
      </c>
      <c r="B68" s="4">
        <v>0</v>
      </c>
      <c r="C68" s="4">
        <v>0</v>
      </c>
      <c r="D68" s="4">
        <v>0.06</v>
      </c>
      <c r="E68" s="4"/>
      <c r="F68" s="4"/>
      <c r="G68" s="4">
        <f t="shared" si="41"/>
        <v>0</v>
      </c>
      <c r="H68" s="4">
        <f t="shared" si="7"/>
        <v>0</v>
      </c>
      <c r="I68" s="4">
        <f t="shared" si="8"/>
        <v>6.0000000000000001E-3</v>
      </c>
      <c r="M68" s="4"/>
      <c r="S68" s="4"/>
      <c r="W68" s="4"/>
      <c r="X68" s="5"/>
      <c r="Y68" s="5"/>
      <c r="Z68" s="5"/>
      <c r="AA68" s="5"/>
      <c r="AB68" s="5"/>
      <c r="AC68" s="5"/>
      <c r="AD68" s="5"/>
      <c r="AE68" s="5"/>
      <c r="AF68" s="5"/>
      <c r="AG68" s="4"/>
      <c r="AH68" s="4"/>
      <c r="AI68" s="5"/>
      <c r="AJ68" s="5"/>
      <c r="AK68" s="5"/>
      <c r="AL68" s="5"/>
      <c r="AM68" s="5"/>
      <c r="AN68" s="5"/>
      <c r="AO68" s="5"/>
    </row>
    <row r="69" spans="1:41" x14ac:dyDescent="0.25">
      <c r="A69" s="4" t="s">
        <v>17</v>
      </c>
      <c r="B69" s="4">
        <v>0</v>
      </c>
      <c r="C69" s="4">
        <v>0</v>
      </c>
      <c r="D69" s="4">
        <v>0.06</v>
      </c>
      <c r="E69" s="4"/>
      <c r="F69" s="4"/>
      <c r="G69" s="4">
        <f t="shared" si="41"/>
        <v>0</v>
      </c>
      <c r="H69" s="4">
        <f t="shared" si="7"/>
        <v>0</v>
      </c>
      <c r="I69" s="4">
        <f t="shared" si="8"/>
        <v>6.0000000000000001E-3</v>
      </c>
      <c r="M69" s="4"/>
      <c r="S69" s="4"/>
      <c r="W69" s="4"/>
      <c r="X69" s="5"/>
      <c r="Y69" s="5"/>
      <c r="Z69" s="5"/>
      <c r="AA69" s="4"/>
      <c r="AB69" s="4"/>
      <c r="AC69" s="4"/>
      <c r="AD69" s="4"/>
      <c r="AE69" s="4"/>
    </row>
    <row r="70" spans="1:41" x14ac:dyDescent="0.25">
      <c r="A70" s="4" t="s">
        <v>17</v>
      </c>
      <c r="B70" s="4">
        <v>0</v>
      </c>
      <c r="C70" s="4">
        <v>0</v>
      </c>
      <c r="D70" s="4">
        <v>0.06</v>
      </c>
      <c r="E70" s="4"/>
      <c r="F70" s="4"/>
      <c r="G70" s="4">
        <f t="shared" si="41"/>
        <v>0</v>
      </c>
      <c r="H70" s="4">
        <f t="shared" si="7"/>
        <v>0</v>
      </c>
      <c r="I70" s="4">
        <f t="shared" si="8"/>
        <v>6.0000000000000001E-3</v>
      </c>
      <c r="M70" s="4"/>
      <c r="S70" s="4"/>
      <c r="W70" s="4"/>
      <c r="X70" s="5"/>
      <c r="Y70" s="5"/>
      <c r="Z70" s="5"/>
      <c r="AA70" s="4"/>
      <c r="AB70" s="4"/>
      <c r="AC70" s="4"/>
      <c r="AD70" s="4"/>
      <c r="AE70" s="4"/>
    </row>
    <row r="71" spans="1:41" x14ac:dyDescent="0.25">
      <c r="A71" s="4" t="s">
        <v>17</v>
      </c>
      <c r="B71" s="4">
        <v>0</v>
      </c>
      <c r="C71" s="4">
        <v>0</v>
      </c>
      <c r="D71" s="4">
        <v>0.06</v>
      </c>
      <c r="E71" s="4"/>
      <c r="F71" s="4"/>
      <c r="G71" s="4">
        <f t="shared" si="41"/>
        <v>0</v>
      </c>
      <c r="H71" s="4">
        <f t="shared" si="7"/>
        <v>0</v>
      </c>
      <c r="I71" s="4">
        <f t="shared" si="8"/>
        <v>6.0000000000000001E-3</v>
      </c>
      <c r="M71" s="4"/>
      <c r="S71" s="4"/>
      <c r="W71" s="4" t="s">
        <v>35</v>
      </c>
      <c r="X71" s="5" t="s">
        <v>32</v>
      </c>
      <c r="Y71" s="5" t="s">
        <v>33</v>
      </c>
      <c r="Z71" s="5" t="s">
        <v>34</v>
      </c>
      <c r="AA71" s="4"/>
      <c r="AB71" s="4"/>
      <c r="AC71" s="4"/>
      <c r="AD71" s="4"/>
      <c r="AE71" s="4"/>
    </row>
    <row r="72" spans="1:41" x14ac:dyDescent="0.25">
      <c r="A72" s="4" t="s">
        <v>18</v>
      </c>
      <c r="B72" s="4">
        <v>4</v>
      </c>
      <c r="C72" s="4">
        <v>0.21</v>
      </c>
      <c r="D72" s="4">
        <v>0</v>
      </c>
      <c r="E72" s="4"/>
      <c r="F72" s="4"/>
      <c r="G72" s="4">
        <f t="shared" si="41"/>
        <v>0.4</v>
      </c>
      <c r="H72" s="4">
        <f t="shared" si="7"/>
        <v>2.1000000000000001E-2</v>
      </c>
      <c r="I72" s="4">
        <f t="shared" si="8"/>
        <v>0</v>
      </c>
      <c r="M72" s="4"/>
      <c r="S72" s="4"/>
      <c r="W72" t="s">
        <v>4</v>
      </c>
      <c r="X72">
        <v>7.3599999999999994</v>
      </c>
      <c r="Y72" s="4">
        <v>0.8640000000000001</v>
      </c>
      <c r="Z72" s="4">
        <v>0</v>
      </c>
      <c r="AK72" s="4" t="s">
        <v>4</v>
      </c>
      <c r="AL72" s="4">
        <v>7.3599999999999994</v>
      </c>
      <c r="AM72" s="4">
        <v>0.8640000000000001</v>
      </c>
      <c r="AN72" s="4">
        <v>0</v>
      </c>
    </row>
    <row r="73" spans="1:41" x14ac:dyDescent="0.25">
      <c r="A73" s="4" t="s">
        <v>18</v>
      </c>
      <c r="B73" s="4">
        <v>4.1399999999999997</v>
      </c>
      <c r="C73" s="4">
        <v>0.17</v>
      </c>
      <c r="D73" s="4">
        <v>0</v>
      </c>
      <c r="E73" s="4"/>
      <c r="F73" s="4"/>
      <c r="G73" s="4">
        <f t="shared" si="41"/>
        <v>0.41399999999999998</v>
      </c>
      <c r="H73" s="4">
        <f t="shared" si="7"/>
        <v>1.7000000000000001E-2</v>
      </c>
      <c r="I73" s="4">
        <f t="shared" si="8"/>
        <v>0</v>
      </c>
      <c r="M73" s="4"/>
      <c r="S73" s="4"/>
      <c r="W73" t="s">
        <v>43</v>
      </c>
      <c r="X73" s="4">
        <v>7.3617639999999991</v>
      </c>
      <c r="Y73" s="4">
        <v>0.8640000000000001</v>
      </c>
      <c r="Z73" s="4">
        <v>1.0725999999999999E-2</v>
      </c>
      <c r="AK73" t="s">
        <v>47</v>
      </c>
      <c r="AL73" s="4">
        <v>7.3616819999999992</v>
      </c>
      <c r="AM73" s="4">
        <v>0.86439600000000005</v>
      </c>
      <c r="AN73" s="4">
        <v>3.9999999999999996E-5</v>
      </c>
    </row>
    <row r="74" spans="1:41" x14ac:dyDescent="0.25">
      <c r="A74" s="4" t="s">
        <v>18</v>
      </c>
      <c r="B74" s="4">
        <v>4.0999999999999996</v>
      </c>
      <c r="C74" s="4">
        <v>0.34</v>
      </c>
      <c r="D74" s="4">
        <v>0</v>
      </c>
      <c r="E74" s="4"/>
      <c r="F74" s="4"/>
      <c r="G74" s="4">
        <f t="shared" si="41"/>
        <v>0.41</v>
      </c>
      <c r="H74" s="4">
        <f t="shared" si="7"/>
        <v>3.4000000000000002E-2</v>
      </c>
      <c r="I74" s="4">
        <f t="shared" si="8"/>
        <v>0</v>
      </c>
      <c r="M74" s="4"/>
      <c r="S74" s="4"/>
      <c r="W74" t="s">
        <v>44</v>
      </c>
      <c r="X74" s="4">
        <v>7.3776399999999995</v>
      </c>
      <c r="Y74" s="4">
        <v>0.8640000000000001</v>
      </c>
      <c r="Z74" s="4">
        <v>0.10725999999999999</v>
      </c>
      <c r="AK74" t="s">
        <v>48</v>
      </c>
      <c r="AL74" s="4">
        <v>7.3768199999999995</v>
      </c>
      <c r="AM74" s="4">
        <v>0.86795999999999995</v>
      </c>
      <c r="AN74" s="4">
        <v>4.0000000000000002E-4</v>
      </c>
    </row>
    <row r="75" spans="1:41" x14ac:dyDescent="0.25">
      <c r="A75" s="4" t="s">
        <v>18</v>
      </c>
      <c r="B75" s="4">
        <v>7.9</v>
      </c>
      <c r="C75" s="4">
        <v>0.17</v>
      </c>
      <c r="D75" s="4">
        <v>0</v>
      </c>
      <c r="E75" s="4"/>
      <c r="F75" s="4"/>
      <c r="G75" s="4">
        <f t="shared" si="41"/>
        <v>0.79</v>
      </c>
      <c r="H75" s="4">
        <f t="shared" si="7"/>
        <v>1.7000000000000001E-2</v>
      </c>
      <c r="I75" s="4">
        <f t="shared" si="8"/>
        <v>0</v>
      </c>
      <c r="M75" s="4"/>
      <c r="S75" s="4"/>
      <c r="W75" t="s">
        <v>45</v>
      </c>
      <c r="X75" s="4">
        <v>7.5363999999999995</v>
      </c>
      <c r="Y75" s="4">
        <v>0.8640000000000001</v>
      </c>
      <c r="Z75" s="4">
        <v>1.0726</v>
      </c>
      <c r="AK75" t="s">
        <v>49</v>
      </c>
      <c r="AL75" s="4">
        <v>7.5282</v>
      </c>
      <c r="AM75" s="4">
        <v>0.90360000000000007</v>
      </c>
      <c r="AN75" s="4">
        <v>4.0000000000000001E-3</v>
      </c>
    </row>
    <row r="76" spans="1:41" x14ac:dyDescent="0.25">
      <c r="A76" s="4" t="s">
        <v>18</v>
      </c>
      <c r="B76" s="4">
        <v>7.95</v>
      </c>
      <c r="C76" s="4">
        <v>7.0000000000000007E-2</v>
      </c>
      <c r="D76" s="4">
        <v>0</v>
      </c>
      <c r="E76" s="4"/>
      <c r="F76" s="4"/>
      <c r="G76" s="4">
        <f t="shared" si="41"/>
        <v>0.79500000000000004</v>
      </c>
      <c r="H76" s="4">
        <f t="shared" si="7"/>
        <v>7.000000000000001E-3</v>
      </c>
      <c r="I76" s="4">
        <f t="shared" si="8"/>
        <v>0</v>
      </c>
      <c r="M76" s="4"/>
      <c r="S76" s="4"/>
      <c r="W76" t="s">
        <v>46</v>
      </c>
      <c r="X76" s="4">
        <v>8.2420000000000009</v>
      </c>
      <c r="Y76" s="4">
        <v>0.8640000000000001</v>
      </c>
      <c r="Z76" s="4">
        <v>5.3629999999999995</v>
      </c>
      <c r="AK76" t="s">
        <v>50</v>
      </c>
      <c r="AL76" s="4">
        <v>8.2010000000000005</v>
      </c>
      <c r="AM76" s="4">
        <v>1.0620000000000001</v>
      </c>
      <c r="AN76" s="4">
        <v>0.02</v>
      </c>
    </row>
    <row r="77" spans="1:41" x14ac:dyDescent="0.25">
      <c r="A77" s="4" t="s">
        <v>19</v>
      </c>
      <c r="B77" s="4">
        <v>5.43</v>
      </c>
      <c r="C77" s="4">
        <v>0.55000000000000004</v>
      </c>
      <c r="D77" s="4">
        <v>0.04</v>
      </c>
      <c r="E77" s="4"/>
      <c r="F77" s="4"/>
      <c r="G77" s="4">
        <f t="shared" si="41"/>
        <v>0.54300000000000004</v>
      </c>
      <c r="H77" s="4">
        <f t="shared" si="7"/>
        <v>5.5000000000000007E-2</v>
      </c>
      <c r="I77" s="4">
        <f t="shared" si="8"/>
        <v>4.0000000000000001E-3</v>
      </c>
      <c r="M77" s="4"/>
      <c r="S77" s="4"/>
    </row>
    <row r="78" spans="1:41" x14ac:dyDescent="0.25">
      <c r="A78" s="4" t="s">
        <v>19</v>
      </c>
      <c r="B78" s="4">
        <v>5.3</v>
      </c>
      <c r="C78" s="4">
        <v>0.55000000000000004</v>
      </c>
      <c r="D78" s="4">
        <v>0</v>
      </c>
      <c r="E78" s="4"/>
      <c r="F78" s="4"/>
      <c r="G78" s="4">
        <f t="shared" si="41"/>
        <v>0.53</v>
      </c>
      <c r="H78" s="4">
        <f t="shared" si="7"/>
        <v>5.5000000000000007E-2</v>
      </c>
      <c r="I78" s="4">
        <f t="shared" si="8"/>
        <v>0</v>
      </c>
      <c r="M78" s="4"/>
      <c r="S78" s="4"/>
    </row>
    <row r="79" spans="1:41" x14ac:dyDescent="0.25">
      <c r="A79" s="4" t="s">
        <v>19</v>
      </c>
      <c r="B79" s="4">
        <v>5.48</v>
      </c>
      <c r="C79" s="4">
        <v>0.97</v>
      </c>
      <c r="D79" s="4">
        <v>0</v>
      </c>
      <c r="E79" s="4"/>
      <c r="F79" s="4"/>
      <c r="G79" s="4">
        <f t="shared" si="41"/>
        <v>0.54800000000000004</v>
      </c>
      <c r="H79" s="4">
        <f t="shared" si="7"/>
        <v>9.7000000000000003E-2</v>
      </c>
      <c r="I79" s="4">
        <f t="shared" si="8"/>
        <v>0</v>
      </c>
      <c r="M79" s="4"/>
      <c r="S79" s="4"/>
    </row>
    <row r="80" spans="1:41" x14ac:dyDescent="0.25">
      <c r="A80" s="4" t="s">
        <v>19</v>
      </c>
      <c r="B80" s="4">
        <v>6.04</v>
      </c>
      <c r="C80" s="4">
        <v>0</v>
      </c>
      <c r="D80" s="4">
        <v>0.02</v>
      </c>
      <c r="E80" s="4"/>
      <c r="F80" s="4"/>
      <c r="G80" s="4">
        <f t="shared" si="41"/>
        <v>0.60400000000000009</v>
      </c>
      <c r="H80" s="4">
        <f t="shared" si="7"/>
        <v>0</v>
      </c>
      <c r="I80" s="4">
        <f t="shared" si="8"/>
        <v>2E-3</v>
      </c>
      <c r="M80" s="4"/>
      <c r="S80" s="4"/>
    </row>
    <row r="81" spans="1:40" x14ac:dyDescent="0.25">
      <c r="A81" s="4" t="s">
        <v>19</v>
      </c>
      <c r="B81" s="4">
        <v>5.99</v>
      </c>
      <c r="C81" s="4">
        <v>0</v>
      </c>
      <c r="D81" s="4">
        <v>0</v>
      </c>
      <c r="E81" s="4"/>
      <c r="F81" s="4"/>
      <c r="G81" s="4">
        <f t="shared" si="41"/>
        <v>0.59900000000000009</v>
      </c>
      <c r="H81" s="4">
        <f t="shared" si="7"/>
        <v>0</v>
      </c>
      <c r="I81" s="4">
        <f t="shared" si="8"/>
        <v>0</v>
      </c>
      <c r="M81" s="4"/>
      <c r="S81" s="4"/>
      <c r="X81" s="4"/>
      <c r="Y81" s="4"/>
      <c r="Z81" s="4"/>
    </row>
    <row r="82" spans="1:40" x14ac:dyDescent="0.25">
      <c r="A82" s="4" t="s">
        <v>20</v>
      </c>
      <c r="B82" s="4">
        <v>5.26</v>
      </c>
      <c r="C82" s="4">
        <v>0.96</v>
      </c>
      <c r="D82" s="4">
        <v>0</v>
      </c>
      <c r="E82" s="4"/>
      <c r="F82" s="4"/>
      <c r="G82" s="4">
        <f t="shared" si="41"/>
        <v>0.52600000000000002</v>
      </c>
      <c r="H82" s="4">
        <f t="shared" ref="H82:H101" si="42">C82*0.1</f>
        <v>9.6000000000000002E-2</v>
      </c>
      <c r="I82" s="4">
        <f t="shared" ref="I82:I101" si="43">D82*0.1</f>
        <v>0</v>
      </c>
      <c r="M82" s="4"/>
      <c r="S82" s="4"/>
      <c r="W82" t="s">
        <v>37</v>
      </c>
      <c r="X82" s="4"/>
      <c r="Y82" s="4"/>
      <c r="Z82" s="4"/>
      <c r="AK82" s="4" t="s">
        <v>4</v>
      </c>
      <c r="AL82" s="4">
        <v>7.5560000000000009</v>
      </c>
      <c r="AM82" s="4">
        <v>0.87200000000000011</v>
      </c>
      <c r="AN82" s="4">
        <v>2.6000000000000002E-2</v>
      </c>
    </row>
    <row r="83" spans="1:40" x14ac:dyDescent="0.25">
      <c r="A83" s="4" t="s">
        <v>20</v>
      </c>
      <c r="B83" s="4">
        <v>5.23</v>
      </c>
      <c r="C83" s="4">
        <v>1.03</v>
      </c>
      <c r="D83" s="4">
        <v>0</v>
      </c>
      <c r="E83" s="4"/>
      <c r="F83" s="4"/>
      <c r="G83" s="4">
        <f t="shared" si="41"/>
        <v>0.52300000000000002</v>
      </c>
      <c r="H83" s="4">
        <f t="shared" si="42"/>
        <v>0.10300000000000001</v>
      </c>
      <c r="I83" s="4">
        <f t="shared" si="43"/>
        <v>0</v>
      </c>
      <c r="M83" s="4"/>
      <c r="S83" s="4"/>
      <c r="W83" t="s">
        <v>4</v>
      </c>
      <c r="X83" s="4">
        <v>7.5560000000000009</v>
      </c>
      <c r="Y83" s="4">
        <v>0.87200000000000011</v>
      </c>
      <c r="Z83" s="4">
        <v>2.6000000000000002E-2</v>
      </c>
      <c r="AK83" t="s">
        <v>47</v>
      </c>
      <c r="AL83">
        <v>7.2120000000000006</v>
      </c>
      <c r="AM83">
        <v>0.90000000000000013</v>
      </c>
      <c r="AN83">
        <v>2.2000000000000002E-2</v>
      </c>
    </row>
    <row r="84" spans="1:40" x14ac:dyDescent="0.25">
      <c r="A84" s="4" t="s">
        <v>20</v>
      </c>
      <c r="B84" s="4">
        <v>5.38</v>
      </c>
      <c r="C84" s="4">
        <v>0.72</v>
      </c>
      <c r="D84" s="4">
        <v>0</v>
      </c>
      <c r="E84" s="4"/>
      <c r="F84" s="4"/>
      <c r="G84" s="4">
        <f t="shared" si="41"/>
        <v>0.53800000000000003</v>
      </c>
      <c r="H84" s="4">
        <f t="shared" si="42"/>
        <v>7.1999999999999995E-2</v>
      </c>
      <c r="I84" s="4">
        <f t="shared" si="43"/>
        <v>0</v>
      </c>
      <c r="M84" s="4"/>
      <c r="S84" s="4"/>
      <c r="W84" t="s">
        <v>43</v>
      </c>
      <c r="X84" s="4">
        <v>7.386000000000001</v>
      </c>
      <c r="Y84" s="4">
        <v>0.92600000000000016</v>
      </c>
      <c r="Z84" s="4">
        <v>0</v>
      </c>
      <c r="AK84" t="s">
        <v>48</v>
      </c>
      <c r="AL84">
        <v>8.6760000000000002</v>
      </c>
      <c r="AM84">
        <v>1.1580000000000004</v>
      </c>
      <c r="AN84">
        <v>8.0000000000000002E-3</v>
      </c>
    </row>
    <row r="85" spans="1:40" x14ac:dyDescent="0.25">
      <c r="A85" s="4" t="s">
        <v>20</v>
      </c>
      <c r="B85" s="4">
        <v>9.14</v>
      </c>
      <c r="C85" s="4">
        <v>0.66</v>
      </c>
      <c r="D85" s="4">
        <v>0</v>
      </c>
      <c r="E85" s="4"/>
      <c r="F85" s="4"/>
      <c r="G85" s="4">
        <f t="shared" si="41"/>
        <v>0.91400000000000015</v>
      </c>
      <c r="H85" s="4">
        <f t="shared" si="42"/>
        <v>6.6000000000000003E-2</v>
      </c>
      <c r="I85" s="4">
        <f t="shared" si="43"/>
        <v>0</v>
      </c>
      <c r="M85" s="4"/>
      <c r="S85" s="4"/>
      <c r="W85" t="s">
        <v>44</v>
      </c>
      <c r="X85" s="4">
        <v>8.7560000000000002</v>
      </c>
      <c r="Y85" s="4">
        <v>1.018</v>
      </c>
      <c r="Z85" s="4">
        <v>8.0000000000000002E-3</v>
      </c>
      <c r="AK85" t="s">
        <v>49</v>
      </c>
      <c r="AL85">
        <v>4.8520000000000003</v>
      </c>
      <c r="AM85">
        <v>0.77200000000000002</v>
      </c>
      <c r="AN85">
        <v>0</v>
      </c>
    </row>
    <row r="86" spans="1:40" x14ac:dyDescent="0.25">
      <c r="A86" s="4" t="s">
        <v>20</v>
      </c>
      <c r="B86" s="4">
        <v>9.35</v>
      </c>
      <c r="C86" s="4">
        <v>0.32</v>
      </c>
      <c r="D86" s="4">
        <v>0</v>
      </c>
      <c r="E86" s="4"/>
      <c r="F86" s="4"/>
      <c r="G86" s="4">
        <f t="shared" si="41"/>
        <v>0.93500000000000005</v>
      </c>
      <c r="H86" s="4">
        <f t="shared" si="42"/>
        <v>3.2000000000000001E-2</v>
      </c>
      <c r="I86" s="4">
        <f t="shared" si="43"/>
        <v>0</v>
      </c>
      <c r="M86" s="4"/>
      <c r="S86" s="4"/>
      <c r="W86" t="s">
        <v>45</v>
      </c>
      <c r="X86" s="4">
        <v>6.8780000000000001</v>
      </c>
      <c r="Y86" s="4">
        <v>0.99199999999999999</v>
      </c>
      <c r="Z86" s="4">
        <v>0.38</v>
      </c>
      <c r="AK86" t="s">
        <v>50</v>
      </c>
      <c r="AL86">
        <v>0.19</v>
      </c>
      <c r="AM86">
        <v>0.318</v>
      </c>
      <c r="AN86">
        <v>0</v>
      </c>
    </row>
    <row r="87" spans="1:40" x14ac:dyDescent="0.25">
      <c r="A87" s="4" t="s">
        <v>21</v>
      </c>
      <c r="B87" s="4">
        <v>6.81</v>
      </c>
      <c r="C87" s="4">
        <v>0.52</v>
      </c>
      <c r="D87" s="4">
        <v>0</v>
      </c>
      <c r="E87" s="4"/>
      <c r="F87" s="4"/>
      <c r="G87" s="4">
        <f t="shared" si="41"/>
        <v>0.68100000000000005</v>
      </c>
      <c r="H87" s="4">
        <f t="shared" si="42"/>
        <v>5.2000000000000005E-2</v>
      </c>
      <c r="I87" s="4">
        <f t="shared" si="43"/>
        <v>0</v>
      </c>
      <c r="M87" s="4"/>
      <c r="S87" s="4"/>
      <c r="W87" t="s">
        <v>46</v>
      </c>
      <c r="X87" s="4">
        <v>5.136000000000001</v>
      </c>
      <c r="Y87" s="4">
        <v>0.62600000000000011</v>
      </c>
      <c r="Z87" s="4">
        <v>3.8560000000000008</v>
      </c>
    </row>
    <row r="88" spans="1:40" x14ac:dyDescent="0.25">
      <c r="A88" s="4" t="s">
        <v>21</v>
      </c>
      <c r="B88" s="4">
        <v>6.89</v>
      </c>
      <c r="C88" s="4">
        <v>0</v>
      </c>
      <c r="D88" s="4">
        <v>0</v>
      </c>
      <c r="E88" s="4"/>
      <c r="F88" s="4"/>
      <c r="G88" s="4">
        <f t="shared" si="41"/>
        <v>0.68900000000000006</v>
      </c>
      <c r="H88" s="4">
        <f t="shared" si="42"/>
        <v>0</v>
      </c>
      <c r="I88" s="4">
        <f t="shared" si="43"/>
        <v>0</v>
      </c>
      <c r="M88" s="4"/>
      <c r="S88" s="4"/>
      <c r="X88" s="4"/>
      <c r="Y88" s="4"/>
      <c r="Z88" s="4"/>
    </row>
    <row r="89" spans="1:40" x14ac:dyDescent="0.25">
      <c r="A89" s="4" t="s">
        <v>21</v>
      </c>
      <c r="B89" s="4">
        <v>6.92</v>
      </c>
      <c r="C89" s="4">
        <v>0</v>
      </c>
      <c r="D89" s="4">
        <v>0</v>
      </c>
      <c r="E89" s="4"/>
      <c r="F89" s="4"/>
      <c r="G89" s="4">
        <f t="shared" si="41"/>
        <v>0.69200000000000006</v>
      </c>
      <c r="H89" s="4">
        <f t="shared" si="42"/>
        <v>0</v>
      </c>
      <c r="I89" s="4">
        <f t="shared" si="43"/>
        <v>0</v>
      </c>
      <c r="M89" s="4"/>
      <c r="S89" s="4"/>
      <c r="X89" s="4"/>
      <c r="Y89" s="4"/>
      <c r="Z89" s="4"/>
    </row>
    <row r="90" spans="1:40" x14ac:dyDescent="0.25">
      <c r="A90" s="4" t="s">
        <v>21</v>
      </c>
      <c r="B90" s="4">
        <v>5.2</v>
      </c>
      <c r="C90" s="4">
        <v>0.86</v>
      </c>
      <c r="D90" s="4">
        <v>0</v>
      </c>
      <c r="E90" s="4"/>
      <c r="F90" s="4"/>
      <c r="G90" s="4">
        <f t="shared" si="41"/>
        <v>0.52</v>
      </c>
      <c r="H90" s="4">
        <f t="shared" si="42"/>
        <v>8.6000000000000007E-2</v>
      </c>
      <c r="I90" s="4">
        <f t="shared" si="43"/>
        <v>0</v>
      </c>
      <c r="M90" s="4"/>
      <c r="S90" s="4"/>
      <c r="W90" s="4" t="s">
        <v>53</v>
      </c>
      <c r="X90" s="5"/>
      <c r="Y90" s="5"/>
      <c r="Z90" s="5"/>
      <c r="AK90" t="s">
        <v>53</v>
      </c>
    </row>
    <row r="91" spans="1:40" x14ac:dyDescent="0.25">
      <c r="A91" s="4" t="s">
        <v>21</v>
      </c>
      <c r="B91" s="4">
        <v>4.84</v>
      </c>
      <c r="C91" s="4">
        <v>0.99</v>
      </c>
      <c r="D91" s="4">
        <v>0.21</v>
      </c>
      <c r="E91" s="4"/>
      <c r="F91" s="4"/>
      <c r="G91" s="4">
        <f t="shared" si="41"/>
        <v>0.48399999999999999</v>
      </c>
      <c r="H91" s="4">
        <f t="shared" si="42"/>
        <v>9.9000000000000005E-2</v>
      </c>
      <c r="I91" s="4">
        <f t="shared" si="43"/>
        <v>2.1000000000000001E-2</v>
      </c>
      <c r="M91" s="4"/>
      <c r="S91" s="4"/>
      <c r="W91" s="4" t="s">
        <v>36</v>
      </c>
      <c r="X91" s="5" t="s">
        <v>32</v>
      </c>
      <c r="Y91" s="5" t="s">
        <v>33</v>
      </c>
      <c r="Z91" s="5" t="s">
        <v>34</v>
      </c>
      <c r="AK91" t="s">
        <v>36</v>
      </c>
      <c r="AL91" t="s">
        <v>32</v>
      </c>
      <c r="AM91" t="s">
        <v>33</v>
      </c>
      <c r="AN91" t="s">
        <v>34</v>
      </c>
    </row>
    <row r="92" spans="1:40" x14ac:dyDescent="0.25">
      <c r="A92" s="4" t="s">
        <v>22</v>
      </c>
      <c r="B92" s="4">
        <v>5.71</v>
      </c>
      <c r="C92" s="4">
        <v>0.38</v>
      </c>
      <c r="D92" s="4">
        <v>0.04</v>
      </c>
      <c r="E92" s="4"/>
      <c r="F92" s="4"/>
      <c r="G92" s="4">
        <f t="shared" si="41"/>
        <v>0.57100000000000006</v>
      </c>
      <c r="H92" s="4">
        <f t="shared" si="42"/>
        <v>3.8000000000000006E-2</v>
      </c>
      <c r="I92" s="4">
        <f t="shared" si="43"/>
        <v>4.0000000000000001E-3</v>
      </c>
      <c r="M92" s="4"/>
      <c r="S92" s="4"/>
      <c r="W92" s="4" t="s">
        <v>4</v>
      </c>
      <c r="X92" s="5">
        <v>2.2604477432579579</v>
      </c>
      <c r="Y92" s="5">
        <v>0.22639787984872983</v>
      </c>
      <c r="Z92" s="5">
        <v>5.2000000000000005E-2</v>
      </c>
      <c r="AK92" t="s">
        <v>4</v>
      </c>
      <c r="AL92">
        <v>2.2604477432579579</v>
      </c>
      <c r="AM92">
        <v>0.22639787984872983</v>
      </c>
      <c r="AN92">
        <v>5.2000000000000005E-2</v>
      </c>
    </row>
    <row r="93" spans="1:40" x14ac:dyDescent="0.25">
      <c r="A93" s="4" t="s">
        <v>22</v>
      </c>
      <c r="B93" s="4">
        <v>5.55</v>
      </c>
      <c r="C93" s="4">
        <v>0</v>
      </c>
      <c r="D93" s="4">
        <v>0</v>
      </c>
      <c r="E93" s="4"/>
      <c r="F93" s="4"/>
      <c r="G93" s="4">
        <f t="shared" si="41"/>
        <v>0.55500000000000005</v>
      </c>
      <c r="H93" s="4">
        <f t="shared" si="42"/>
        <v>0</v>
      </c>
      <c r="I93" s="4">
        <f t="shared" si="43"/>
        <v>0</v>
      </c>
      <c r="M93" s="4"/>
      <c r="S93" s="4"/>
      <c r="W93" s="4" t="s">
        <v>5</v>
      </c>
      <c r="X93" s="5">
        <v>0.76677506480060986</v>
      </c>
      <c r="Y93" s="5">
        <v>6.8876701430890266E-2</v>
      </c>
      <c r="Z93" s="5">
        <v>0</v>
      </c>
      <c r="AK93" t="s">
        <v>9</v>
      </c>
      <c r="AL93">
        <v>0.6538929576008603</v>
      </c>
      <c r="AM93">
        <v>0.17424121211699564</v>
      </c>
      <c r="AN93">
        <v>4.3999999999999997E-2</v>
      </c>
    </row>
    <row r="94" spans="1:40" x14ac:dyDescent="0.25">
      <c r="A94" s="4" t="s">
        <v>22</v>
      </c>
      <c r="B94" s="4">
        <v>5.79</v>
      </c>
      <c r="C94" s="4">
        <v>0</v>
      </c>
      <c r="D94" s="4">
        <v>0.06</v>
      </c>
      <c r="E94" s="4"/>
      <c r="F94" s="4"/>
      <c r="G94" s="4">
        <f t="shared" si="41"/>
        <v>0.57900000000000007</v>
      </c>
      <c r="H94" s="4">
        <f t="shared" si="42"/>
        <v>0</v>
      </c>
      <c r="I94" s="4">
        <f t="shared" si="43"/>
        <v>6.0000000000000001E-3</v>
      </c>
      <c r="M94" s="4"/>
      <c r="S94" s="4"/>
      <c r="W94" s="4" t="s">
        <v>6</v>
      </c>
      <c r="X94" s="5">
        <v>2.1966392512199171</v>
      </c>
      <c r="Y94" s="5">
        <v>0.15992498241363068</v>
      </c>
      <c r="Z94" s="5">
        <v>1.6E-2</v>
      </c>
      <c r="AK94" t="s">
        <v>10</v>
      </c>
      <c r="AL94">
        <v>2.0970703373992996</v>
      </c>
      <c r="AM94">
        <v>0.43618344764559847</v>
      </c>
      <c r="AN94">
        <v>1.6E-2</v>
      </c>
    </row>
    <row r="95" spans="1:40" x14ac:dyDescent="0.25">
      <c r="A95" s="4" t="s">
        <v>22</v>
      </c>
      <c r="B95" s="4">
        <v>6.3</v>
      </c>
      <c r="C95" s="4">
        <v>0.86</v>
      </c>
      <c r="D95" s="4">
        <v>0</v>
      </c>
      <c r="E95" s="4"/>
      <c r="F95" s="4"/>
      <c r="G95" s="4">
        <f t="shared" si="41"/>
        <v>0.63</v>
      </c>
      <c r="H95" s="4">
        <f t="shared" si="42"/>
        <v>8.6000000000000007E-2</v>
      </c>
      <c r="I95" s="4">
        <f t="shared" si="43"/>
        <v>0</v>
      </c>
      <c r="M95" s="4"/>
      <c r="S95" s="4"/>
      <c r="W95" s="4" t="s">
        <v>7</v>
      </c>
      <c r="X95" s="5">
        <v>0.25887448696231152</v>
      </c>
      <c r="Y95" s="5">
        <v>0.13962807740565664</v>
      </c>
      <c r="Z95" s="5">
        <v>7.1274118724821783E-2</v>
      </c>
      <c r="AK95" t="s">
        <v>11</v>
      </c>
      <c r="AL95">
        <v>0.47671375058833765</v>
      </c>
      <c r="AM95">
        <v>0.31964980838411283</v>
      </c>
      <c r="AN95">
        <v>0</v>
      </c>
    </row>
    <row r="96" spans="1:40" x14ac:dyDescent="0.25">
      <c r="A96" s="4" t="s">
        <v>22</v>
      </c>
      <c r="B96" s="4">
        <v>6.32</v>
      </c>
      <c r="C96" s="4">
        <v>0.71</v>
      </c>
      <c r="D96" s="4">
        <v>0</v>
      </c>
      <c r="E96" s="4"/>
      <c r="F96" s="4"/>
      <c r="G96" s="4">
        <f t="shared" si="41"/>
        <v>0.63200000000000012</v>
      </c>
      <c r="H96" s="4">
        <f t="shared" si="42"/>
        <v>7.0999999999999994E-2</v>
      </c>
      <c r="I96" s="4">
        <f t="shared" si="43"/>
        <v>0</v>
      </c>
      <c r="M96" s="4"/>
      <c r="S96" s="4"/>
      <c r="W96" s="4" t="s">
        <v>8</v>
      </c>
      <c r="X96" s="5">
        <v>2.5841795603247082</v>
      </c>
      <c r="Y96" s="5">
        <v>0.33547578154018814</v>
      </c>
      <c r="Z96" s="5">
        <v>0.67582838058193184</v>
      </c>
      <c r="AK96" t="s">
        <v>12</v>
      </c>
      <c r="AL96">
        <v>0.38</v>
      </c>
      <c r="AM96">
        <v>0.400119982005398</v>
      </c>
      <c r="AN96">
        <v>0</v>
      </c>
    </row>
    <row r="97" spans="1:26" x14ac:dyDescent="0.25">
      <c r="A97" s="4" t="s">
        <v>23</v>
      </c>
      <c r="B97" s="4">
        <v>3.4</v>
      </c>
      <c r="C97" s="4">
        <v>0.75</v>
      </c>
      <c r="D97" s="4">
        <v>0</v>
      </c>
      <c r="E97" s="4"/>
      <c r="F97" s="4"/>
      <c r="G97" s="4">
        <f t="shared" si="41"/>
        <v>0.34</v>
      </c>
      <c r="H97" s="4">
        <f t="shared" si="42"/>
        <v>7.5000000000000011E-2</v>
      </c>
      <c r="I97" s="4">
        <f t="shared" si="43"/>
        <v>0</v>
      </c>
      <c r="M97" s="4"/>
      <c r="S97" s="4"/>
      <c r="W97" s="4"/>
      <c r="X97" s="5"/>
      <c r="Y97" s="5"/>
      <c r="Z97" s="5"/>
    </row>
    <row r="98" spans="1:26" x14ac:dyDescent="0.25">
      <c r="A98" s="4" t="s">
        <v>23</v>
      </c>
      <c r="B98" s="4">
        <v>1.38</v>
      </c>
      <c r="C98" s="4">
        <v>0.42</v>
      </c>
      <c r="D98" s="4">
        <v>0</v>
      </c>
      <c r="E98" s="4"/>
      <c r="F98" s="4"/>
      <c r="G98" s="4">
        <f t="shared" si="41"/>
        <v>0.13799999999999998</v>
      </c>
      <c r="H98" s="4">
        <f t="shared" si="42"/>
        <v>4.2000000000000003E-2</v>
      </c>
      <c r="I98" s="4">
        <f t="shared" si="43"/>
        <v>0</v>
      </c>
      <c r="M98" s="4"/>
      <c r="S98" s="4"/>
      <c r="W98" s="4"/>
      <c r="X98" s="5"/>
      <c r="Y98" s="5"/>
      <c r="Z98" s="5"/>
    </row>
    <row r="99" spans="1:26" x14ac:dyDescent="0.25">
      <c r="A99" s="4" t="s">
        <v>23</v>
      </c>
      <c r="B99" s="4">
        <v>1.49</v>
      </c>
      <c r="C99" s="4">
        <v>0.43</v>
      </c>
      <c r="D99" s="4">
        <v>0</v>
      </c>
      <c r="E99" s="4"/>
      <c r="F99" s="4"/>
      <c r="G99" s="4">
        <f t="shared" si="41"/>
        <v>0.14899999999999999</v>
      </c>
      <c r="H99" s="4">
        <f t="shared" si="42"/>
        <v>4.3000000000000003E-2</v>
      </c>
      <c r="I99" s="4">
        <f t="shared" si="43"/>
        <v>0</v>
      </c>
      <c r="M99" s="4"/>
      <c r="S99" s="4"/>
      <c r="W99" s="4"/>
      <c r="X99" s="5"/>
      <c r="Y99" s="5"/>
      <c r="Z99" s="5"/>
    </row>
    <row r="100" spans="1:26" x14ac:dyDescent="0.25">
      <c r="A100" s="4" t="s">
        <v>23</v>
      </c>
      <c r="B100" s="4">
        <v>2.1800000000000002</v>
      </c>
      <c r="C100" s="4">
        <v>0.44</v>
      </c>
      <c r="D100" s="4">
        <v>0</v>
      </c>
      <c r="E100" s="4"/>
      <c r="F100" s="4"/>
      <c r="G100" s="4">
        <f t="shared" si="41"/>
        <v>0.21800000000000003</v>
      </c>
      <c r="H100" s="4">
        <f t="shared" si="42"/>
        <v>4.4000000000000004E-2</v>
      </c>
      <c r="I100" s="4">
        <f t="shared" si="43"/>
        <v>0</v>
      </c>
      <c r="M100" s="4"/>
      <c r="S100" s="4"/>
      <c r="W100" s="4"/>
      <c r="X100" s="5"/>
      <c r="Y100" s="5"/>
      <c r="Z100" s="5"/>
    </row>
    <row r="101" spans="1:26" x14ac:dyDescent="0.25">
      <c r="A101" s="4" t="s">
        <v>23</v>
      </c>
      <c r="B101" s="4">
        <v>2.31</v>
      </c>
      <c r="C101" s="4">
        <v>0.76</v>
      </c>
      <c r="D101" s="4">
        <v>0</v>
      </c>
      <c r="E101" s="4"/>
      <c r="F101" s="4"/>
      <c r="G101" s="4">
        <f t="shared" si="41"/>
        <v>0.23100000000000001</v>
      </c>
      <c r="H101" s="4">
        <f t="shared" si="42"/>
        <v>7.6000000000000012E-2</v>
      </c>
      <c r="I101" s="4">
        <f t="shared" si="43"/>
        <v>0</v>
      </c>
      <c r="M101" s="4"/>
      <c r="S101" s="4"/>
    </row>
    <row r="104" spans="1:26" x14ac:dyDescent="0.25">
      <c r="A104" s="4"/>
      <c r="B104" s="4"/>
      <c r="C104" s="4"/>
      <c r="D104" s="4"/>
      <c r="E104" s="4"/>
      <c r="F104" s="4"/>
      <c r="G104" s="4"/>
      <c r="H104" s="4"/>
      <c r="I104" s="4"/>
      <c r="M104" s="4"/>
      <c r="S104" s="4"/>
    </row>
    <row r="105" spans="1:26" x14ac:dyDescent="0.25">
      <c r="A105" s="4"/>
      <c r="B105" s="4"/>
      <c r="C105" s="4"/>
      <c r="D105" s="4"/>
      <c r="E105" s="4"/>
      <c r="F105" s="4"/>
      <c r="G105" s="4"/>
      <c r="H105" s="4"/>
      <c r="I105" s="4"/>
      <c r="M105" s="4"/>
      <c r="S105" s="4"/>
    </row>
    <row r="106" spans="1:26" x14ac:dyDescent="0.25">
      <c r="A106" s="4"/>
      <c r="B106" s="4"/>
      <c r="C106" s="4"/>
      <c r="D106" s="4"/>
      <c r="E106" s="4"/>
      <c r="F106" s="4"/>
      <c r="G106" s="4"/>
      <c r="H106" s="4"/>
      <c r="I106" s="4"/>
      <c r="M106" s="4"/>
      <c r="S106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cip10dmc</dc:creator>
  <cp:lastModifiedBy>cip10dmc</cp:lastModifiedBy>
  <dcterms:created xsi:type="dcterms:W3CDTF">2014-01-27T12:20:19Z</dcterms:created>
  <dcterms:modified xsi:type="dcterms:W3CDTF">2014-09-01T13:48:56Z</dcterms:modified>
</cp:coreProperties>
</file>