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bookViews>
    <workbookView xWindow="18885" yWindow="-15" windowWidth="6330" windowHeight="11400"/>
  </bookViews>
  <sheets>
    <sheet name="Eccleshall ceramics" sheetId="1" r:id="rId1"/>
  </sheets>
  <definedNames>
    <definedName name="_xlnm._FilterDatabase" localSheetId="0" hidden="1">'Eccleshall ceramics'!$A$1:$AN$218</definedName>
    <definedName name="_xlnm.Criteria" localSheetId="0">'Eccleshall ceramics'!$D:$D</definedName>
    <definedName name="_xlnm.Extract" localSheetId="0">'Eccleshall ceramics'!$AU:$AU</definedName>
  </definedNames>
  <calcPr calcId="145621"/>
</workbook>
</file>

<file path=xl/calcChain.xml><?xml version="1.0" encoding="utf-8"?>
<calcChain xmlns="http://schemas.openxmlformats.org/spreadsheetml/2006/main">
  <c r="AC35" i="1" l="1"/>
  <c r="AC42" i="1"/>
  <c r="AC51" i="1"/>
  <c r="AC72" i="1"/>
  <c r="AC73" i="1"/>
  <c r="AC76" i="1"/>
  <c r="AC80" i="1"/>
  <c r="AC81" i="1"/>
  <c r="AC82" i="1"/>
  <c r="AC85" i="1"/>
  <c r="AC86" i="1"/>
  <c r="AC88" i="1"/>
  <c r="AC90" i="1"/>
  <c r="AC91" i="1"/>
  <c r="AC95" i="1"/>
  <c r="AC99" i="1"/>
  <c r="AC100" i="1"/>
  <c r="AC101" i="1"/>
  <c r="AC102" i="1"/>
  <c r="AC103" i="1"/>
  <c r="AC104" i="1"/>
  <c r="AC105" i="1"/>
  <c r="AC110" i="1"/>
  <c r="AC113" i="1"/>
  <c r="AC118" i="1"/>
  <c r="AC120" i="1"/>
  <c r="AC121" i="1"/>
  <c r="AC122" i="1"/>
  <c r="AC124" i="1"/>
  <c r="AC125" i="1"/>
  <c r="AC126" i="1"/>
  <c r="AC128" i="1"/>
  <c r="AC129" i="1"/>
  <c r="AC138" i="1"/>
  <c r="AC140" i="1"/>
  <c r="AC141" i="1"/>
  <c r="AC143" i="1"/>
  <c r="AC144" i="1"/>
  <c r="AC146" i="1"/>
  <c r="AC148" i="1"/>
  <c r="AC149" i="1"/>
  <c r="AC150" i="1"/>
  <c r="AC151" i="1"/>
  <c r="AC152" i="1"/>
  <c r="AC153" i="1"/>
  <c r="AC154" i="1"/>
  <c r="AC155" i="1"/>
  <c r="AC156" i="1"/>
  <c r="AC157" i="1"/>
  <c r="AC158" i="1"/>
  <c r="AC159" i="1"/>
  <c r="AC160" i="1"/>
  <c r="AC161" i="1"/>
  <c r="AC162" i="1"/>
  <c r="AC163" i="1"/>
  <c r="AC164" i="1"/>
  <c r="AC165" i="1"/>
  <c r="AC166" i="1"/>
  <c r="AC167" i="1"/>
  <c r="AC168" i="1"/>
  <c r="AC169" i="1"/>
  <c r="AC170" i="1"/>
  <c r="AC171" i="1"/>
  <c r="AC172" i="1"/>
  <c r="AC173" i="1"/>
  <c r="AC175" i="1"/>
  <c r="AC176" i="1"/>
  <c r="AC177" i="1"/>
  <c r="AC178" i="1"/>
  <c r="AC179" i="1"/>
  <c r="AC180" i="1"/>
  <c r="AC205" i="1"/>
  <c r="AC206" i="1"/>
  <c r="AC207" i="1"/>
  <c r="AC210" i="1"/>
  <c r="AC211" i="1"/>
  <c r="AC212" i="1"/>
  <c r="AC215" i="1"/>
  <c r="AC218" i="1"/>
  <c r="AC3" i="1"/>
  <c r="AA2" i="1"/>
  <c r="AB2" i="1"/>
  <c r="AC2" i="1" s="1"/>
  <c r="F62" i="1"/>
  <c r="F63" i="1"/>
  <c r="F75" i="1"/>
  <c r="F94" i="1"/>
  <c r="F212" i="1"/>
  <c r="F99" i="1"/>
  <c r="F92" i="1"/>
  <c r="F81" i="1"/>
  <c r="F90" i="1"/>
  <c r="F102" i="1"/>
  <c r="F122" i="1"/>
  <c r="F60" i="1"/>
  <c r="F88" i="1"/>
  <c r="F89" i="1"/>
  <c r="F29" i="1"/>
  <c r="F12" i="1"/>
  <c r="F32" i="1"/>
  <c r="F91" i="1"/>
  <c r="F204" i="1"/>
  <c r="F59" i="1"/>
  <c r="F76" i="1"/>
  <c r="F10" i="1"/>
  <c r="F31" i="1"/>
  <c r="F22" i="1"/>
  <c r="F23" i="1"/>
  <c r="F8" i="1"/>
  <c r="F57" i="1"/>
  <c r="F106" i="1"/>
  <c r="F21" i="1"/>
  <c r="F65" i="1"/>
  <c r="F93" i="1"/>
  <c r="F61" i="1"/>
  <c r="F160" i="1"/>
  <c r="F124" i="1"/>
  <c r="F58" i="1"/>
  <c r="F14" i="1"/>
  <c r="F123" i="1"/>
  <c r="F35" i="1"/>
  <c r="F171" i="1"/>
  <c r="F38" i="1"/>
  <c r="F101" i="1"/>
  <c r="J58" i="1"/>
  <c r="AA37" i="1"/>
  <c r="AB37" i="1" s="1"/>
  <c r="AC37" i="1" s="1"/>
  <c r="AA3" i="1"/>
  <c r="AB3" i="1"/>
  <c r="AA4" i="1"/>
  <c r="AB4" i="1" s="1"/>
  <c r="AC4" i="1" s="1"/>
  <c r="AA5" i="1"/>
  <c r="AB5" i="1" s="1"/>
  <c r="AC5" i="1" s="1"/>
  <c r="AA6" i="1"/>
  <c r="AB6" i="1"/>
  <c r="AC6" i="1" s="1"/>
  <c r="AA7" i="1"/>
  <c r="AB7" i="1" s="1"/>
  <c r="AC7" i="1"/>
  <c r="AA8" i="1"/>
  <c r="AB8" i="1" s="1"/>
  <c r="AC8" i="1" s="1"/>
  <c r="AA9" i="1"/>
  <c r="AB9" i="1" s="1"/>
  <c r="AC9" i="1" s="1"/>
  <c r="AA10" i="1"/>
  <c r="AB10" i="1"/>
  <c r="AC10" i="1" s="1"/>
  <c r="AA11" i="1"/>
  <c r="AB11" i="1" s="1"/>
  <c r="AC11" i="1" s="1"/>
  <c r="AA12" i="1"/>
  <c r="AB12" i="1" s="1"/>
  <c r="AC12" i="1" s="1"/>
  <c r="AA13" i="1"/>
  <c r="AB13" i="1" s="1"/>
  <c r="AC13" i="1" s="1"/>
  <c r="AA14" i="1"/>
  <c r="AB14" i="1"/>
  <c r="AC14" i="1" s="1"/>
  <c r="AA15" i="1"/>
  <c r="AB15" i="1" s="1"/>
  <c r="AC15" i="1"/>
  <c r="AA16" i="1"/>
  <c r="AB16" i="1" s="1"/>
  <c r="AC16" i="1" s="1"/>
  <c r="AA17" i="1"/>
  <c r="AB17" i="1" s="1"/>
  <c r="AC17" i="1" s="1"/>
  <c r="AA18" i="1"/>
  <c r="AB18" i="1"/>
  <c r="AC18" i="1" s="1"/>
  <c r="AA19" i="1"/>
  <c r="AB19" i="1" s="1"/>
  <c r="AC19" i="1" s="1"/>
  <c r="AA20" i="1"/>
  <c r="AB20" i="1" s="1"/>
  <c r="AC20" i="1" s="1"/>
  <c r="AA21" i="1"/>
  <c r="AB21" i="1" s="1"/>
  <c r="AC21" i="1" s="1"/>
  <c r="AA22" i="1"/>
  <c r="AB22" i="1"/>
  <c r="AC22" i="1" s="1"/>
  <c r="AA23" i="1"/>
  <c r="AB23" i="1" s="1"/>
  <c r="AC23" i="1"/>
  <c r="AA24" i="1"/>
  <c r="AB24" i="1" s="1"/>
  <c r="AC24" i="1" s="1"/>
  <c r="AA25" i="1"/>
  <c r="AB25" i="1" s="1"/>
  <c r="AC25" i="1" s="1"/>
  <c r="AA26" i="1"/>
  <c r="AB26" i="1"/>
  <c r="AC26" i="1" s="1"/>
  <c r="AA27" i="1"/>
  <c r="AB27" i="1" s="1"/>
  <c r="AC27" i="1" s="1"/>
  <c r="AA28" i="1"/>
  <c r="AB28" i="1" s="1"/>
  <c r="AC28" i="1" s="1"/>
  <c r="AA29" i="1"/>
  <c r="AB29" i="1" s="1"/>
  <c r="AC29" i="1" s="1"/>
  <c r="AA30" i="1"/>
  <c r="AB30" i="1"/>
  <c r="AC30" i="1" s="1"/>
  <c r="AA31" i="1"/>
  <c r="AB31" i="1" s="1"/>
  <c r="AC31" i="1"/>
  <c r="AA32" i="1"/>
  <c r="AB32" i="1" s="1"/>
  <c r="AC32" i="1" s="1"/>
  <c r="AA33" i="1"/>
  <c r="AB33" i="1" s="1"/>
  <c r="AC33" i="1" s="1"/>
  <c r="AA34" i="1"/>
  <c r="AB34" i="1"/>
  <c r="AC34" i="1" s="1"/>
  <c r="AA35" i="1"/>
  <c r="AB35" i="1" s="1"/>
  <c r="AA36" i="1"/>
  <c r="AB36" i="1" s="1"/>
  <c r="AC36" i="1" s="1"/>
  <c r="AA38" i="1"/>
  <c r="AB38" i="1"/>
  <c r="AC38" i="1" s="1"/>
  <c r="AA39" i="1"/>
  <c r="AB39" i="1" s="1"/>
  <c r="AC39" i="1" s="1"/>
  <c r="AA40" i="1"/>
  <c r="AB40" i="1" s="1"/>
  <c r="AC40" i="1" s="1"/>
  <c r="AA41" i="1"/>
  <c r="AB41" i="1" s="1"/>
  <c r="AC41" i="1" s="1"/>
  <c r="AA42" i="1"/>
  <c r="AB42" i="1"/>
  <c r="AA43" i="1"/>
  <c r="AB43" i="1" s="1"/>
  <c r="AC43" i="1" s="1"/>
  <c r="AA44" i="1"/>
  <c r="AB44" i="1" s="1"/>
  <c r="AC44" i="1" s="1"/>
  <c r="AA45" i="1"/>
  <c r="AB45" i="1"/>
  <c r="AC45" i="1" s="1"/>
  <c r="AA46" i="1"/>
  <c r="AB46" i="1" s="1"/>
  <c r="AC46" i="1"/>
  <c r="AA47" i="1"/>
  <c r="AB47" i="1" s="1"/>
  <c r="AC47" i="1" s="1"/>
  <c r="AA48" i="1"/>
  <c r="AB48" i="1" s="1"/>
  <c r="AC48" i="1" s="1"/>
  <c r="AA49" i="1"/>
  <c r="AB49" i="1"/>
  <c r="AC49" i="1" s="1"/>
  <c r="AA50" i="1"/>
  <c r="AB50" i="1" s="1"/>
  <c r="AC50" i="1" s="1"/>
  <c r="AA51" i="1"/>
  <c r="AB51" i="1" s="1"/>
  <c r="AA52" i="1"/>
  <c r="AB52" i="1"/>
  <c r="AC52" i="1" s="1"/>
  <c r="AA53" i="1"/>
  <c r="AB53" i="1" s="1"/>
  <c r="AC53" i="1" s="1"/>
  <c r="AA54" i="1"/>
  <c r="AB54" i="1" s="1"/>
  <c r="AC54" i="1" s="1"/>
  <c r="AA55" i="1"/>
  <c r="AB55" i="1" s="1"/>
  <c r="AC55" i="1" s="1"/>
  <c r="AA56" i="1"/>
  <c r="AB56" i="1"/>
  <c r="AC56" i="1" s="1"/>
  <c r="AA57" i="1"/>
  <c r="AB57" i="1" s="1"/>
  <c r="AC57" i="1"/>
  <c r="AA58" i="1"/>
  <c r="AB58" i="1" s="1"/>
  <c r="AC58" i="1" s="1"/>
  <c r="AA59" i="1"/>
  <c r="AB59" i="1" s="1"/>
  <c r="AC59" i="1" s="1"/>
  <c r="AA60" i="1"/>
  <c r="AB60" i="1"/>
  <c r="AC60" i="1" s="1"/>
  <c r="AA61" i="1"/>
  <c r="AB61" i="1" s="1"/>
  <c r="AC61" i="1" s="1"/>
  <c r="AA62" i="1"/>
  <c r="AB62" i="1" s="1"/>
  <c r="AC62" i="1" s="1"/>
  <c r="AA63" i="1"/>
  <c r="AB63" i="1" s="1"/>
  <c r="AC63" i="1" s="1"/>
  <c r="AA64" i="1"/>
  <c r="AB64" i="1"/>
  <c r="AC64" i="1" s="1"/>
  <c r="AA65" i="1"/>
  <c r="AB65" i="1" s="1"/>
  <c r="AC65" i="1"/>
  <c r="AA66" i="1"/>
  <c r="AB66" i="1" s="1"/>
  <c r="AC66" i="1" s="1"/>
  <c r="AA67" i="1"/>
  <c r="AB67" i="1" s="1"/>
  <c r="AC67" i="1" s="1"/>
  <c r="AA68" i="1"/>
  <c r="AB68" i="1"/>
  <c r="AC68" i="1" s="1"/>
  <c r="AA69" i="1"/>
  <c r="AB69" i="1" s="1"/>
  <c r="AC69" i="1" s="1"/>
  <c r="AA70" i="1"/>
  <c r="AB70" i="1" s="1"/>
  <c r="AC70" i="1" s="1"/>
  <c r="AA71" i="1"/>
  <c r="AB71" i="1" s="1"/>
  <c r="AC71" i="1" s="1"/>
  <c r="AA72" i="1"/>
  <c r="AB72" i="1"/>
  <c r="AA73" i="1"/>
  <c r="AB73" i="1" s="1"/>
  <c r="AA74" i="1"/>
  <c r="AB74" i="1"/>
  <c r="AC74" i="1" s="1"/>
  <c r="AA75" i="1"/>
  <c r="AB75" i="1" s="1"/>
  <c r="AC75" i="1"/>
  <c r="AA76" i="1"/>
  <c r="AB76" i="1" s="1"/>
  <c r="AA77" i="1"/>
  <c r="AB77" i="1"/>
  <c r="AC77" i="1" s="1"/>
  <c r="AA78" i="1"/>
  <c r="AB78" i="1" s="1"/>
  <c r="AC78" i="1"/>
  <c r="AA79" i="1"/>
  <c r="AB79" i="1" s="1"/>
  <c r="AC79" i="1" s="1"/>
  <c r="AA80" i="1"/>
  <c r="AB80" i="1" s="1"/>
  <c r="AA81" i="1"/>
  <c r="AB81" i="1" s="1"/>
  <c r="AA82" i="1"/>
  <c r="AB82" i="1" s="1"/>
  <c r="AA83" i="1"/>
  <c r="AB83" i="1" s="1"/>
  <c r="AC83" i="1" s="1"/>
  <c r="AA84" i="1"/>
  <c r="AB84" i="1" s="1"/>
  <c r="AC84" i="1" s="1"/>
  <c r="AA85" i="1"/>
  <c r="AB85" i="1" s="1"/>
  <c r="AA86" i="1"/>
  <c r="AB86" i="1" s="1"/>
  <c r="AA87" i="1"/>
  <c r="AB87" i="1" s="1"/>
  <c r="AC87" i="1" s="1"/>
  <c r="AA88" i="1"/>
  <c r="AB88" i="1"/>
  <c r="AA89" i="1"/>
  <c r="AB89" i="1" s="1"/>
  <c r="AC89" i="1" s="1"/>
  <c r="AA90" i="1"/>
  <c r="AB90" i="1" s="1"/>
  <c r="AA91" i="1"/>
  <c r="AB91" i="1" s="1"/>
  <c r="AA92" i="1"/>
  <c r="AB92" i="1" s="1"/>
  <c r="AC92" i="1" s="1"/>
  <c r="AA93" i="1"/>
  <c r="AB93" i="1"/>
  <c r="AC93" i="1" s="1"/>
  <c r="AA94" i="1"/>
  <c r="AB94" i="1" s="1"/>
  <c r="AC94" i="1"/>
  <c r="AA95" i="1"/>
  <c r="AB95" i="1" s="1"/>
  <c r="AA96" i="1"/>
  <c r="AB96" i="1"/>
  <c r="AC96" i="1" s="1"/>
  <c r="AA97" i="1"/>
  <c r="AB97" i="1" s="1"/>
  <c r="AC97" i="1" s="1"/>
  <c r="AA98" i="1"/>
  <c r="AB98" i="1" s="1"/>
  <c r="AC98" i="1" s="1"/>
  <c r="AA99" i="1"/>
  <c r="AB99" i="1" s="1"/>
  <c r="AA100" i="1"/>
  <c r="AB100" i="1" s="1"/>
  <c r="AA101" i="1"/>
  <c r="AB101" i="1" s="1"/>
  <c r="AA102" i="1"/>
  <c r="AB102" i="1" s="1"/>
  <c r="AA103" i="1"/>
  <c r="AB103" i="1" s="1"/>
  <c r="AA104" i="1"/>
  <c r="AB104" i="1" s="1"/>
  <c r="AA105" i="1"/>
  <c r="AB105" i="1" s="1"/>
  <c r="AA106" i="1"/>
  <c r="AB106" i="1" s="1"/>
  <c r="AC106" i="1"/>
  <c r="AA107" i="1"/>
  <c r="AB107" i="1" s="1"/>
  <c r="AC107" i="1" s="1"/>
  <c r="AA108" i="1"/>
  <c r="AB108" i="1" s="1"/>
  <c r="AC108" i="1" s="1"/>
  <c r="AA109" i="1"/>
  <c r="AB109" i="1"/>
  <c r="AC109" i="1" s="1"/>
  <c r="AA110" i="1"/>
  <c r="AB110" i="1" s="1"/>
  <c r="AA111" i="1"/>
  <c r="AB111" i="1" s="1"/>
  <c r="AC111" i="1" s="1"/>
  <c r="AA112" i="1"/>
  <c r="AB112" i="1"/>
  <c r="AC112" i="1" s="1"/>
  <c r="AA113" i="1"/>
  <c r="AB113" i="1" s="1"/>
  <c r="AA114" i="1"/>
  <c r="AB114" i="1" s="1"/>
  <c r="AC114" i="1" s="1"/>
  <c r="AA115" i="1"/>
  <c r="AB115" i="1"/>
  <c r="AC115" i="1" s="1"/>
  <c r="AA116" i="1"/>
  <c r="AB116" i="1" s="1"/>
  <c r="AC116" i="1" s="1"/>
  <c r="AA117" i="1"/>
  <c r="AB117" i="1"/>
  <c r="AC117" i="1" s="1"/>
  <c r="AA118" i="1"/>
  <c r="AB118" i="1" s="1"/>
  <c r="AA119" i="1"/>
  <c r="AB119" i="1" s="1"/>
  <c r="AC119" i="1" s="1"/>
  <c r="AA120" i="1"/>
  <c r="AB120" i="1"/>
  <c r="AA121" i="1"/>
  <c r="AB121" i="1"/>
  <c r="AA122" i="1"/>
  <c r="AB122" i="1"/>
  <c r="AA123" i="1"/>
  <c r="AB123" i="1"/>
  <c r="AC123" i="1" s="1"/>
  <c r="AA124" i="1"/>
  <c r="AB124" i="1" s="1"/>
  <c r="AA125" i="1"/>
  <c r="AB125" i="1" s="1"/>
  <c r="AA126" i="1"/>
  <c r="AB126" i="1" s="1"/>
  <c r="AA127" i="1"/>
  <c r="AB127" i="1" s="1"/>
  <c r="AC127" i="1" s="1"/>
  <c r="AA128" i="1"/>
  <c r="AB128" i="1"/>
  <c r="AA129" i="1"/>
  <c r="AB129" i="1"/>
  <c r="AA130" i="1"/>
  <c r="AB130" i="1"/>
  <c r="AC130" i="1" s="1"/>
  <c r="AA131" i="1"/>
  <c r="AB131" i="1" s="1"/>
  <c r="AC131" i="1" s="1"/>
  <c r="AA132" i="1"/>
  <c r="AB132" i="1"/>
  <c r="AC132" i="1" s="1"/>
  <c r="AA133" i="1"/>
  <c r="AB133" i="1" s="1"/>
  <c r="AC133" i="1" s="1"/>
  <c r="AA134" i="1"/>
  <c r="AB134" i="1"/>
  <c r="AC134" i="1" s="1"/>
  <c r="AA135" i="1"/>
  <c r="AB135" i="1" s="1"/>
  <c r="AC135" i="1" s="1"/>
  <c r="AA136" i="1"/>
  <c r="AB136" i="1"/>
  <c r="AC136" i="1" s="1"/>
  <c r="AA137" i="1"/>
  <c r="AB137" i="1" s="1"/>
  <c r="AC137" i="1" s="1"/>
  <c r="AA139" i="1"/>
  <c r="AB139" i="1"/>
  <c r="AC139" i="1" s="1"/>
  <c r="AA140" i="1"/>
  <c r="AB140" i="1" s="1"/>
  <c r="AA141" i="1"/>
  <c r="AB141" i="1" s="1"/>
  <c r="AA142" i="1"/>
  <c r="AB142" i="1" s="1"/>
  <c r="AC142" i="1" s="1"/>
  <c r="AA143" i="1"/>
  <c r="AB143" i="1"/>
  <c r="AA144" i="1"/>
  <c r="AB144" i="1"/>
  <c r="AA145" i="1"/>
  <c r="AB145" i="1"/>
  <c r="AC145" i="1" s="1"/>
  <c r="AA146" i="1"/>
  <c r="AB146" i="1" s="1"/>
  <c r="AA147" i="1"/>
  <c r="AB147" i="1" s="1"/>
  <c r="AC147" i="1"/>
  <c r="AA148" i="1"/>
  <c r="AB148" i="1"/>
  <c r="AA149" i="1"/>
  <c r="AB149" i="1"/>
  <c r="AA150" i="1"/>
  <c r="AB150" i="1"/>
  <c r="AA151" i="1"/>
  <c r="AB151" i="1"/>
  <c r="AA152" i="1"/>
  <c r="AB152" i="1"/>
  <c r="AA153" i="1"/>
  <c r="AB153" i="1"/>
  <c r="AA154" i="1"/>
  <c r="AB154" i="1"/>
  <c r="AA155" i="1"/>
  <c r="AB155" i="1"/>
  <c r="AA156" i="1"/>
  <c r="AB156" i="1"/>
  <c r="AA157" i="1"/>
  <c r="AB157" i="1"/>
  <c r="AA158" i="1"/>
  <c r="AB158" i="1"/>
  <c r="AA159" i="1"/>
  <c r="AB159" i="1"/>
  <c r="AA160" i="1"/>
  <c r="AB160" i="1" s="1"/>
  <c r="AA161" i="1"/>
  <c r="AB161" i="1"/>
  <c r="AA162" i="1"/>
  <c r="AB162" i="1" s="1"/>
  <c r="AA163" i="1"/>
  <c r="AB163" i="1"/>
  <c r="AA164" i="1"/>
  <c r="AB164" i="1" s="1"/>
  <c r="AA165" i="1"/>
  <c r="AB165" i="1"/>
  <c r="AA166" i="1"/>
  <c r="AB166" i="1" s="1"/>
  <c r="AA167" i="1"/>
  <c r="AB167" i="1"/>
  <c r="AA168" i="1"/>
  <c r="AB168" i="1" s="1"/>
  <c r="AA169" i="1"/>
  <c r="AB169" i="1"/>
  <c r="AA170" i="1"/>
  <c r="AB170" i="1" s="1"/>
  <c r="AA171" i="1"/>
  <c r="AB171" i="1"/>
  <c r="AA172" i="1"/>
  <c r="AB172" i="1" s="1"/>
  <c r="AA173" i="1"/>
  <c r="AB173" i="1"/>
  <c r="AA174" i="1"/>
  <c r="AB174" i="1" s="1"/>
  <c r="AC174" i="1" s="1"/>
  <c r="AA175" i="1"/>
  <c r="AB175" i="1" s="1"/>
  <c r="AA176" i="1"/>
  <c r="AB176" i="1"/>
  <c r="AA177" i="1"/>
  <c r="AB177" i="1" s="1"/>
  <c r="AA178" i="1"/>
  <c r="AB178" i="1"/>
  <c r="AA179" i="1"/>
  <c r="AB179" i="1" s="1"/>
  <c r="AA180" i="1"/>
  <c r="AB180" i="1"/>
  <c r="AA181" i="1"/>
  <c r="AB181" i="1" s="1"/>
  <c r="AC181" i="1" s="1"/>
  <c r="AA182" i="1"/>
  <c r="AB182" i="1"/>
  <c r="AC182" i="1" s="1"/>
  <c r="AA183" i="1"/>
  <c r="AB183" i="1"/>
  <c r="AC183" i="1"/>
  <c r="AA184" i="1"/>
  <c r="AB184" i="1" s="1"/>
  <c r="AC184" i="1" s="1"/>
  <c r="AA185" i="1"/>
  <c r="AB185" i="1" s="1"/>
  <c r="AC185" i="1" s="1"/>
  <c r="AA186" i="1"/>
  <c r="AB186" i="1"/>
  <c r="AC186" i="1" s="1"/>
  <c r="AA187" i="1"/>
  <c r="AB187" i="1"/>
  <c r="AC187" i="1"/>
  <c r="AA188" i="1"/>
  <c r="AB188" i="1" s="1"/>
  <c r="AC188" i="1" s="1"/>
  <c r="AA189" i="1"/>
  <c r="AB189" i="1" s="1"/>
  <c r="AC189" i="1" s="1"/>
  <c r="AA190" i="1"/>
  <c r="AB190" i="1"/>
  <c r="AC190" i="1" s="1"/>
  <c r="AA191" i="1"/>
  <c r="AB191" i="1"/>
  <c r="AC191" i="1"/>
  <c r="AA192" i="1"/>
  <c r="AB192" i="1" s="1"/>
  <c r="AC192" i="1" s="1"/>
  <c r="AA193" i="1"/>
  <c r="AB193" i="1" s="1"/>
  <c r="AC193" i="1" s="1"/>
  <c r="AA194" i="1"/>
  <c r="AB194" i="1"/>
  <c r="AC194" i="1" s="1"/>
  <c r="AA195" i="1"/>
  <c r="AB195" i="1"/>
  <c r="AC195" i="1"/>
  <c r="AA196" i="1"/>
  <c r="AB196" i="1" s="1"/>
  <c r="AC196" i="1" s="1"/>
  <c r="AA218" i="1"/>
  <c r="AB218" i="1" s="1"/>
  <c r="AA197" i="1"/>
  <c r="AB197" i="1"/>
  <c r="AC197" i="1"/>
  <c r="AA198" i="1"/>
  <c r="AB198" i="1" s="1"/>
  <c r="AC198" i="1" s="1"/>
  <c r="AA199" i="1"/>
  <c r="AB199" i="1" s="1"/>
  <c r="AC199" i="1" s="1"/>
  <c r="AA200" i="1"/>
  <c r="AB200" i="1"/>
  <c r="AC200" i="1" s="1"/>
  <c r="AA201" i="1"/>
  <c r="AB201" i="1"/>
  <c r="AC201" i="1"/>
  <c r="AA202" i="1"/>
  <c r="AB202" i="1" s="1"/>
  <c r="AC202" i="1" s="1"/>
  <c r="AA203" i="1"/>
  <c r="AB203" i="1" s="1"/>
  <c r="AC203" i="1" s="1"/>
  <c r="AA204" i="1"/>
  <c r="AB204" i="1"/>
  <c r="AC204" i="1" s="1"/>
  <c r="AA205" i="1"/>
  <c r="AB205" i="1"/>
  <c r="AA206" i="1"/>
  <c r="AB206" i="1" s="1"/>
  <c r="AA207" i="1"/>
  <c r="AB207" i="1"/>
  <c r="AA208" i="1"/>
  <c r="AB208" i="1" s="1"/>
  <c r="AC208" i="1" s="1"/>
  <c r="AA209" i="1"/>
  <c r="AB209" i="1"/>
  <c r="AC209" i="1" s="1"/>
  <c r="AA210" i="1"/>
  <c r="AB210" i="1"/>
  <c r="AA211" i="1"/>
  <c r="AB211" i="1" s="1"/>
  <c r="AA212" i="1"/>
  <c r="AB212" i="1"/>
  <c r="AA213" i="1"/>
  <c r="AB213" i="1" s="1"/>
  <c r="AC213" i="1" s="1"/>
  <c r="AA214" i="1"/>
  <c r="AB214" i="1"/>
  <c r="AC214" i="1" s="1"/>
  <c r="AA215" i="1"/>
  <c r="AB215" i="1"/>
  <c r="AA216" i="1"/>
  <c r="AB216" i="1" s="1"/>
  <c r="AC216" i="1" s="1"/>
  <c r="AA217" i="1"/>
  <c r="AB217" i="1"/>
  <c r="AC217" i="1" s="1"/>
</calcChain>
</file>

<file path=xl/sharedStrings.xml><?xml version="1.0" encoding="utf-8"?>
<sst xmlns="http://schemas.openxmlformats.org/spreadsheetml/2006/main" count="2857" uniqueCount="1014">
  <si>
    <t>complete profile of pancheon</t>
  </si>
  <si>
    <t>U/ID</t>
  </si>
  <si>
    <t>4,18,48,49,103,188</t>
  </si>
  <si>
    <t>1,1,1,1,1,1</t>
  </si>
  <si>
    <t>3,3x1</t>
  </si>
  <si>
    <t>384,5,4,24,6,389,375,343</t>
  </si>
  <si>
    <t>17,1,1,1,1,1,1,1,1</t>
  </si>
  <si>
    <t>4,3,(17x1)</t>
  </si>
  <si>
    <t>Unidentified, various forms. One large base (c210mm diameter) but form unknown- could be a bowl but could equally be a jug. Others unknown, but very fine fabric)</t>
  </si>
  <si>
    <t>14,44,82,18,37,49</t>
  </si>
  <si>
    <t>7,4,1,1,1,1</t>
  </si>
  <si>
    <t>384,408,317,319,311,402,315,368,153,375,316,308</t>
  </si>
  <si>
    <t>17,4,4,2,2,2,1,1,1,1,1,1</t>
  </si>
  <si>
    <t>34+3</t>
  </si>
  <si>
    <t>14+9+4</t>
  </si>
  <si>
    <t>irsw-u</t>
  </si>
  <si>
    <t>351,161,154,354,150,140,340,303</t>
  </si>
  <si>
    <t>4,3,2,2,1,1,1,1</t>
  </si>
  <si>
    <t>lugs</t>
  </si>
  <si>
    <t>wavy line round side, slightly overlapping at times</t>
  </si>
  <si>
    <t>Med</t>
  </si>
  <si>
    <t>131,129</t>
  </si>
  <si>
    <t>irsw-t</t>
  </si>
  <si>
    <t>190mm (slightly ovoid)</t>
  </si>
  <si>
    <t>213,214,407</t>
  </si>
  <si>
    <t>504</t>
  </si>
  <si>
    <t>grey slip on interior, dark red slip on exterior</t>
  </si>
  <si>
    <t>300 approx (oval)</t>
  </si>
  <si>
    <t>bowl/pancheon</t>
  </si>
  <si>
    <t>130</t>
  </si>
  <si>
    <t>dark red slip on exterior, rare iron streaks in glaze.</t>
  </si>
  <si>
    <t>300 approx</t>
  </si>
  <si>
    <t>391,229</t>
  </si>
  <si>
    <t>2,1</t>
  </si>
  <si>
    <t>1,1,1 (1,1)</t>
  </si>
  <si>
    <t>3,(2)</t>
  </si>
  <si>
    <t>15+7</t>
  </si>
  <si>
    <t>2,1,1,1,1,1</t>
  </si>
  <si>
    <t>7x1</t>
  </si>
  <si>
    <t>133,129,18</t>
  </si>
  <si>
    <t>2,1,3 (1=?)</t>
  </si>
  <si>
    <t>3,3,1</t>
  </si>
  <si>
    <t>18,12,48</t>
  </si>
  <si>
    <t>1,1,1</t>
  </si>
  <si>
    <t>9,8,4,3,2,3</t>
  </si>
  <si>
    <t>60</t>
  </si>
  <si>
    <t>470 approx</t>
  </si>
  <si>
    <t>168,177</t>
  </si>
  <si>
    <t>1,1,</t>
  </si>
  <si>
    <t>dark red slip in interior and exterior</t>
  </si>
  <si>
    <t>350mm approx</t>
  </si>
  <si>
    <t>45,104</t>
  </si>
  <si>
    <t>1,1</t>
  </si>
  <si>
    <t>2x1</t>
  </si>
  <si>
    <t>5+2</t>
  </si>
  <si>
    <t>9</t>
  </si>
  <si>
    <t>unknown</t>
  </si>
  <si>
    <t>177,185</t>
  </si>
  <si>
    <t>dark red slip on exterior</t>
  </si>
  <si>
    <t>33,11,10</t>
  </si>
  <si>
    <t>30,14,4,37</t>
  </si>
  <si>
    <t>1,1,1,1</t>
  </si>
  <si>
    <t>2,2</t>
  </si>
  <si>
    <t>no rim</t>
  </si>
  <si>
    <t>368,402</t>
  </si>
  <si>
    <t>168,196</t>
  </si>
  <si>
    <t>2X1</t>
  </si>
  <si>
    <t>dark red slip on exterior, moderate iron streaks in glaze</t>
  </si>
  <si>
    <t>31,26,10,8</t>
  </si>
  <si>
    <t>2,2,1</t>
  </si>
  <si>
    <t>2,3x1</t>
  </si>
  <si>
    <t>41</t>
  </si>
  <si>
    <t>?</t>
  </si>
  <si>
    <t>dark red slip on interior, exterior completely abraded</t>
  </si>
  <si>
    <t>abraded</t>
  </si>
  <si>
    <t>100</t>
  </si>
  <si>
    <t>buff slip on exterior, interior has frequent grit in glaze</t>
  </si>
  <si>
    <t>131,75,53,39,29</t>
  </si>
  <si>
    <t>101,124</t>
  </si>
  <si>
    <t>5,2</t>
  </si>
  <si>
    <t>3,4x1</t>
  </si>
  <si>
    <t>115</t>
  </si>
  <si>
    <t>absent on top of rim, dirty buff slip on interior and exterior</t>
  </si>
  <si>
    <t>124,82</t>
  </si>
  <si>
    <t>45, 41</t>
  </si>
  <si>
    <t>red slip on exterior</t>
  </si>
  <si>
    <t>8,10</t>
  </si>
  <si>
    <t>240, abraded</t>
  </si>
  <si>
    <t>3x1</t>
  </si>
  <si>
    <t>124,103,30</t>
  </si>
  <si>
    <t>102,57,48</t>
  </si>
  <si>
    <t>buff red to red slip on exterior</t>
  </si>
  <si>
    <t>109</t>
  </si>
  <si>
    <t>UBS, very thick and heavy sherd, may be from a jar rather than a pancheon (and glazed externally)</t>
  </si>
  <si>
    <t>38</t>
  </si>
  <si>
    <t>edge missing</t>
  </si>
  <si>
    <t>18</t>
  </si>
  <si>
    <t>dark red slip on interior and exterior</t>
  </si>
  <si>
    <t>c.330</t>
  </si>
  <si>
    <t xml:space="preserve">bowl/pancheon </t>
  </si>
  <si>
    <t>46</t>
  </si>
  <si>
    <t>red slip on interior and exterior</t>
  </si>
  <si>
    <t>sooting on and underneath rim</t>
  </si>
  <si>
    <t>101</t>
  </si>
  <si>
    <t>purple slip on interior</t>
  </si>
  <si>
    <t>120 approx</t>
  </si>
  <si>
    <t>Unidentified, may be a closed form (jar or jug) but unclear</t>
  </si>
  <si>
    <t>384</t>
  </si>
  <si>
    <t>extends over rim, dark red slip on interior and exterior</t>
  </si>
  <si>
    <t>too small</t>
  </si>
  <si>
    <t>Unidentified rim, probably from a pancheon</t>
  </si>
  <si>
    <t>20,3</t>
  </si>
  <si>
    <t>10,51</t>
  </si>
  <si>
    <t>dark red slip on exterior and interior</t>
  </si>
  <si>
    <t>Unidentified rim and base from two different vessels</t>
  </si>
  <si>
    <t>132</t>
  </si>
  <si>
    <t>73</t>
  </si>
  <si>
    <t>Yw</t>
  </si>
  <si>
    <t>buff pink slip on interior and exterior</t>
  </si>
  <si>
    <t>buff pink to dark buff pink slip on exterior</t>
  </si>
  <si>
    <t>bowl rim?</t>
  </si>
  <si>
    <t>124</t>
  </si>
  <si>
    <t>125</t>
  </si>
  <si>
    <t>Very thick bowl rim</t>
  </si>
  <si>
    <t>c.300, but exterior abraded</t>
  </si>
  <si>
    <t>Very chunky rim of a medium sized jar</t>
  </si>
  <si>
    <t>177</t>
  </si>
  <si>
    <t>dark red slip on interior and exterior, rim is only partially covered by glaze</t>
  </si>
  <si>
    <t>only a few spots on rim</t>
  </si>
  <si>
    <t>126</t>
  </si>
  <si>
    <t>25,14,13,8,7</t>
  </si>
  <si>
    <t>2,1,1,1</t>
  </si>
  <si>
    <t>4 and 5</t>
  </si>
  <si>
    <t xml:space="preserve">1, 43 </t>
  </si>
  <si>
    <t>22</t>
  </si>
  <si>
    <t>strap?</t>
  </si>
  <si>
    <t>136,137,unmarked</t>
  </si>
  <si>
    <t>11,7,14</t>
  </si>
  <si>
    <t>2,1,1,1,1,1,1,126</t>
  </si>
  <si>
    <t>3,1,1,1</t>
  </si>
  <si>
    <t>one has slight glaze on exterior, colours vary from dark brown to black</t>
  </si>
  <si>
    <t>unidentified body sherds</t>
  </si>
  <si>
    <t>4,3,2,2,2,1,1,1,1,1,1,1,1,1,1,1,1,1</t>
  </si>
  <si>
    <t>1,1,1,1,1,1,3,1,1,7</t>
  </si>
  <si>
    <t>22,20,14,12,10,10,7,6,6,5,4,3,3,2,2,1,1</t>
  </si>
  <si>
    <t>2,2,1,1,1,1,1,1,2,2</t>
  </si>
  <si>
    <t>6,38,116,124,126,216,253,313,401,402</t>
  </si>
  <si>
    <t>96,17,17,14,11,9,8,7,6,6,5,4,4,5,3,2</t>
  </si>
  <si>
    <t>6,12,18,35,72,177,185,313,317,342,355,367,402</t>
  </si>
  <si>
    <t>2,2,1,1,1,1,1,1,1,1,2,1,1</t>
  </si>
  <si>
    <t>5x1</t>
  </si>
  <si>
    <t>18x1</t>
  </si>
  <si>
    <t>12x1</t>
  </si>
  <si>
    <t>2,14x1</t>
  </si>
  <si>
    <t>unidentified body and base sherds</t>
  </si>
  <si>
    <t>9,3,3,1</t>
  </si>
  <si>
    <t>38,74,167,218</t>
  </si>
  <si>
    <t>4x1</t>
  </si>
  <si>
    <t>body sherd, curvature suggests a medium sized jar. Might be a jug, but rare and well finished glaze suggests otherwise</t>
  </si>
  <si>
    <t>23,15,8</t>
  </si>
  <si>
    <t>38,104</t>
  </si>
  <si>
    <t>382</t>
  </si>
  <si>
    <t>Unidentified base sherd, too small and abraded to identify</t>
  </si>
  <si>
    <t>type</t>
  </si>
  <si>
    <t>218</t>
  </si>
  <si>
    <t>Rw</t>
  </si>
  <si>
    <t>no edge</t>
  </si>
  <si>
    <t>Unidentified base</t>
  </si>
  <si>
    <t>322</t>
  </si>
  <si>
    <t>Bw</t>
  </si>
  <si>
    <t>185</t>
  </si>
  <si>
    <t>TGE</t>
  </si>
  <si>
    <t>UBS- soapy which suggests is early</t>
  </si>
  <si>
    <t>283</t>
  </si>
  <si>
    <t>Porcelain</t>
  </si>
  <si>
    <t>UBS. Bone china, is probably 18thC onwards</t>
  </si>
  <si>
    <t>Late TGE</t>
  </si>
  <si>
    <t>teacup</t>
  </si>
  <si>
    <t>6,19,28,41,65,117,125,129</t>
  </si>
  <si>
    <t>1,3,1,1,1,1,1,1</t>
  </si>
  <si>
    <t>A</t>
  </si>
  <si>
    <t>14,19,35,36,55,56,117,122,125,unmarked (+19,49,58,117,unmarked)</t>
  </si>
  <si>
    <t>1,4,1,1,1,1,1,1,1,1(+2,1,1,1,1)</t>
  </si>
  <si>
    <t>13, 6x1</t>
  </si>
  <si>
    <t>40,125,175,176,334,unmarked</t>
  </si>
  <si>
    <t>2,4x1</t>
  </si>
  <si>
    <t>6,105,125,unmarked</t>
  </si>
  <si>
    <t>5,1,2,2</t>
  </si>
  <si>
    <t>B</t>
  </si>
  <si>
    <t>201</t>
  </si>
  <si>
    <t>45,34</t>
  </si>
  <si>
    <t>140,402</t>
  </si>
  <si>
    <t>19 + 10</t>
  </si>
  <si>
    <t>408</t>
  </si>
  <si>
    <t>66,34,21</t>
  </si>
  <si>
    <t>18,41,186</t>
  </si>
  <si>
    <t>bases, one could be a pancheon base but largely unknown.</t>
  </si>
  <si>
    <t>302</t>
  </si>
  <si>
    <t>43,49,56,215</t>
  </si>
  <si>
    <t>C</t>
  </si>
  <si>
    <t>123</t>
  </si>
  <si>
    <t>see end</t>
  </si>
  <si>
    <t>too uneven</t>
  </si>
  <si>
    <t>129</t>
  </si>
  <si>
    <t>391</t>
  </si>
  <si>
    <t>incised parallel and vertical lines</t>
  </si>
  <si>
    <t>UBS. Fabric is reduced, gritty fabric with frequent crystalline quartz and moderate rounded iron ore inclusions up to 0.5mm diameter</t>
  </si>
  <si>
    <t>604,614</t>
  </si>
  <si>
    <t>4,1</t>
  </si>
  <si>
    <t>36,36,12,7,5,4,3,2</t>
  </si>
  <si>
    <t>338,359,374,604</t>
  </si>
  <si>
    <t>1,2,2,3</t>
  </si>
  <si>
    <t>2,6x1</t>
  </si>
  <si>
    <t>333,30,5</t>
  </si>
  <si>
    <t>129,131,213</t>
  </si>
  <si>
    <t>3,2,1</t>
  </si>
  <si>
    <t>5,1</t>
  </si>
  <si>
    <t>55,41,35,29,12,5</t>
  </si>
  <si>
    <t>215,407,410,604,614</t>
  </si>
  <si>
    <t>1,2,1,1,1</t>
  </si>
  <si>
    <t>applied band with thumb pressed decoration</t>
  </si>
  <si>
    <t>30, 21,21</t>
  </si>
  <si>
    <t>5,59,223</t>
  </si>
  <si>
    <t>71,57,49,22,13,6</t>
  </si>
  <si>
    <t>5,1,3</t>
  </si>
  <si>
    <t>5,4</t>
  </si>
  <si>
    <t>12+10</t>
  </si>
  <si>
    <t>223,14,13,11,9</t>
  </si>
  <si>
    <t>31,39,67,125</t>
  </si>
  <si>
    <t>5,1,1,2</t>
  </si>
  <si>
    <t>84,7,3</t>
  </si>
  <si>
    <t>31,310,612</t>
  </si>
  <si>
    <t>2,2x1</t>
  </si>
  <si>
    <t>131,unmarked</t>
  </si>
  <si>
    <t>straight</t>
  </si>
  <si>
    <t>41,13</t>
  </si>
  <si>
    <t>30</t>
  </si>
  <si>
    <t>108</t>
  </si>
  <si>
    <t>19+16</t>
  </si>
  <si>
    <t>roughly applied to body, slight thumb impression</t>
  </si>
  <si>
    <t>19,40,48,55,56,105,125</t>
  </si>
  <si>
    <t>2,1,1,2,1,1,1</t>
  </si>
  <si>
    <t>77,18</t>
  </si>
  <si>
    <t>39,41</t>
  </si>
  <si>
    <t>310,24,23,9</t>
  </si>
  <si>
    <t>4,3,3,3,2,2,1,2,1,1</t>
  </si>
  <si>
    <t>slight sooting on one sherd</t>
  </si>
  <si>
    <t>unmarked</t>
  </si>
  <si>
    <t>moderate sooting on two sherds</t>
  </si>
  <si>
    <t>10,8,8,6</t>
  </si>
  <si>
    <t>38,124,177,222</t>
  </si>
  <si>
    <t>1,1,14</t>
  </si>
  <si>
    <t>BGCw?</t>
  </si>
  <si>
    <t>no break</t>
  </si>
  <si>
    <t>5,2,2,1,1</t>
  </si>
  <si>
    <t>70</t>
  </si>
  <si>
    <t>3,2,2,2,1,2</t>
  </si>
  <si>
    <t>194</t>
  </si>
  <si>
    <t>thumb impressed rouletting around base</t>
  </si>
  <si>
    <t>6,5,2,1</t>
  </si>
  <si>
    <t>8,4,4</t>
  </si>
  <si>
    <t>7,2</t>
  </si>
  <si>
    <t>9,4,2,1</t>
  </si>
  <si>
    <t>90</t>
  </si>
  <si>
    <t>44,26,9,11,4,3</t>
  </si>
  <si>
    <t>19,38,100,121,135</t>
  </si>
  <si>
    <t>6x1</t>
  </si>
  <si>
    <t>24</t>
  </si>
  <si>
    <t>10,3</t>
  </si>
  <si>
    <t>338</t>
  </si>
  <si>
    <t>5,4,2</t>
  </si>
  <si>
    <t>19,43,313</t>
  </si>
  <si>
    <t>1905,22,12,11,7,7,7,7,5,5,4,3,3,3,2,2,2,1,1</t>
  </si>
  <si>
    <t>3,4,12,14,18,19,21,27,40,48,49,51,57,67,81,185,322,unmarked</t>
  </si>
  <si>
    <t>12,1,20,1,9,1,1,1,1,2,10,11,3,1,1,1,1,2</t>
  </si>
  <si>
    <t>58,5,16</t>
  </si>
  <si>
    <t>Unidentified fragments, probably from pancheons but no clear form.</t>
  </si>
  <si>
    <t>2,4,17,19,47,49,51,168,177,186,196,316,353,368,503</t>
  </si>
  <si>
    <t>51,121</t>
  </si>
  <si>
    <t>25,10</t>
  </si>
  <si>
    <t>27,21,15,14,13,12,12,9,9,8,7,6,6,6,5,5,5,5,4,4,4,3,3,3,1</t>
  </si>
  <si>
    <t>1,1,1,1,1,3,4,1,4,1,3,1,1,1,1</t>
  </si>
  <si>
    <t>25x1</t>
  </si>
  <si>
    <t>17,3</t>
  </si>
  <si>
    <t>351,368</t>
  </si>
  <si>
    <t>351</t>
  </si>
  <si>
    <t>18,5,5</t>
  </si>
  <si>
    <t>33,38,238</t>
  </si>
  <si>
    <t>6,6,4</t>
  </si>
  <si>
    <t>110,121,124</t>
  </si>
  <si>
    <t>216</t>
  </si>
  <si>
    <t>121</t>
  </si>
  <si>
    <t>614</t>
  </si>
  <si>
    <t>Yellow ware dish rim. Hard white fabric with occasional rounded non-crystalline quartz up to 0.5mm and rare rounded black inclusions up to 0.2mm in diameter</t>
  </si>
  <si>
    <t>12,1</t>
  </si>
  <si>
    <t>4,177</t>
  </si>
  <si>
    <t>144</t>
  </si>
  <si>
    <t>Bw?</t>
  </si>
  <si>
    <t>1?</t>
  </si>
  <si>
    <t>rod</t>
  </si>
  <si>
    <t>drinking vessel</t>
  </si>
  <si>
    <t>2,4</t>
  </si>
  <si>
    <t>31,43</t>
  </si>
  <si>
    <t>rough finish on exterior</t>
  </si>
  <si>
    <t>134</t>
  </si>
  <si>
    <t>D</t>
  </si>
  <si>
    <t>jug</t>
  </si>
  <si>
    <t>159</t>
  </si>
  <si>
    <t>very thin and patchy glaze</t>
  </si>
  <si>
    <t>140</t>
  </si>
  <si>
    <t>base sherd, possibly from a jug</t>
  </si>
  <si>
    <t>415+106</t>
  </si>
  <si>
    <t>209,363</t>
  </si>
  <si>
    <t>1,3</t>
  </si>
  <si>
    <t>spring from rim and descend to halfway down rounded body</t>
  </si>
  <si>
    <t>Compare with 175</t>
  </si>
  <si>
    <t>pronounced rilling under rim and on belly of vessel</t>
  </si>
  <si>
    <t>slight rilling below rim and on belly of vessel</t>
  </si>
  <si>
    <t>pronounced rillin g below rim, resembles beer barrel</t>
  </si>
  <si>
    <t>Cw</t>
  </si>
  <si>
    <t>Dutch</t>
  </si>
  <si>
    <t>fuming pot</t>
  </si>
  <si>
    <t>on display- 15. Restored. Probably Staffs.</t>
  </si>
  <si>
    <t>Saintonge</t>
  </si>
  <si>
    <t>Chinese</t>
  </si>
  <si>
    <t>fine sherds of a large jar, probably irsw-u</t>
  </si>
  <si>
    <t>pancheon?</t>
  </si>
  <si>
    <t>135,52</t>
  </si>
  <si>
    <t>340,405</t>
  </si>
  <si>
    <t>Unglazed rim sherds, possibly from a pancheon</t>
  </si>
  <si>
    <t>4,2x2,7</t>
  </si>
  <si>
    <t>pitcher</t>
  </si>
  <si>
    <t>53,7</t>
  </si>
  <si>
    <t>5,19</t>
  </si>
  <si>
    <t>19</t>
  </si>
  <si>
    <t>pipkin</t>
  </si>
  <si>
    <t>31</t>
  </si>
  <si>
    <t>c.200- uneven edge</t>
  </si>
  <si>
    <t>sooted on interior</t>
  </si>
  <si>
    <t>uneven rim, large thumb print on exterior</t>
  </si>
  <si>
    <t>56</t>
  </si>
  <si>
    <t>Unidentified base, very thick and could be a jug. Reduced fabric with oxidised exterior, sandy fabric with occasional subrounded crystalline quartz and rounded white inclusions up to 0.5mm diameter</t>
  </si>
  <si>
    <t>354</t>
  </si>
  <si>
    <t>201,37,31,25,22,20,15, 11,10, 9,8,4,4</t>
  </si>
  <si>
    <t>7,3,1,1,1,1,1,1</t>
  </si>
  <si>
    <t>176</t>
  </si>
  <si>
    <t>Cw/Bw</t>
  </si>
  <si>
    <t>unmarked, could be 241</t>
  </si>
  <si>
    <t>241</t>
  </si>
  <si>
    <t>Unidentified base.</t>
  </si>
  <si>
    <t>127</t>
  </si>
  <si>
    <t>138</t>
  </si>
  <si>
    <t>Unidentified base sherd</t>
  </si>
  <si>
    <t>Yw?</t>
  </si>
  <si>
    <t>Unidentified rim, glaze is a very dirty yellow in colour. Exterior of sherd abraded</t>
  </si>
  <si>
    <t>340</t>
  </si>
  <si>
    <t>UBS. Fabric is moderately hard, light buff with reduced core in places. Has frequent round grey, black and crystalline quartz grains up to 0.5mm diameter.</t>
  </si>
  <si>
    <t>174</t>
  </si>
  <si>
    <t>UBS. Fabric same as 205, but buff pink in colour.</t>
  </si>
  <si>
    <t>387</t>
  </si>
  <si>
    <t xml:space="preserve">UBS. Moderately soft fabric is a buff pink fabric with rare rounded red and black inclusions up to 0.5mm in diameter. Reminiscent of Martincamp fabric, but far softer. </t>
  </si>
  <si>
    <t>187</t>
  </si>
  <si>
    <t>UBS. Pale buff fabric with reduced light grey core. Frequent rounded black and non crystalline grit inclusions up to 0.5mm and rare buff pink to red inclusions up to 0.5mm diameter</t>
  </si>
  <si>
    <t>UBS. Same fabric as 210.</t>
  </si>
  <si>
    <t>UBS. Very abraded coarseware with no glaze. Soft fabric similar to BGCw7</t>
  </si>
  <si>
    <t>328</t>
  </si>
  <si>
    <t>UBS. Fine, very hard purple fabric suggests is probably Midlands Purple.</t>
  </si>
  <si>
    <t>403</t>
  </si>
  <si>
    <t>bottle/flask</t>
  </si>
  <si>
    <t>416</t>
  </si>
  <si>
    <t>Coarseware</t>
  </si>
  <si>
    <t>UBS. Black fabric with rare crystalline quartz up to 0.5 diameter but very thick lustrous brown glaze- looks 18thC or later</t>
  </si>
  <si>
    <t>317</t>
  </si>
  <si>
    <t>337</t>
  </si>
  <si>
    <t>UBS. Very dark red fabric with same glaze as 139. Looks like 18thC as too glossy to be 17thC.</t>
  </si>
  <si>
    <t>White fabric with white slip and matt pure black glaze. Looks like 18thC, too good to be 17thC</t>
  </si>
  <si>
    <t>12</t>
  </si>
  <si>
    <t>413</t>
  </si>
  <si>
    <t>UBS. 18thC applied foliage decoration.</t>
  </si>
  <si>
    <t>431</t>
  </si>
  <si>
    <t>UBS. Willow pattern with applied design (dots visible)</t>
  </si>
  <si>
    <t>15x1</t>
  </si>
  <si>
    <t>various</t>
  </si>
  <si>
    <t>UBS. Garden furniture (probably flowerpots)</t>
  </si>
  <si>
    <t>430</t>
  </si>
  <si>
    <t>White glazed Unidentified base sherd. White glazed</t>
  </si>
  <si>
    <t>Late Stoneware</t>
  </si>
  <si>
    <t>2 &lt;5</t>
  </si>
  <si>
    <t>309,327,330</t>
  </si>
  <si>
    <t>5 (1 sherd only)</t>
  </si>
  <si>
    <t>exterior sooted</t>
  </si>
  <si>
    <t>20x1</t>
  </si>
  <si>
    <t>10,10</t>
  </si>
  <si>
    <t>UBS. Garden furniture (probably flowerpots). One marked […EY &amp; SON LTD.)</t>
  </si>
  <si>
    <t>146</t>
  </si>
  <si>
    <t>open form</t>
  </si>
  <si>
    <t>21</t>
  </si>
  <si>
    <t>LMOw?</t>
  </si>
  <si>
    <t>jug sherd</t>
  </si>
  <si>
    <t>21,13,13,9,9</t>
  </si>
  <si>
    <t>39,103,110,unmarked</t>
  </si>
  <si>
    <t>1,1,2,1</t>
  </si>
  <si>
    <t>UBS. One handle sherd.</t>
  </si>
  <si>
    <t>213</t>
  </si>
  <si>
    <t>420</t>
  </si>
  <si>
    <t>tile?</t>
  </si>
  <si>
    <t>611</t>
  </si>
  <si>
    <t xml:space="preserve">moderately frequent sub-rounded iron ore inclusions and non-crystalline quartz and  up to 0.7mm diameter, </t>
  </si>
  <si>
    <t>White, moderately hard fabric with rare quartz inclusions</t>
  </si>
  <si>
    <t>168</t>
  </si>
  <si>
    <t>other</t>
  </si>
  <si>
    <t>359</t>
  </si>
  <si>
    <t>135</t>
  </si>
  <si>
    <t>White fabric with frequent crystalline and non-crystalline quartz up to 0.7mm diameter and rare black inclusions up to 0.5mm diameter</t>
  </si>
  <si>
    <t>13,13,6,2</t>
  </si>
  <si>
    <t>138,178,340,unmarked</t>
  </si>
  <si>
    <t>111</t>
  </si>
  <si>
    <t>190</t>
  </si>
  <si>
    <t>334</t>
  </si>
  <si>
    <t>88</t>
  </si>
  <si>
    <t>6,19,31,39,129,134,167,209,340</t>
  </si>
  <si>
    <t>1,1,2,1,1,1,1,1,1</t>
  </si>
  <si>
    <t>Various Med U/ID fabrics. 1 is a base with no edge, rest are body sherds.</t>
  </si>
  <si>
    <t>32</t>
  </si>
  <si>
    <t>414</t>
  </si>
  <si>
    <t>biconcave profile</t>
  </si>
  <si>
    <t>hard, buff fabric with slightly reduced core. Moderate crystalline and non-crystalline quartz and rare iron ore inclusions up to 0.5mm diameter. Possibly same fabric as 177, despite difference in colour</t>
  </si>
  <si>
    <t>off-white hard fabric with moderate crystalline and non-crystalline quartz and red clay inclusions up to 0.7mm diameter and rare iron ore inclusions up to 0.5mm</t>
  </si>
  <si>
    <t>orange red slip on exterior</t>
  </si>
  <si>
    <t xml:space="preserve">Notes </t>
  </si>
  <si>
    <t>Form</t>
  </si>
  <si>
    <t>Decoration</t>
  </si>
  <si>
    <t>Kiln notes</t>
  </si>
  <si>
    <t>Sooting?</t>
  </si>
  <si>
    <t>Handle notes</t>
  </si>
  <si>
    <t>Handle form</t>
  </si>
  <si>
    <t>Handle scars/stump present</t>
  </si>
  <si>
    <t>Handles present</t>
  </si>
  <si>
    <t>Base diameter</t>
  </si>
  <si>
    <t>Total Base (%)</t>
  </si>
  <si>
    <t>Base (%)</t>
  </si>
  <si>
    <t>Total Body (%)</t>
  </si>
  <si>
    <t>Rim diameter</t>
  </si>
  <si>
    <t>Exterior?</t>
  </si>
  <si>
    <t>Interior?</t>
  </si>
  <si>
    <t>Inclusions</t>
  </si>
  <si>
    <t>Glaze Colour</t>
  </si>
  <si>
    <t>Subgroup</t>
  </si>
  <si>
    <t>Fabric</t>
  </si>
  <si>
    <t>No. of fragments</t>
  </si>
  <si>
    <t>No. from each context</t>
  </si>
  <si>
    <t>ENV</t>
  </si>
  <si>
    <t>Weight</t>
  </si>
  <si>
    <t>BGCw</t>
  </si>
  <si>
    <t>Bag No.</t>
  </si>
  <si>
    <t>313,348,148,376,355,309,141,174,353</t>
  </si>
  <si>
    <t>7,6,6,4,3,2,2,1,1</t>
  </si>
  <si>
    <t>y</t>
  </si>
  <si>
    <t>n</t>
  </si>
  <si>
    <t>Notes</t>
  </si>
  <si>
    <t>370 approx (oval)</t>
  </si>
  <si>
    <t>210 (oval)</t>
  </si>
  <si>
    <t>404,411,33,7</t>
  </si>
  <si>
    <t>54,3,2,2</t>
  </si>
  <si>
    <t>dripping pan</t>
  </si>
  <si>
    <t>MWw?</t>
  </si>
  <si>
    <t>440 approx</t>
  </si>
  <si>
    <t>strap</t>
  </si>
  <si>
    <t>heavily sooted all around exterior</t>
  </si>
  <si>
    <t>2,1,1</t>
  </si>
  <si>
    <t>lid</t>
  </si>
  <si>
    <t>2,2,2</t>
  </si>
  <si>
    <t>PMCw</t>
  </si>
  <si>
    <t>thumb marks on exterior, pronounced throwing knop on inside</t>
  </si>
  <si>
    <t>pancheon</t>
  </si>
  <si>
    <t>3,1</t>
  </si>
  <si>
    <t>6,4,132,22,125,40,133,18,122,110,223</t>
  </si>
  <si>
    <t>4,3,2,1,1,1,1,1,1,1,1</t>
  </si>
  <si>
    <t>20+17+3</t>
  </si>
  <si>
    <t>&lt;5</t>
  </si>
  <si>
    <t>y?</t>
  </si>
  <si>
    <t>4,6,76,5,14,3,12</t>
  </si>
  <si>
    <t>3,1,1,1,1,1,1</t>
  </si>
  <si>
    <t>152</t>
  </si>
  <si>
    <t>129,133,123,unmarked</t>
  </si>
  <si>
    <t>3,2,1,10</t>
  </si>
  <si>
    <t>Bw/Cw?</t>
  </si>
  <si>
    <t>3,3,2</t>
  </si>
  <si>
    <t>19,122,221</t>
  </si>
  <si>
    <t>5,4,2,1,1,3</t>
  </si>
  <si>
    <t>14,2</t>
  </si>
  <si>
    <t>3,1,1</t>
  </si>
  <si>
    <t>4,3 (10x1)</t>
  </si>
  <si>
    <t>Areas</t>
  </si>
  <si>
    <t>O,K(C)</t>
  </si>
  <si>
    <t>K(C),K(C),K(D)</t>
  </si>
  <si>
    <t>K(D)</t>
  </si>
  <si>
    <t>L</t>
  </si>
  <si>
    <t>L (all)</t>
  </si>
  <si>
    <t>NE Tower (all)</t>
  </si>
  <si>
    <t>C, C, F+F/C, C/Wall, C/D/E, C/D, C/F, C, C/F, C/F</t>
  </si>
  <si>
    <t>C, C, D, C, D, C, B (Moat)</t>
  </si>
  <si>
    <t>C, C, C/D, C/D, Spoil, L</t>
  </si>
  <si>
    <t>K(D), C, C, C/Wall, C, K(D), O, K(D)</t>
  </si>
  <si>
    <t>K(D), M, K(C), O, K(C), O, O, O, K(C), K(D)</t>
  </si>
  <si>
    <t>D,D,D,C,C/E,C/D</t>
  </si>
  <si>
    <t>K(D), O, O, O, O, O, O, K(D), O, K(D), K(C), O, O, K(D)</t>
  </si>
  <si>
    <t>K(D), K(A+B), K(C), K(D), K, K, K(D), K(B)</t>
  </si>
  <si>
    <t>F+F/C (all)</t>
  </si>
  <si>
    <t>C/F, Spoil, O</t>
  </si>
  <si>
    <t>NE Tower</t>
  </si>
  <si>
    <t>J</t>
  </si>
  <si>
    <t>M (all)</t>
  </si>
  <si>
    <t>C, C, F (F, C/D)</t>
  </si>
  <si>
    <t>C, L, D, C/D, C/E+E, L</t>
  </si>
  <si>
    <t>C/F, F+F/C, C</t>
  </si>
  <si>
    <t>C, B(Moat), C/D</t>
  </si>
  <si>
    <t>NE Tower, unknown</t>
  </si>
  <si>
    <t>E, D, C, C/E</t>
  </si>
  <si>
    <t>K(D), O</t>
  </si>
  <si>
    <t>L,L,C</t>
  </si>
  <si>
    <t>E</t>
  </si>
  <si>
    <t>F</t>
  </si>
  <si>
    <t>G,H</t>
  </si>
  <si>
    <t>H</t>
  </si>
  <si>
    <t>H,D</t>
  </si>
  <si>
    <t>H,Spoil,E</t>
  </si>
  <si>
    <t>NW Tower</t>
  </si>
  <si>
    <t>B (Moat)</t>
  </si>
  <si>
    <t>F+F/C</t>
  </si>
  <si>
    <t>K(A) (all)</t>
  </si>
  <si>
    <t>C/D/E</t>
  </si>
  <si>
    <t>H, NE Tower, NE Tower, G</t>
  </si>
  <si>
    <t>C, C, B(Moat), D, C, C, D, C/D, C/D, C/D, C/D, C/D, C/E+E, NW Tower, L, N</t>
  </si>
  <si>
    <t>Latrine, C, Spoil, C, C/D, C/D, C/D, L, L, K(C), L, O, K(D), K(D), unknown</t>
  </si>
  <si>
    <t>C/E, C/D, B(Moat), C/F, H, L, K(C), C/F, O, P</t>
  </si>
  <si>
    <t>C, NW Tower, H, H, H, C/F, C+C/E+E, K(D), O, O</t>
  </si>
  <si>
    <t>C, B(Moat), C, C/E, B(Moat), L, L, K(D), O, M, K(D), K(D), O</t>
  </si>
  <si>
    <t>NW Tower, B (Moat), L, H</t>
  </si>
  <si>
    <t>G</t>
  </si>
  <si>
    <t>NW Tower, unknown</t>
  </si>
  <si>
    <t>O</t>
  </si>
  <si>
    <t>N</t>
  </si>
  <si>
    <t>D, C, C/E, C/E, C/E, C/E, C/D/E, C/F, C/D/E (C,C/D,E,C/D/E)</t>
  </si>
  <si>
    <t xml:space="preserve">C, C, C/D, E, Spoil, C/D/E, C/D/E, C/D/E </t>
  </si>
  <si>
    <t>C/D, C/D/E, K(B), K(C), L</t>
  </si>
  <si>
    <t>C, C/D/E, C/D/E</t>
  </si>
  <si>
    <t>K, O</t>
  </si>
  <si>
    <t>C, E, K(C)</t>
  </si>
  <si>
    <t>M</t>
  </si>
  <si>
    <t>D, C/D, C/E, C/F</t>
  </si>
  <si>
    <t>C/F</t>
  </si>
  <si>
    <t>K(D), unknown</t>
  </si>
  <si>
    <t>K(C)+M, K(D), K(D), K(D)</t>
  </si>
  <si>
    <t>F+F/C, F+F/C, C/F</t>
  </si>
  <si>
    <t>C/F, O, O, K(D), unknown</t>
  </si>
  <si>
    <t>C, B(Moat), C/F</t>
  </si>
  <si>
    <t>K(A+B), K(C)+M, O</t>
  </si>
  <si>
    <t>D, C/D, C, C/D/E</t>
  </si>
  <si>
    <t>D, O, K(D)</t>
  </si>
  <si>
    <t>C, C/D, C/D, C/E, C/E, C/D/E, C/D/E</t>
  </si>
  <si>
    <t>C/D, E</t>
  </si>
  <si>
    <t>NW Tower, H, L, J</t>
  </si>
  <si>
    <t>C, NW Tower, F, H, J</t>
  </si>
  <si>
    <t>C/Wall</t>
  </si>
  <si>
    <t>K(C)+M</t>
  </si>
  <si>
    <t>C, D, K(D)</t>
  </si>
  <si>
    <t>C/D, H</t>
  </si>
  <si>
    <t>C/D, K(D)</t>
  </si>
  <si>
    <t>NE Tower, NW Tower, H</t>
  </si>
  <si>
    <t>F, H, H</t>
  </si>
  <si>
    <t>C,L</t>
  </si>
  <si>
    <t>K(B+C)</t>
  </si>
  <si>
    <t>D (all)</t>
  </si>
  <si>
    <t>K</t>
  </si>
  <si>
    <t>C, C/D, C/E, C/E, E, C/D/E, C/F</t>
  </si>
  <si>
    <t>C (all)</t>
  </si>
  <si>
    <t>C/E</t>
  </si>
  <si>
    <t>K(C)</t>
  </si>
  <si>
    <t>(may be C/F)</t>
  </si>
  <si>
    <t>P</t>
  </si>
  <si>
    <t>C/D, spoil, F</t>
  </si>
  <si>
    <t>J, K(A), K(D)</t>
  </si>
  <si>
    <t>C, C, D, C/D, F+F/C, J, L, L, K(D)</t>
  </si>
  <si>
    <t>K(D), K(D), K(C), K(C)</t>
  </si>
  <si>
    <t>J (all)</t>
  </si>
  <si>
    <t>K (A)</t>
  </si>
  <si>
    <t>C, C, C/E, E</t>
  </si>
  <si>
    <t>K, M</t>
  </si>
  <si>
    <t>K(C), K(C), K(C), M, M, K(D), K(D), K(D)</t>
  </si>
  <si>
    <t>F+F/C, C/F, C/F</t>
  </si>
  <si>
    <t>K(C), K(D), K(D)</t>
  </si>
  <si>
    <t>K(B), K(B), K, K(A), K, K (A+B)</t>
  </si>
  <si>
    <t>C/wall</t>
  </si>
  <si>
    <t>C, C/F, K(A)</t>
  </si>
  <si>
    <t>C/D, N</t>
  </si>
  <si>
    <t>C/E, L, K(D)</t>
  </si>
  <si>
    <t>K(D), K(C), K(C), K(C), K(C), K(A), K(C), M</t>
  </si>
  <si>
    <t>H, 20-40cm</t>
  </si>
  <si>
    <t>H, 5-10cm</t>
  </si>
  <si>
    <t>H, 40-95</t>
  </si>
  <si>
    <t>P, 50-70cm</t>
  </si>
  <si>
    <t>N, 45-60cm</t>
  </si>
  <si>
    <t>N, 20-50cm</t>
  </si>
  <si>
    <t>N, 30-60cm</t>
  </si>
  <si>
    <t>P, 40-60cm</t>
  </si>
  <si>
    <t>D 0-20cm, L 20-35cm</t>
  </si>
  <si>
    <t>K(D) 30-35cm, K(D) 0cm, L unstratified</t>
  </si>
  <si>
    <t>Sub-areas</t>
  </si>
  <si>
    <t>N Wall</t>
  </si>
  <si>
    <t>NW Tower, NE Tower</t>
  </si>
  <si>
    <t>NW Tower, NE Tower, N Wall</t>
  </si>
  <si>
    <t>NE Tower, N Wall</t>
  </si>
  <si>
    <t>Total Completeness (%)</t>
  </si>
  <si>
    <t>Average Completeness (%)</t>
  </si>
  <si>
    <t>Residual?</t>
  </si>
  <si>
    <t>UBS, English stone ware</t>
  </si>
  <si>
    <t>Total No. of fragments</t>
  </si>
  <si>
    <t>Total Weight</t>
  </si>
  <si>
    <t>Fabric A</t>
  </si>
  <si>
    <t>Fabric B</t>
  </si>
  <si>
    <t>Fabric D</t>
  </si>
  <si>
    <t>MP</t>
  </si>
  <si>
    <t>MP?</t>
  </si>
  <si>
    <t>MWW?</t>
  </si>
  <si>
    <t>GRE</t>
  </si>
  <si>
    <t>Garden</t>
  </si>
  <si>
    <t>Garden?</t>
  </si>
  <si>
    <t>BGCw 4</t>
  </si>
  <si>
    <t>BGCw 10</t>
  </si>
  <si>
    <t>BGCw 9</t>
  </si>
  <si>
    <t>English Stoneware</t>
  </si>
  <si>
    <t>English? TGE</t>
  </si>
  <si>
    <t>Post-17thC</t>
  </si>
  <si>
    <t>MWw/PMCw?</t>
  </si>
  <si>
    <t>PGE</t>
  </si>
  <si>
    <t>PMCw?</t>
  </si>
  <si>
    <t>Slip</t>
  </si>
  <si>
    <t>Staffs?</t>
  </si>
  <si>
    <t>candlestick</t>
  </si>
  <si>
    <t>chafing dish</t>
  </si>
  <si>
    <t>drinking vessel?</t>
  </si>
  <si>
    <t>255,174,26,39,33,16,8,14,11,6,9,4</t>
  </si>
  <si>
    <t>1536,127,75</t>
  </si>
  <si>
    <t>236,75</t>
  </si>
  <si>
    <t>34,20,15,20,12,7,8</t>
  </si>
  <si>
    <t>45,13</t>
  </si>
  <si>
    <t>47,21,14,13</t>
  </si>
  <si>
    <t>56,31,50</t>
  </si>
  <si>
    <t>68,29,29,28,27</t>
  </si>
  <si>
    <t>842,33,20,9,6,5,5</t>
  </si>
  <si>
    <t>127,unmarked</t>
  </si>
  <si>
    <t>121,9,45,101</t>
  </si>
  <si>
    <t>134,138,136,135,137,unmarked</t>
  </si>
  <si>
    <t>134,135,138,136,137,unmarked</t>
  </si>
  <si>
    <t>135,137,157,134,136,unmarked</t>
  </si>
  <si>
    <t>136,134,unmarked</t>
  </si>
  <si>
    <t>139,207,unmarked</t>
  </si>
  <si>
    <t>147,141,152,197,230,313,327,351,unmarked</t>
  </si>
  <si>
    <t>149,143,140,145,166,169,illegible,unmarked</t>
  </si>
  <si>
    <t>154,350,3(5/8?)4,unmarked</t>
  </si>
  <si>
    <t>177,168</t>
  </si>
  <si>
    <t>18,185,42,51,57,168</t>
  </si>
  <si>
    <t>18,18,19,51,107</t>
  </si>
  <si>
    <t>186, 208,340</t>
  </si>
  <si>
    <t>188,177,18</t>
  </si>
  <si>
    <t>19,18,55,41</t>
  </si>
  <si>
    <t>19,39,55,56,58,125,241,unmarked</t>
  </si>
  <si>
    <t>221 and 224(?)</t>
  </si>
  <si>
    <t>231(?)</t>
  </si>
  <si>
    <t>315,unmarked</t>
  </si>
  <si>
    <t>323,338,407</t>
  </si>
  <si>
    <t>339,unmarked</t>
  </si>
  <si>
    <t>340,189,174,208,186,194,212,304</t>
  </si>
  <si>
    <t>340,341,174,189,unmarked</t>
  </si>
  <si>
    <t>351,210,174,402,186,317,319,402,154,365</t>
  </si>
  <si>
    <t>36,49,73,123,126,177,216,405,418,unmarked</t>
  </si>
  <si>
    <t>407,305,unmarked</t>
  </si>
  <si>
    <t>42,163</t>
  </si>
  <si>
    <t>47,337</t>
  </si>
  <si>
    <t>55,187,340</t>
  </si>
  <si>
    <t>could be 416, unmarked</t>
  </si>
  <si>
    <t>spoil</t>
  </si>
  <si>
    <t>porch, C/D</t>
  </si>
  <si>
    <t>unstratified</t>
  </si>
  <si>
    <t>one has spot of dark yellow glaze</t>
  </si>
  <si>
    <t>two sherds have specks of glaze, one light green, one (base sherd) purple specks, but too patchy to be of much notice</t>
  </si>
  <si>
    <t>all have a variable glaze, one completely matt but probably burnt. Glazes vary from dark brown to black</t>
  </si>
  <si>
    <t>applied white clay/slip to one side of sherd</t>
  </si>
  <si>
    <t>two unglazed on exterior. Dark red slip under glaze and where sherds are unglazed</t>
  </si>
  <si>
    <t>two with dark red slip, one has an abraded interior but may have been glazed once</t>
  </si>
  <si>
    <t>base sherds have darker glaze with orange dribble, same as 92</t>
  </si>
  <si>
    <t>base unglazed on exterior. The other sherd has slight yellow speckling which is thin over the throwing ridges</t>
  </si>
  <si>
    <t>base unglazed. Glaze does not quite extend to base in places. Slight metallic spots in glaze</t>
  </si>
  <si>
    <t>bright orange slip on exterior and interior</t>
  </si>
  <si>
    <t>buff slip on exterior</t>
  </si>
  <si>
    <t>buff slip on exterior, glaze has moderate brown and light yellow flecking. Extends partially over rim</t>
  </si>
  <si>
    <t>buff slip on interior and exterior</t>
  </si>
  <si>
    <t xml:space="preserve">burnished black exterior. </t>
  </si>
  <si>
    <t>completely unglazed</t>
  </si>
  <si>
    <t>crazed glaze in places. Glaze variable from glossy on one side to crazed with metallic streaks on the other. Base largely unglazed, but large blobs of glaze on underside of edge.</t>
  </si>
  <si>
    <t>dark buff pink slip on exterior</t>
  </si>
  <si>
    <t>dark grey slip on interior and exterior</t>
  </si>
  <si>
    <t>dark iron patches on one sherd, patchy glaze with some areas unglazed</t>
  </si>
  <si>
    <t>dark purple slip on interior and exterior</t>
  </si>
  <si>
    <t>dark red slip on exterior and interior on three sherds, one unslipped</t>
  </si>
  <si>
    <t>dark red slip on exterior and interior, very rich glossy black glaze with definite edge before rim. Not an early 17thC glaze pattern</t>
  </si>
  <si>
    <t>dark red slip on exterior and interior. Only thin piece of glaze below rim of vessel</t>
  </si>
  <si>
    <t>dark red slip on exterior and interior. Rim sherd only has a thin dribble on rim</t>
  </si>
  <si>
    <t>dark red slip on exterior, probably also on interior</t>
  </si>
  <si>
    <t xml:space="preserve">dark red slip on interior </t>
  </si>
  <si>
    <t>dark red slip on interior and exterior, only slight splash of glaze on lip of rim</t>
  </si>
  <si>
    <t>dark red slip on interior and exterior, patchy glaze extends up to but not over rim</t>
  </si>
  <si>
    <t>dark red slip on interior, exterior unglazed but with dark purple matt finish</t>
  </si>
  <si>
    <t>dark red slip over exterior and under glaze. Glaze variable between different vessels</t>
  </si>
  <si>
    <t>dark red slip over exterior, extending under glaze. Glaze is variable in colour across vessel, but always dark brown and varies from glossy to metallic. In places glaze extends to rim, but on other sides it stops around 25mm before rim</t>
  </si>
  <si>
    <t>does not extend to rim, although splashes on rim edge. Underside of base has rare splashing</t>
  </si>
  <si>
    <t>does not extend to rim, glaze has an uneven edge</t>
  </si>
  <si>
    <t>dribbles on exterior and interior, one sherd has spots only</t>
  </si>
  <si>
    <t>dribbles only on rim and exterior</t>
  </si>
  <si>
    <t>extends up to and only slightly onto rim. Dark red slip covering vessel</t>
  </si>
  <si>
    <t>extends up to, but not over, rim of vessel. Rim brushed in part with red slip, which extends under glaze</t>
  </si>
  <si>
    <t>exterior abraded, slightly covers lip</t>
  </si>
  <si>
    <t>exterior and interior covered in mid pink red slip. Splashes of glaze extend onto rim</t>
  </si>
  <si>
    <t>frequent small metallic spots in glaze. Glaze slightly micaceous under case lights. Glaze missing from under some handles, base unglazed</t>
  </si>
  <si>
    <t>frequent small yellow specks in glaze, glaze very dull with dull metallic patches</t>
  </si>
  <si>
    <t>glaze does not extend to rim, other occasional splashes. Uneven edge to glaze and very thin patches under rim</t>
  </si>
  <si>
    <t>glaze does not extend under handles or down to base. Very streaky glaze with frequent brown streaks and mottles</t>
  </si>
  <si>
    <t>glaze extends just over rim, glaze is light yellow but has frequent orange mottling. Unslipped.</t>
  </si>
  <si>
    <t>glaze extends up to, but not over, rim. Red slip on interior and exterior</t>
  </si>
  <si>
    <t xml:space="preserve">glaze missing, may be burnt or overfired due to no glaze. Sherd is very dark grey in colour. </t>
  </si>
  <si>
    <t>glaze only extending halfway up sherd, base covered but not walls? Uneven edge. Exterior covered in mid brown red slip(?). Very small yellow speckling throughout glaze</t>
  </si>
  <si>
    <t>glaze only extends to just below handles with uneven edge onto white fabric. Only dribbles of glaze on interior around rim, none near base.</t>
  </si>
  <si>
    <t>glaze varies from dark green brown to rust. Splash on exterior above shoulder of vessel which does not extend to rim. Small spots of orange glaze on interior.</t>
  </si>
  <si>
    <t>glaze with matt streaks in it, dribbles of glaze extend over rim. Dark red slip extends over rim with extremely thick and bobbly blob on exterior</t>
  </si>
  <si>
    <t xml:space="preserve">glazes vary from dark brown to black, some have glaze on exterior but others unglazed </t>
  </si>
  <si>
    <t>glossy glaze, slightly micaceous with slight metallic patches and streaks</t>
  </si>
  <si>
    <t>glossy glaze</t>
  </si>
  <si>
    <t>grey slip on interior? Does not feel like slip but surface completely different to purple fabric</t>
  </si>
  <si>
    <t>grit in glaze, thin giving slight metallic finish</t>
  </si>
  <si>
    <t>large dribble of glaze running down sherd</t>
  </si>
  <si>
    <t>large patch of glaze, most of body is unglazed</t>
  </si>
  <si>
    <t>large patch of glaze on interior base of pan</t>
  </si>
  <si>
    <t>light brown with applied and flattened white clay spot</t>
  </si>
  <si>
    <t>light yellow glaze</t>
  </si>
  <si>
    <t>metallic and non-metallic streaks, only partially covered on interior.</t>
  </si>
  <si>
    <t>metallic purple glaze</t>
  </si>
  <si>
    <t>mid orange brown, mid brown at edges. Dried upside down as glaze does not extend to rim and there is a large dribble. Thin glaze on interior extending over rim.</t>
  </si>
  <si>
    <t>moderately frequent iron streaks in glaze, glaze extends up to, but not over, rim. Exterior covered with dark red slip at rim brightening to orange towards base. Buff slip under glaze</t>
  </si>
  <si>
    <t>Dirty yellow glaze, not as dark as 169</t>
  </si>
  <si>
    <t>Dirty yellow glaze, not quite as dark as 169</t>
  </si>
  <si>
    <t>Dirty yellow glaze, patchy across sherd, does not extend to rim</t>
  </si>
  <si>
    <t>no glaze or slip</t>
  </si>
  <si>
    <t>not all pieces glazed on both sides, some unglazed. All have a very glossy glaze.</t>
  </si>
  <si>
    <t>one sherd glazed only</t>
  </si>
  <si>
    <t>one slight spot</t>
  </si>
  <si>
    <t>only a few splashes on interior and exterior at top of handle</t>
  </si>
  <si>
    <t>only one sherd glazed</t>
  </si>
  <si>
    <t>only small patches of glaze</t>
  </si>
  <si>
    <t>only small patches of glaze on exterior around belly of vessel. Interior has a thin splash at the base and a few thin spots on the vessel sides.</t>
  </si>
  <si>
    <t>only very slight patch on exterior, glaze is brown (could be classified as BERTH in other classifications)</t>
  </si>
  <si>
    <t>orange glaze around edges of glaze, which is patchy with spots and dribbles. The majority of body is unglazed</t>
  </si>
  <si>
    <t>patches of dark buff slip on interior and exterior</t>
  </si>
  <si>
    <t>patchy glaze</t>
  </si>
  <si>
    <t>patchy over rim of vessel</t>
  </si>
  <si>
    <t>pitted glaze with brown spots</t>
  </si>
  <si>
    <t>red slip</t>
  </si>
  <si>
    <t>red slip on exterior. Moderately thick and glossy glaze, well finished.</t>
  </si>
  <si>
    <t>red slip on exterior. Very slight yellow speckling under glaze where it is thin over the throwing ridges</t>
  </si>
  <si>
    <t xml:space="preserve">red slip </t>
  </si>
  <si>
    <t>reduced fabric, but buff mid brown surface</t>
  </si>
  <si>
    <t>rivulets of glaze running upwards on interior (glaze fired upside-down)</t>
  </si>
  <si>
    <t>slight metallic patches. Glaze extends onto break, suggests already split after firing.</t>
  </si>
  <si>
    <t>slightly crazed glaze from slight burning?</t>
  </si>
  <si>
    <t>slightly micaceous glaze with very occasional raised spots on exterior</t>
  </si>
  <si>
    <t>small brown spots in glaze. Base largely unglazed apart from one basal sherd.</t>
  </si>
  <si>
    <t>splash of glaze underneath spot, glaze is dark green around edges where it is less metallic</t>
  </si>
  <si>
    <t>splash on exterior above shoulder of vessel which does not extend to rim</t>
  </si>
  <si>
    <t>splashes of glaze on base</t>
  </si>
  <si>
    <t xml:space="preserve">streaky glaze, probably due to its uneven thickness. Very uneven, running over rim in places but not in others. Dark red slip internally and externally. </t>
  </si>
  <si>
    <t>thin dribbles on interior. Exterior glaze is very patchy, with some areas unglazed</t>
  </si>
  <si>
    <t>uneven and patchy</t>
  </si>
  <si>
    <t>uneven and very thin, does not extend over entire surface</t>
  </si>
  <si>
    <t>uneven edge on exterior, abraded on interior. Dark red slip on interior and exterior</t>
  </si>
  <si>
    <t>uneven, blotchy glaze, in one place running over rim</t>
  </si>
  <si>
    <t>unglazed, but purple sheen to one side due to difference in firing</t>
  </si>
  <si>
    <t>unslipped</t>
  </si>
  <si>
    <t>very burnt and vitrified, could be any colour</t>
  </si>
  <si>
    <t>very dark brown, almost black where metallic</t>
  </si>
  <si>
    <t>very dark red to black slip on interior and exterior. Glaze does not extend to rim on interior</t>
  </si>
  <si>
    <t>very good glaze, raised lump on interior due to large inclusion in fabric</t>
  </si>
  <si>
    <t>very lustrous glaze</t>
  </si>
  <si>
    <t>very patchy</t>
  </si>
  <si>
    <t>very patchy on rim. Dark red slip on exterior with dark red brown slip on interior and rim extending over exterior glaze under lip</t>
  </si>
  <si>
    <t>very patchy, a few spots only</t>
  </si>
  <si>
    <t>very slight yellow inclusion in glaze</t>
  </si>
  <si>
    <t>very small spots on exterior near base and on underside of base. Base of vessel on interior glazed and extending partially up walls, small patch on rim.</t>
  </si>
  <si>
    <t>very small yellow speckling throughout glaze</t>
  </si>
  <si>
    <t>very soapy glaze</t>
  </si>
  <si>
    <t>very streaky black to dark brown glaze, slightly uneven around base and base largely unglazed</t>
  </si>
  <si>
    <t>very thick and glossy dark brown, looks 18thC or later</t>
  </si>
  <si>
    <t>very thick lustrous glaze, very dark brown</t>
  </si>
  <si>
    <t>very thin and matt glaze, not metallic. Very patchy glaze</t>
  </si>
  <si>
    <t>very thin and patchy glaze, purple to dark green in colour</t>
  </si>
  <si>
    <t>very thin glaze</t>
  </si>
  <si>
    <t>very thin, more like a fired slip than a glaze</t>
  </si>
  <si>
    <t>white internal glaze</t>
  </si>
  <si>
    <t>white slip under glaze</t>
  </si>
  <si>
    <t>strap, suacepan handle type</t>
  </si>
  <si>
    <t>ridge off centre towards right (viewers perspective). Twisted very slightly and slightly off-centre</t>
  </si>
  <si>
    <t>ridge very off-centre towards left. Handle not very well attached, from top to bottom  is slanted towards the left.</t>
  </si>
  <si>
    <t>painted blue</t>
  </si>
  <si>
    <t>raised ridge to left of handle.</t>
  </si>
  <si>
    <t>one handle is off-centre, leaning top to bottom towards the left. The other is more-or-less vertical.</t>
  </si>
  <si>
    <t>two ridges on either side of handle and deep valley in between the two. Single thumb impression at base.</t>
  </si>
  <si>
    <t>elongated lower handle joins on body</t>
  </si>
  <si>
    <t xml:space="preserve">not vertically set; bottom of one handle offset towards right, the other offset towards the left. </t>
  </si>
  <si>
    <t>not vertically set; bottom of handle offset towards left</t>
  </si>
  <si>
    <t>quite small and uneven. One has broad slightly impressed band running down centre, other two unridged. All off-centre, slope top to bottom towards right.</t>
  </si>
  <si>
    <t>large thumb impression on base of handle</t>
  </si>
  <si>
    <t>two thumb impressions on base of handle</t>
  </si>
  <si>
    <t>upright handle, slightly curved towards top. Large thumb impressions at base</t>
  </si>
  <si>
    <t>two elongated thumb impressions at base of handle</t>
  </si>
  <si>
    <t>four impressed lines either side of centre (two on each side) running parallel to handle.</t>
  </si>
  <si>
    <t>single deep thumb impression</t>
  </si>
  <si>
    <t>two small thumb impressions on base of handle</t>
  </si>
  <si>
    <t>two large thumb impressions at base of handle</t>
  </si>
  <si>
    <t>only small remnant of stump remaining</t>
  </si>
  <si>
    <t>two has medium sooting</t>
  </si>
  <si>
    <t>base has medium sooting</t>
  </si>
  <si>
    <t>base is heavily sooted</t>
  </si>
  <si>
    <t>base sherds have light sooting</t>
  </si>
  <si>
    <t>heavily sooted</t>
  </si>
  <si>
    <t>heavily sooted all over body with burnt residue on exterior, particularly on upper body. Slight sooting inside rim</t>
  </si>
  <si>
    <t>one with light sooting</t>
  </si>
  <si>
    <t>possibly heat affected, glaze discoloured and crazed. Slight discolouration on interior</t>
  </si>
  <si>
    <t>sooting present on underside of handle</t>
  </si>
  <si>
    <t>slight sooting underneath rim</t>
  </si>
  <si>
    <t>sooted on one side</t>
  </si>
  <si>
    <t>very light sooting on one side of interior with cracked glaze. Base has no sooting, exterior has crazed glaze with dark edges suggestive of heat.</t>
  </si>
  <si>
    <t>very slight sooting on base, but base largely reconstructed</t>
  </si>
  <si>
    <t>very slight sooting</t>
  </si>
  <si>
    <t>yes</t>
  </si>
  <si>
    <t>yes, on two pieces</t>
  </si>
  <si>
    <t>fired unevenly</t>
  </si>
  <si>
    <t>glaze dried/fired upside down</t>
  </si>
  <si>
    <t xml:space="preserve">pronounced stacking scar on base with different fabric adhering to a pool of glaze- looks like BGCw fabric (BGCw 5?). </t>
  </si>
  <si>
    <t>roughly made base with clay 'splatters' around base</t>
  </si>
  <si>
    <t>rounded base</t>
  </si>
  <si>
    <t>sand and some concretion on base of one sherd. As edge follows edge of break, could be post-depositional or the reason for breakage (uncertain which without breaking sherd)</t>
  </si>
  <si>
    <t>seems to be a split in vessel wall with glaze filling the crack</t>
  </si>
  <si>
    <t>slight evidence of knife trimming around base</t>
  </si>
  <si>
    <t>slight sand patch on base</t>
  </si>
  <si>
    <t>stacking mark on base</t>
  </si>
  <si>
    <t>stacking mark on top of rim</t>
  </si>
  <si>
    <t>stacking marks on underside of large base</t>
  </si>
  <si>
    <t>one sherd has a stacking scar</t>
  </si>
  <si>
    <t>thick drips of glaze on underside around edge of base. Pot fired standing upright</t>
  </si>
  <si>
    <t>one sherd has incised horizontal line</t>
  </si>
  <si>
    <t>two incised vertical lines on handle</t>
  </si>
  <si>
    <t>three ridges on exterior below rim</t>
  </si>
  <si>
    <t>applied clay decoration of female figure</t>
  </si>
  <si>
    <t>applied white clay decoration of man and plants</t>
  </si>
  <si>
    <t>at least three narrow grooves on upper body</t>
  </si>
  <si>
    <t>at least four narrow grooves on body</t>
  </si>
  <si>
    <t>deep thumb-impressed rouletting around base</t>
  </si>
  <si>
    <t>elaborate painted decoration in blue, orange, brown and green on exterior. Bands and dots below rim and above base and central band of foliage.</t>
  </si>
  <si>
    <t>elaborate painted decoration on exterior with two panels on main body and arched decoration on neck. Painted date '1632' under handle</t>
  </si>
  <si>
    <t>drequent perforated holes, diamond in plan</t>
  </si>
  <si>
    <t>horizontal lines below lip</t>
  </si>
  <si>
    <t xml:space="preserve">incised horizontal lines below a raised ridge </t>
  </si>
  <si>
    <t>one sherd with incised decoration</t>
  </si>
  <si>
    <t xml:space="preserve">painted blue decoration of wildlife and plants on exterior </t>
  </si>
  <si>
    <t xml:space="preserve">painted blue decoration of plants within thick blue borders on interior </t>
  </si>
  <si>
    <t xml:space="preserve">painted blue decoration on interior. Consists of band round rim with drapery underneath, base also painted. </t>
  </si>
  <si>
    <t>prominent rilling on body</t>
  </si>
  <si>
    <t>raised ridge around joined sherds</t>
  </si>
  <si>
    <t xml:space="preserve">slashed perforations in main body </t>
  </si>
  <si>
    <t xml:space="preserve">slight rilling </t>
  </si>
  <si>
    <t>stamped repeated decoration</t>
  </si>
  <si>
    <t>two thumb impressions very near base. May be developing into a handle but far from certain</t>
  </si>
  <si>
    <t>cooking Jar</t>
  </si>
  <si>
    <t>fine storage jar</t>
  </si>
  <si>
    <t>fine storage jar?</t>
  </si>
  <si>
    <t>handled jar</t>
  </si>
  <si>
    <t>heavy duty storage vessel</t>
  </si>
  <si>
    <t>fine storage vessel</t>
  </si>
  <si>
    <t>skillet</t>
  </si>
  <si>
    <t>dish</t>
  </si>
  <si>
    <t>small storage vessel</t>
  </si>
  <si>
    <t>cooking vessel</t>
  </si>
  <si>
    <t>food preparation vessel</t>
  </si>
  <si>
    <t>food serving vessel</t>
  </si>
  <si>
    <t>large storage vessel</t>
  </si>
  <si>
    <t>liquid transportation vessel</t>
  </si>
  <si>
    <t>all from different vessels, but broadly grouped with similarities of fabric. Moderately soft fabric, both oxidised and reduced with rare rounded non-crystalline quartz up to 0.7mm diameter. Micaceous fabric but few inclusions otherwise.</t>
  </si>
  <si>
    <t>three sherds found and kept inside RMCA 192, but cannot be matched to vessel so given separate number</t>
  </si>
  <si>
    <t>all from different vessels, but broadly grouped with similarities of fabric. Fabric similar if not identical to 94</t>
  </si>
  <si>
    <t>hard, vitrified fabric oxidised core with reduced exterior. Similar inclusions to 173</t>
  </si>
  <si>
    <t>one large base sherd is possibly from a fine medium jar, but very thin and fine</t>
  </si>
  <si>
    <t>base of oval pancheon, glaze moderately abraded</t>
  </si>
  <si>
    <t>base sherd from a jug, may be same vessel as 86.</t>
  </si>
  <si>
    <t>body sherd from a pancheon</t>
  </si>
  <si>
    <t>body sherd, possibly from same vessel as 86</t>
  </si>
  <si>
    <t>possibly a cooking vessel due to heavy sooting. Fabric is a hard reduced fabric with frequent rounded crystalline and non-crystalline quartz up to 0.5mm., occasional rounded voids up to 0.5mm in size</t>
  </si>
  <si>
    <t>hard buff fabric with rare rounded black inclusions up to 0.5mm diameter and very rare rounded red inclusions up to 0.3mm</t>
  </si>
  <si>
    <t>bowl/pancheon rim</t>
  </si>
  <si>
    <t>complete profile of a pancheon</t>
  </si>
  <si>
    <t>could be a jar rim, but also might be a bowl. Unclear</t>
  </si>
  <si>
    <t>glaze and fabric wrong for Cw, applied decoration/slip suggests is Staffs slip, although glaze is brown rather than red. White fabric with occasional rounded red clay inclusions. Brown glaze is unslipped underneath</t>
  </si>
  <si>
    <t>dark buff fabric with rare rounded brown and white grit up to 0.5mm in size. Possibly a variety of MWw. Very simple lid, no embellishments</t>
  </si>
  <si>
    <t>coarseware base, could be a jug, but a jar is also a possibility</t>
  </si>
  <si>
    <t>complete profile of medieval cooking jar with sagging base. Light sooting on exterior</t>
  </si>
  <si>
    <t>complete profile of oval pancheon</t>
  </si>
  <si>
    <t>full profile of a pancheon with sooting on break and interior, suggesting it was burnt after being broken. Rough finish on exterior with possible impact fracture</t>
  </si>
  <si>
    <t>complete profile of oval pancheon. Almost certainly later than civil war</t>
  </si>
  <si>
    <t>either garden furniture or a tile, probably the latter</t>
  </si>
  <si>
    <t>fabric similar to 88</t>
  </si>
  <si>
    <t>glaze is too glossy with too definite an edge to be early 17th.</t>
  </si>
  <si>
    <t>glaze is very thick and glossy-more likely to be late 17th than early</t>
  </si>
  <si>
    <t>grey stoneware, unglazed. Unidentified base sherd</t>
  </si>
  <si>
    <t>handle, probably from a teacup and UBS. Post 17thC</t>
  </si>
  <si>
    <t>handle, probably from a drinking vessel. Very dark fabric and lack of glaze suggests this may have been burnt</t>
  </si>
  <si>
    <t>irsw-t?? Very fine fabric, similar to 92. Rare rounded crystalline quartz and moderate rounded voids and iron ore inclusions up to 0.5mm</t>
  </si>
  <si>
    <t>irsw-t??? Hard sandy fabric, reduced with oxidised exterior surface. Moderate rounded non-crystalline quartz up to 0.7mm diameter and rounded iron-ore inclusions up to 0.7mm diameter</t>
  </si>
  <si>
    <t>very thick glossy black glaze which looks too good to be early-mid 17thC</t>
  </si>
  <si>
    <t>well glazed on interior suggesting this may be a jar rather than a jug</t>
  </si>
  <si>
    <t>hard, reduced fabric, hand-built. Fabric has extremely frequent angular crystalline quartz up to 0.7mm diameter</t>
  </si>
  <si>
    <t>hard, reduced very fine fabric with light buff exterior. Rare rounded white inclusions up to 0.5mm in diameter</t>
  </si>
  <si>
    <t>hard, vitrified purple to reduced fabric with occasional grit up to 0.3mm and crystalline quartz less than 0.3mm</t>
  </si>
  <si>
    <t>hard, well fired brick red fabric with reduced core. LMOw?</t>
  </si>
  <si>
    <t>jug sherd, possibly MWw</t>
  </si>
  <si>
    <t>fabric is reduced with frequent subrounded crystalline quartz up to 0.5mm and rare to moderate subrounded rounded black inclusions</t>
  </si>
  <si>
    <t>same fabric as 86 and may be the same vessel but sherds don't join</t>
  </si>
  <si>
    <t>LMOw/MP? Dark red fabric with reduced interior, moderate crystalline quartz up to 0.5mm and rare red inclusions up to 0.7mm</t>
  </si>
  <si>
    <t>late Med/early post-med jug with a very hard, semi-vitrified fabric, similar to MP</t>
  </si>
  <si>
    <t>fabric is extremely soft and very fine, with occasional micaceous inclusions. Reduced fabric with off-white outer surface</t>
  </si>
  <si>
    <t>medium sized jar</t>
  </si>
  <si>
    <t>note with vessel states 15th Century dripping pan. Thick food reside around exterior as well, probably associated with use</t>
  </si>
  <si>
    <t>on display- 1. Partially restored Dutch Tripod Pipkin. Rounded base. Feet weathered- due to heat exposure?</t>
  </si>
  <si>
    <t>on display- 2. Restored Midlands product jug with pinched spout</t>
  </si>
  <si>
    <t>on display- 2. Restored Midlands product jug. Pinched spout</t>
  </si>
  <si>
    <t>on display- 21</t>
  </si>
  <si>
    <t>on display- 20</t>
  </si>
  <si>
    <t>on display- 19</t>
  </si>
  <si>
    <t>on display- 14</t>
  </si>
  <si>
    <t>on display- 12</t>
  </si>
  <si>
    <t>on display- 11. Restored.</t>
  </si>
  <si>
    <t>on display- 17. Has remnants of a handle stump, holes made from exterior to interior (clay distribution on interior of holes)</t>
  </si>
  <si>
    <t xml:space="preserve">on display- 21. </t>
  </si>
  <si>
    <t>on display-18. Restored</t>
  </si>
  <si>
    <t>on display-13. Dutch</t>
  </si>
  <si>
    <t>17thC fabric and glaze, but medieval form</t>
  </si>
  <si>
    <t>on display- 4. Heavily restored. Probable midlands product</t>
  </si>
  <si>
    <t>on display-3. Restored. No spout. Possibly midlands</t>
  </si>
  <si>
    <t>overfired MWw? Hard, white to buff fabric with reduced core. Moderate crystalline and non-crystalline quartz and rare iron ore inclusions up to 0.5mm diameter</t>
  </si>
  <si>
    <t xml:space="preserve">same fabric as 116? </t>
  </si>
  <si>
    <t>possibly flowerpot, or med coarseware type fabric. Buff coarseware fabric with moderate white clay smears and occasional sub-rounded red grit up to 0.5mm in diameter  and frequent sub-rounded black grit up to 0.3mm</t>
  </si>
  <si>
    <t>same fabric as 123, may be same vessel but has glaze- 123 unglazed</t>
  </si>
  <si>
    <t>same fabric as 149</t>
  </si>
  <si>
    <t>same fabric as 169</t>
  </si>
  <si>
    <t>same fabric as 89</t>
  </si>
  <si>
    <t>same fabric as 92, various U/ID sherds</t>
  </si>
  <si>
    <t>same fabric as 94. May be the same vessel as 95</t>
  </si>
  <si>
    <t>same fabric as 94</t>
  </si>
  <si>
    <t>same vessel as 11- data combined and number voided</t>
  </si>
  <si>
    <t>sandy fabric, buff on interior with reduced exterior. Frequent rounded crystalline quartz up to 0.7mm in diameter with rare rounded red and black inclusions up to 5mm diameter</t>
  </si>
  <si>
    <t>scorched on interior and exterior. White fabric with frequent crystalline and non-crystalline quartz up to 0.5mm, and occasional black inclusions. Could be MWw</t>
  </si>
  <si>
    <t>shell tempered reduced fabric, very small sherds. Frequent angular crystalline quartz up to 0.7mm and moderate shell</t>
  </si>
  <si>
    <t xml:space="preserve">similar fabric to 15, but without banding, mainly reduced core with thin oxidised surfaces. Irsw-t? </t>
  </si>
  <si>
    <t>similar fabric to 89, but an oxidised buff pink in colour</t>
  </si>
  <si>
    <t>reduced fabric. Medieval, possibly a handle with blackened surface.  Fabric is reduced, moderately hard with frequent crystalline and non-crystalline quartz and rounded grit up to 0.5mm diameter</t>
  </si>
  <si>
    <t>probably Cw judging by dark purplish fabric and slightly metallic glaze. Exterior unglazed. Possibly a drinking vessel, but more likely a jug due to unglazed exterior</t>
  </si>
  <si>
    <t xml:space="preserve">very glossy, crazed glaze. Very dark, almost black slip under glaze and on exterior. </t>
  </si>
  <si>
    <t>UBS. Extremely burnt and vitrified, so impossible to definitively identify.</t>
  </si>
  <si>
    <t xml:space="preserve">UBS. Fabric is dark brick red with occasional sub-rounded red grit, crystalline quartz and black (iron ore) inclusions up to 0.5mm in diameter </t>
  </si>
  <si>
    <t>might have a light brown glaze towards base, but very thin and does not extend to rim. Thin brown slip under glaze</t>
  </si>
  <si>
    <t>very light yellow glaze on interior, turning to light yellow grey on exterior. Covered in mid yellow and brown glaze patches on exterior and blue over impressed decoration</t>
  </si>
  <si>
    <t>all white glazed, one willow pattern, one blue and white floral pattern</t>
  </si>
  <si>
    <t>base of a baluster jug, heavily sooted on base. Fabric might be MWw as it is a fine, hard sandy fabric, buff on exterior with dark grey core. Moderate non-crystalline rounded quartz up to 1mm diameter, rare rounded red inclusions up to 0.5mm</t>
  </si>
  <si>
    <t>hard fabric, slight reduced with buff orange pink edges. Frequent crystalline and non-crystalline quartz and rare iron ore inclusions up to 0.7mm and occasionally up to 1mm diameter</t>
  </si>
  <si>
    <t>irsw-u??? Hard, fine sandy fabric with moderate rounded crystalline quartz , rounded and sub-rounded voids and occasional rounded iron ore inclusions, all up to 0.7mm diameter</t>
  </si>
  <si>
    <t>near complete oval pancheon, with slightly patchy glaze towards rim. Iron concretion on part of rim</t>
  </si>
  <si>
    <t>near complete oval pancheon, in many pieces. Includes multiple pieces which do not join with rest of vessel, but which are possibly the same vessel</t>
  </si>
  <si>
    <t>on display- 5. Heavily restored. No spout. Probably Midlands</t>
  </si>
  <si>
    <t>on display- 10. Restored. Tiny little barrel drinking vessel. Possibly Midlands</t>
  </si>
  <si>
    <t>on display- 16. Probably Staffs. Complete. Uneven base.</t>
  </si>
  <si>
    <t>on display- 7. Restored. Probably Midlands, possibly Stoke. Dark fabric and glaze reminiscent of Cw rather than Bw, but firmly Bw form</t>
  </si>
  <si>
    <t>on display- 8. No restoration. Possibly Midlands</t>
  </si>
  <si>
    <t>on display- 9. Probably Midlands, possibly Stoke</t>
  </si>
  <si>
    <t>on display-6. Restored. Tripod feet. Possibly Midlands</t>
  </si>
  <si>
    <t>on display-9. Restored. Probably Midlands, poss. Stoke</t>
  </si>
  <si>
    <t>Unidentified. May be a jug , although could also be a bowl/pancheon. Very fine fabric</t>
  </si>
  <si>
    <t>Unidentified base sherd. Fabric is reduced gritty fabric with frequent crystalline quartz up to 0.5mm diameter and occasional black inclusions up to 0.5mm</t>
  </si>
  <si>
    <t>sooting on interior, suggestive of being burnt whilst lying on side. Slight sooting on exterior</t>
  </si>
  <si>
    <t>one small lug stump present</t>
  </si>
  <si>
    <t>small, unridged. Not vertically set; top to bottom has a significant slant to the right</t>
  </si>
  <si>
    <t>Metallic level</t>
  </si>
  <si>
    <t>pale glazed earthenware.</t>
  </si>
  <si>
    <t>LMOw/MP</t>
  </si>
  <si>
    <t>HamBw</t>
  </si>
  <si>
    <t>Intrusive</t>
  </si>
  <si>
    <r>
      <t xml:space="preserve">late med/early post-med jug. Fabric A may be a post-med coarseware Midlands Purple type. Is similar to the material excavated from Burslem Arts School site (D. Klemperer, </t>
    </r>
    <r>
      <rPr>
        <i/>
        <sz val="9"/>
        <rFont val="Times New Roman"/>
        <family val="1"/>
      </rPr>
      <t>pers. comm.</t>
    </r>
    <r>
      <rPr>
        <sz val="9"/>
        <rFont val="Times New Roman"/>
        <family val="1"/>
      </rPr>
      <t>)</t>
    </r>
  </si>
  <si>
    <r>
      <t xml:space="preserve">this medieval style with a splash of glaze seen in Post-Med contexts at the Arts school site, Burslem (D. Klemperer, </t>
    </r>
    <r>
      <rPr>
        <i/>
        <sz val="9"/>
        <rFont val="Times New Roman"/>
        <family val="1"/>
      </rPr>
      <t>pers. comm.</t>
    </r>
    <r>
      <rPr>
        <sz val="9"/>
        <rFont val="Times New Roman"/>
        <family val="1"/>
      </rPr>
      <t>)</t>
    </r>
  </si>
  <si>
    <t>ECC no</t>
  </si>
  <si>
    <t>K(D), K(D), K(C), K(D), K(D), K(D), K(C), K(C), K(D)</t>
  </si>
  <si>
    <t>Rim (%)</t>
  </si>
  <si>
    <t>Total Rim (%)</t>
  </si>
  <si>
    <t>Illustrated?</t>
  </si>
  <si>
    <t>Generalised form</t>
  </si>
  <si>
    <t>Average completeness if non-residual (%)</t>
  </si>
  <si>
    <t>tripod pipkin</t>
  </si>
  <si>
    <t>tea bowl</t>
  </si>
  <si>
    <t>small dish</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</si>
</sst>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0"/>
      <name val="Arial"/>
    </font>
    <font>
      <b/>
      <sz val="9"/>
      <name val="Times New Roman"/>
      <family val="1"/>
    </font>
    <font>
      <sz val="9"/>
      <name val="Times New Roman"/>
      <family val="1"/>
    </font>
    <font>
      <i/>
      <sz val="9"/>
      <name val="Times New Roman"/>
      <family val="1"/>
    </font>
  </fonts>
  <fills count="2">
    <fill>
      <patternFill patternType="none"/>
    </fill>
    <fill>
      <patternFill patternType="gray125"/>
    </fill>
  </fills>
  <borders count="1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9">
    <xf numFmtId="0" fontId="0" fillId="0" borderId="0" xfId="0"/>
    <xf numFmtId="1"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1" fontId="1" fillId="0" borderId="2" xfId="0" applyNumberFormat="1" applyFont="1" applyFill="1" applyBorder="1" applyAlignment="1">
      <alignment horizontal="center" vertical="center" wrapText="1"/>
    </xf>
    <xf numFmtId="2" fontId="1" fillId="0" borderId="2" xfId="0" applyNumberFormat="1" applyFont="1" applyFill="1" applyBorder="1" applyAlignment="1">
      <alignment horizontal="center" vertical="center" wrapText="1"/>
    </xf>
    <xf numFmtId="2" fontId="1" fillId="0" borderId="3" xfId="0" applyNumberFormat="1" applyFont="1" applyFill="1" applyBorder="1" applyAlignment="1">
      <alignment horizontal="center" vertical="center" wrapText="1"/>
    </xf>
    <xf numFmtId="2" fontId="1" fillId="0" borderId="4" xfId="0" applyNumberFormat="1" applyFont="1" applyBorder="1" applyAlignment="1">
      <alignment horizontal="center" vertical="center" wrapText="1"/>
    </xf>
    <xf numFmtId="2" fontId="1" fillId="0" borderId="5" xfId="0" applyNumberFormat="1" applyFont="1" applyBorder="1" applyAlignment="1">
      <alignment horizontal="center" vertical="center" wrapText="1"/>
    </xf>
    <xf numFmtId="1" fontId="1" fillId="0" borderId="6" xfId="0" applyNumberFormat="1" applyFont="1" applyFill="1" applyBorder="1" applyAlignment="1">
      <alignment horizontal="center" vertical="center" wrapText="1"/>
    </xf>
    <xf numFmtId="1" fontId="1" fillId="0" borderId="7" xfId="0" applyNumberFormat="1" applyFont="1" applyFill="1" applyBorder="1" applyAlignment="1">
      <alignment horizontal="center" vertical="center" wrapText="1"/>
    </xf>
    <xf numFmtId="1" fontId="1" fillId="0" borderId="0" xfId="0" applyNumberFormat="1" applyFont="1" applyAlignment="1">
      <alignment horizontal="center" vertical="center" wrapText="1"/>
    </xf>
    <xf numFmtId="1" fontId="1" fillId="0" borderId="0" xfId="0" applyNumberFormat="1" applyFont="1" applyBorder="1" applyAlignment="1">
      <alignment horizontal="center" vertical="center" wrapText="1"/>
    </xf>
    <xf numFmtId="49" fontId="2" fillId="0" borderId="8" xfId="0" applyNumberFormat="1" applyFont="1" applyFill="1" applyBorder="1" applyAlignment="1">
      <alignment horizontal="center" vertical="center" wrapText="1"/>
    </xf>
    <xf numFmtId="1" fontId="2" fillId="0" borderId="8" xfId="0" applyNumberFormat="1" applyFont="1" applyFill="1" applyBorder="1" applyAlignment="1">
      <alignment horizontal="center" vertical="center" wrapText="1"/>
    </xf>
    <xf numFmtId="2" fontId="2" fillId="0" borderId="8" xfId="0" applyNumberFormat="1" applyFont="1" applyFill="1" applyBorder="1" applyAlignment="1">
      <alignment horizontal="center" vertical="center" wrapText="1"/>
    </xf>
    <xf numFmtId="2" fontId="2" fillId="0" borderId="9" xfId="0" applyNumberFormat="1" applyFont="1" applyFill="1" applyBorder="1" applyAlignment="1">
      <alignment horizontal="center" vertical="center" wrapText="1"/>
    </xf>
    <xf numFmtId="2" fontId="2" fillId="0" borderId="0" xfId="0" applyNumberFormat="1" applyFont="1" applyAlignment="1">
      <alignment horizontal="center" vertical="center" wrapText="1"/>
    </xf>
    <xf numFmtId="1" fontId="2" fillId="0" borderId="0" xfId="0" applyNumberFormat="1" applyFont="1" applyAlignment="1">
      <alignment horizontal="center" vertical="center" wrapText="1"/>
    </xf>
    <xf numFmtId="0" fontId="2" fillId="0" borderId="8" xfId="0" applyNumberFormat="1" applyFont="1" applyFill="1" applyBorder="1" applyAlignment="1">
      <alignment horizontal="center" vertical="center" wrapText="1"/>
    </xf>
    <xf numFmtId="2" fontId="2" fillId="0" borderId="0" xfId="0" applyNumberFormat="1" applyFont="1" applyFill="1" applyAlignment="1">
      <alignment horizontal="center" vertical="center" wrapText="1"/>
    </xf>
    <xf numFmtId="1" fontId="2" fillId="0" borderId="0" xfId="0" applyNumberFormat="1" applyFont="1" applyFill="1" applyAlignment="1">
      <alignment horizontal="center" vertical="center" wrapText="1"/>
    </xf>
    <xf numFmtId="49" fontId="2" fillId="0" borderId="10" xfId="0" applyNumberFormat="1" applyFont="1" applyFill="1" applyBorder="1" applyAlignment="1">
      <alignment horizontal="center" vertical="center" wrapText="1"/>
    </xf>
    <xf numFmtId="1" fontId="2" fillId="0" borderId="10" xfId="0" applyNumberFormat="1" applyFont="1" applyFill="1" applyBorder="1" applyAlignment="1">
      <alignment horizontal="center" vertical="center" wrapText="1"/>
    </xf>
    <xf numFmtId="2" fontId="2" fillId="0" borderId="10" xfId="0" applyNumberFormat="1" applyFont="1" applyFill="1" applyBorder="1" applyAlignment="1">
      <alignment horizontal="center" vertical="center" wrapText="1"/>
    </xf>
    <xf numFmtId="2" fontId="2" fillId="0" borderId="11" xfId="0" applyNumberFormat="1" applyFont="1" applyFill="1" applyBorder="1" applyAlignment="1">
      <alignment horizontal="center" vertical="center" wrapText="1"/>
    </xf>
    <xf numFmtId="49" fontId="2" fillId="0" borderId="0" xfId="0" applyNumberFormat="1" applyFont="1" applyAlignment="1">
      <alignment horizontal="center" vertical="center" wrapText="1"/>
    </xf>
    <xf numFmtId="2" fontId="2" fillId="0" borderId="0" xfId="0" applyNumberFormat="1" applyFont="1" applyBorder="1" applyAlignment="1">
      <alignment horizontal="center" vertical="center" wrapText="1"/>
    </xf>
    <xf numFmtId="1" fontId="2" fillId="0" borderId="0" xfId="0" applyNumberFormat="1" applyFont="1" applyBorder="1" applyAlignment="1">
      <alignment horizontal="center" vertical="center" wrapText="1"/>
    </xf>
    <xf numFmtId="49" fontId="2" fillId="0" borderId="0"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26"/>
  <sheetViews>
    <sheetView tabSelected="1" zoomScaleNormal="100" workbookViewId="0">
      <pane xSplit="1" ySplit="1" topLeftCell="B2" activePane="bottomRight" state="frozen"/>
      <selection pane="topRight" activeCell="B1" sqref="B1"/>
      <selection pane="bottomLeft" activeCell="A2" sqref="A2"/>
      <selection pane="bottomRight" activeCell="E3" sqref="E3"/>
    </sheetView>
  </sheetViews>
  <sheetFormatPr defaultColWidth="13" defaultRowHeight="12" x14ac:dyDescent="0.2"/>
  <cols>
    <col min="1" max="1" width="8.42578125" style="10" bestFit="1" customWidth="1"/>
    <col min="2" max="2" width="17.42578125" style="25" customWidth="1"/>
    <col min="3" max="3" width="17" style="25" customWidth="1"/>
    <col min="4" max="4" width="11.5703125" style="25" customWidth="1"/>
    <col min="5" max="5" width="39.7109375" style="25" bestFit="1" customWidth="1"/>
    <col min="6" max="6" width="15.42578125" style="25" bestFit="1" customWidth="1"/>
    <col min="7" max="7" width="6.7109375" style="17" bestFit="1" customWidth="1"/>
    <col min="8" max="8" width="13.7109375" style="25" bestFit="1" customWidth="1"/>
    <col min="9" max="9" width="8.7109375" style="25" customWidth="1"/>
    <col min="10" max="10" width="8" style="17" customWidth="1"/>
    <col min="11" max="11" width="10.7109375" style="25" bestFit="1" customWidth="1"/>
    <col min="12" max="12" width="11.85546875" style="25" bestFit="1" customWidth="1"/>
    <col min="13" max="13" width="8.42578125" style="25" customWidth="1"/>
    <col min="14" max="14" width="9" style="17" customWidth="1"/>
    <col min="15" max="15" width="11" style="17" bestFit="1" customWidth="1"/>
    <col min="16" max="16" width="11.28515625" style="17" bestFit="1" customWidth="1"/>
    <col min="17" max="17" width="10" style="25" bestFit="1" customWidth="1"/>
    <col min="18" max="18" width="10.28515625" style="25" bestFit="1" customWidth="1"/>
    <col min="19" max="19" width="69.5703125" style="25" customWidth="1"/>
    <col min="20" max="20" width="12" style="25" bestFit="1" customWidth="1"/>
    <col min="21" max="21" width="10.85546875" style="17" bestFit="1" customWidth="1"/>
    <col min="22" max="22" width="13.5703125" style="25" bestFit="1" customWidth="1"/>
    <col min="23" max="23" width="10.140625" style="17" bestFit="1" customWidth="1"/>
    <col min="24" max="24" width="10" style="17" bestFit="1" customWidth="1"/>
    <col min="25" max="25" width="7.28515625" style="17" customWidth="1"/>
    <col min="26" max="26" width="11.5703125" style="25" bestFit="1" customWidth="1"/>
    <col min="27" max="27" width="13.85546875" style="17" bestFit="1" customWidth="1"/>
    <col min="28" max="29" width="13" style="16" customWidth="1"/>
    <col min="30" max="30" width="9.42578125" style="25" bestFit="1" customWidth="1"/>
    <col min="31" max="31" width="10" style="25" customWidth="1"/>
    <col min="32" max="32" width="12.7109375" style="25" bestFit="1" customWidth="1"/>
    <col min="33" max="33" width="32.7109375" style="16" customWidth="1"/>
    <col min="34" max="34" width="25.7109375" style="16" customWidth="1"/>
    <col min="35" max="35" width="34.140625" style="16" customWidth="1"/>
    <col min="36" max="36" width="36" style="16" customWidth="1"/>
    <col min="37" max="37" width="12" style="16" bestFit="1" customWidth="1"/>
    <col min="38" max="38" width="13.28515625" style="16" bestFit="1" customWidth="1"/>
    <col min="39" max="39" width="23.28515625" style="16" bestFit="1" customWidth="1"/>
    <col min="40" max="40" width="75.42578125" style="16" customWidth="1"/>
    <col min="41" max="47" width="13" style="16"/>
    <col min="48" max="48" width="13" style="17"/>
    <col min="49" max="16384" width="13" style="16"/>
  </cols>
  <sheetData>
    <row r="1" spans="1:41" s="7" customFormat="1" ht="48" x14ac:dyDescent="0.2">
      <c r="A1" s="1" t="s">
        <v>1004</v>
      </c>
      <c r="B1" s="2" t="s">
        <v>454</v>
      </c>
      <c r="C1" s="2" t="s">
        <v>493</v>
      </c>
      <c r="D1" s="2" t="s">
        <v>608</v>
      </c>
      <c r="E1" s="2" t="s">
        <v>452</v>
      </c>
      <c r="F1" s="2" t="s">
        <v>618</v>
      </c>
      <c r="G1" s="3" t="s">
        <v>451</v>
      </c>
      <c r="H1" s="2" t="s">
        <v>450</v>
      </c>
      <c r="I1" s="2" t="s">
        <v>449</v>
      </c>
      <c r="J1" s="3" t="s">
        <v>617</v>
      </c>
      <c r="K1" s="2" t="s">
        <v>615</v>
      </c>
      <c r="L1" s="2" t="s">
        <v>448</v>
      </c>
      <c r="M1" s="2" t="s">
        <v>447</v>
      </c>
      <c r="N1" s="3" t="s">
        <v>446</v>
      </c>
      <c r="O1" s="3" t="s">
        <v>445</v>
      </c>
      <c r="P1" s="3" t="s">
        <v>997</v>
      </c>
      <c r="Q1" s="2" t="s">
        <v>444</v>
      </c>
      <c r="R1" s="2" t="s">
        <v>443</v>
      </c>
      <c r="S1" s="2" t="s">
        <v>459</v>
      </c>
      <c r="T1" s="2" t="s">
        <v>1006</v>
      </c>
      <c r="U1" s="3" t="s">
        <v>1007</v>
      </c>
      <c r="V1" s="2" t="s">
        <v>442</v>
      </c>
      <c r="W1" s="3" t="s">
        <v>441</v>
      </c>
      <c r="X1" s="3" t="s">
        <v>440</v>
      </c>
      <c r="Y1" s="3" t="s">
        <v>439</v>
      </c>
      <c r="Z1" s="2" t="s">
        <v>438</v>
      </c>
      <c r="AA1" s="3" t="s">
        <v>613</v>
      </c>
      <c r="AB1" s="4" t="s">
        <v>614</v>
      </c>
      <c r="AC1" s="4" t="s">
        <v>1010</v>
      </c>
      <c r="AD1" s="2" t="s">
        <v>437</v>
      </c>
      <c r="AE1" s="2" t="s">
        <v>436</v>
      </c>
      <c r="AF1" s="2" t="s">
        <v>435</v>
      </c>
      <c r="AG1" s="4" t="s">
        <v>434</v>
      </c>
      <c r="AH1" s="4" t="s">
        <v>433</v>
      </c>
      <c r="AI1" s="4" t="s">
        <v>432</v>
      </c>
      <c r="AJ1" s="4" t="s">
        <v>431</v>
      </c>
      <c r="AK1" s="4" t="s">
        <v>1008</v>
      </c>
      <c r="AL1" s="4" t="s">
        <v>430</v>
      </c>
      <c r="AM1" s="4" t="s">
        <v>1009</v>
      </c>
      <c r="AN1" s="5" t="s">
        <v>429</v>
      </c>
      <c r="AO1" s="6"/>
    </row>
    <row r="2" spans="1:41" ht="36" x14ac:dyDescent="0.2">
      <c r="A2" s="8">
        <v>1</v>
      </c>
      <c r="B2" s="12" t="s">
        <v>455</v>
      </c>
      <c r="C2" s="12" t="s">
        <v>1005</v>
      </c>
      <c r="D2" s="12" t="s">
        <v>609</v>
      </c>
      <c r="E2" s="12">
        <v>2528</v>
      </c>
      <c r="F2" s="12">
        <v>2528</v>
      </c>
      <c r="G2" s="13">
        <v>1</v>
      </c>
      <c r="H2" s="12" t="s">
        <v>456</v>
      </c>
      <c r="I2" s="12">
        <v>32</v>
      </c>
      <c r="J2" s="13">
        <v>32</v>
      </c>
      <c r="K2" s="12" t="s">
        <v>458</v>
      </c>
      <c r="L2" s="12" t="s">
        <v>453</v>
      </c>
      <c r="M2" s="12">
        <v>1</v>
      </c>
      <c r="N2" s="13">
        <v>3</v>
      </c>
      <c r="O2" s="13">
        <v>0</v>
      </c>
      <c r="P2" s="13">
        <v>0</v>
      </c>
      <c r="Q2" s="12" t="s">
        <v>457</v>
      </c>
      <c r="R2" s="12" t="s">
        <v>458</v>
      </c>
      <c r="S2" s="12" t="s">
        <v>764</v>
      </c>
      <c r="T2" s="12">
        <v>70</v>
      </c>
      <c r="U2" s="13">
        <v>70</v>
      </c>
      <c r="V2" s="12" t="s">
        <v>460</v>
      </c>
      <c r="W2" s="13">
        <v>70</v>
      </c>
      <c r="X2" s="13">
        <v>100</v>
      </c>
      <c r="Y2" s="13">
        <v>100</v>
      </c>
      <c r="Z2" s="12" t="s">
        <v>461</v>
      </c>
      <c r="AA2" s="13">
        <f t="shared" ref="AA2:AA33" si="0">U2+W2+Y2</f>
        <v>240</v>
      </c>
      <c r="AB2" s="14">
        <f t="shared" ref="AB2:AB33" si="1">AA2/3</f>
        <v>80</v>
      </c>
      <c r="AC2" s="14">
        <f t="shared" ref="AC2:AC15" si="2">IF(K2="n",AB2,0)</f>
        <v>80</v>
      </c>
      <c r="AD2" s="12" t="s">
        <v>458</v>
      </c>
      <c r="AE2" s="14"/>
      <c r="AF2" s="14"/>
      <c r="AG2" s="14"/>
      <c r="AH2" s="14"/>
      <c r="AI2" s="14"/>
      <c r="AJ2" s="14"/>
      <c r="AK2" s="14" t="s">
        <v>457</v>
      </c>
      <c r="AL2" s="14" t="s">
        <v>474</v>
      </c>
      <c r="AM2" s="14" t="s">
        <v>891</v>
      </c>
      <c r="AN2" s="15" t="s">
        <v>982</v>
      </c>
    </row>
    <row r="3" spans="1:41" ht="24" x14ac:dyDescent="0.2">
      <c r="A3" s="8">
        <v>2</v>
      </c>
      <c r="B3" s="12" t="s">
        <v>462</v>
      </c>
      <c r="C3" s="12" t="s">
        <v>499</v>
      </c>
      <c r="D3" s="12" t="s">
        <v>510</v>
      </c>
      <c r="E3" s="12">
        <v>2868</v>
      </c>
      <c r="F3" s="12">
        <v>2868</v>
      </c>
      <c r="G3" s="13">
        <v>1</v>
      </c>
      <c r="H3" s="12" t="s">
        <v>463</v>
      </c>
      <c r="I3" s="12">
        <v>61</v>
      </c>
      <c r="J3" s="13">
        <v>61</v>
      </c>
      <c r="K3" s="12" t="s">
        <v>1001</v>
      </c>
      <c r="L3" s="12" t="s">
        <v>453</v>
      </c>
      <c r="M3" s="12">
        <v>3</v>
      </c>
      <c r="N3" s="13">
        <v>4</v>
      </c>
      <c r="O3" s="13">
        <v>0</v>
      </c>
      <c r="P3" s="13">
        <v>0</v>
      </c>
      <c r="Q3" s="12" t="s">
        <v>457</v>
      </c>
      <c r="R3" s="12" t="s">
        <v>458</v>
      </c>
      <c r="S3" s="12" t="s">
        <v>721</v>
      </c>
      <c r="T3" s="12">
        <v>66</v>
      </c>
      <c r="U3" s="13">
        <v>66</v>
      </c>
      <c r="V3" s="12" t="s">
        <v>466</v>
      </c>
      <c r="W3" s="13">
        <v>66</v>
      </c>
      <c r="X3" s="18">
        <v>95</v>
      </c>
      <c r="Y3" s="13">
        <v>95</v>
      </c>
      <c r="Z3" s="12" t="s">
        <v>23</v>
      </c>
      <c r="AA3" s="13">
        <f t="shared" si="0"/>
        <v>227</v>
      </c>
      <c r="AB3" s="14">
        <f t="shared" si="1"/>
        <v>75.666666666666671</v>
      </c>
      <c r="AC3" s="14">
        <f t="shared" si="2"/>
        <v>0</v>
      </c>
      <c r="AD3" s="12" t="s">
        <v>458</v>
      </c>
      <c r="AE3" s="14"/>
      <c r="AF3" s="14"/>
      <c r="AG3" s="14"/>
      <c r="AH3" s="14"/>
      <c r="AI3" s="14"/>
      <c r="AJ3" s="14"/>
      <c r="AK3" s="14" t="s">
        <v>457</v>
      </c>
      <c r="AL3" s="14" t="s">
        <v>474</v>
      </c>
      <c r="AM3" s="14" t="s">
        <v>891</v>
      </c>
      <c r="AN3" s="15" t="s">
        <v>915</v>
      </c>
    </row>
    <row r="4" spans="1:41" ht="24" x14ac:dyDescent="0.2">
      <c r="A4" s="8">
        <v>3</v>
      </c>
      <c r="B4" s="12" t="s">
        <v>677</v>
      </c>
      <c r="C4" s="12" t="s">
        <v>494</v>
      </c>
      <c r="D4" s="12" t="s">
        <v>609</v>
      </c>
      <c r="E4" s="12">
        <v>1246</v>
      </c>
      <c r="F4" s="12">
        <v>1246</v>
      </c>
      <c r="G4" s="13">
        <v>1</v>
      </c>
      <c r="H4" s="12" t="s">
        <v>469</v>
      </c>
      <c r="I4" s="12">
        <v>4</v>
      </c>
      <c r="J4" s="13">
        <v>4</v>
      </c>
      <c r="K4" s="12" t="s">
        <v>458</v>
      </c>
      <c r="L4" s="12" t="s">
        <v>634</v>
      </c>
      <c r="M4" s="12"/>
      <c r="N4" s="13">
        <v>4</v>
      </c>
      <c r="O4" s="13">
        <v>0</v>
      </c>
      <c r="P4" s="13">
        <v>0</v>
      </c>
      <c r="Q4" s="12" t="s">
        <v>457</v>
      </c>
      <c r="R4" s="12" t="s">
        <v>458</v>
      </c>
      <c r="S4" s="12" t="s">
        <v>742</v>
      </c>
      <c r="T4" s="12">
        <v>50</v>
      </c>
      <c r="U4" s="13">
        <v>50</v>
      </c>
      <c r="V4" s="12" t="s">
        <v>466</v>
      </c>
      <c r="W4" s="13">
        <v>52</v>
      </c>
      <c r="X4" s="13">
        <v>52</v>
      </c>
      <c r="Y4" s="13">
        <v>52</v>
      </c>
      <c r="Z4" s="12" t="s">
        <v>466</v>
      </c>
      <c r="AA4" s="13">
        <f t="shared" si="0"/>
        <v>154</v>
      </c>
      <c r="AB4" s="14">
        <f t="shared" si="1"/>
        <v>51.333333333333336</v>
      </c>
      <c r="AC4" s="14">
        <f t="shared" si="2"/>
        <v>51.333333333333336</v>
      </c>
      <c r="AD4" s="12">
        <v>1</v>
      </c>
      <c r="AE4" s="14"/>
      <c r="AF4" s="14" t="s">
        <v>467</v>
      </c>
      <c r="AG4" s="14" t="s">
        <v>821</v>
      </c>
      <c r="AH4" s="14" t="s">
        <v>468</v>
      </c>
      <c r="AI4" s="14"/>
      <c r="AJ4" s="14"/>
      <c r="AK4" s="14" t="s">
        <v>457</v>
      </c>
      <c r="AL4" s="14" t="s">
        <v>464</v>
      </c>
      <c r="AM4" s="14" t="s">
        <v>890</v>
      </c>
      <c r="AN4" s="15" t="s">
        <v>938</v>
      </c>
    </row>
    <row r="5" spans="1:41" ht="24" x14ac:dyDescent="0.2">
      <c r="A5" s="8">
        <v>4</v>
      </c>
      <c r="B5" s="12" t="s">
        <v>664</v>
      </c>
      <c r="C5" s="12" t="s">
        <v>495</v>
      </c>
      <c r="D5" s="12" t="s">
        <v>609</v>
      </c>
      <c r="E5" s="12">
        <v>285</v>
      </c>
      <c r="F5" s="12">
        <v>285</v>
      </c>
      <c r="G5" s="13">
        <v>1</v>
      </c>
      <c r="H5" s="12" t="s">
        <v>471</v>
      </c>
      <c r="I5" s="12">
        <v>6</v>
      </c>
      <c r="J5" s="13">
        <v>6</v>
      </c>
      <c r="K5" s="12" t="s">
        <v>458</v>
      </c>
      <c r="L5" s="12" t="s">
        <v>472</v>
      </c>
      <c r="M5" s="12">
        <v>1</v>
      </c>
      <c r="N5" s="13"/>
      <c r="O5" s="13"/>
      <c r="P5" s="13"/>
      <c r="Q5" s="12" t="s">
        <v>458</v>
      </c>
      <c r="R5" s="12" t="s">
        <v>458</v>
      </c>
      <c r="S5" s="12" t="s">
        <v>699</v>
      </c>
      <c r="T5" s="12">
        <v>80</v>
      </c>
      <c r="U5" s="13">
        <v>80</v>
      </c>
      <c r="V5" s="12">
        <v>175</v>
      </c>
      <c r="W5" s="13">
        <v>80</v>
      </c>
      <c r="X5" s="13">
        <v>80</v>
      </c>
      <c r="Y5" s="13">
        <v>80</v>
      </c>
      <c r="Z5" s="12">
        <v>70</v>
      </c>
      <c r="AA5" s="13">
        <f t="shared" si="0"/>
        <v>240</v>
      </c>
      <c r="AB5" s="14">
        <f t="shared" si="1"/>
        <v>80</v>
      </c>
      <c r="AC5" s="14">
        <f t="shared" si="2"/>
        <v>80</v>
      </c>
      <c r="AD5" s="12"/>
      <c r="AE5" s="12"/>
      <c r="AF5" s="12"/>
      <c r="AG5" s="14"/>
      <c r="AH5" s="14" t="s">
        <v>841</v>
      </c>
      <c r="AI5" s="14" t="s">
        <v>473</v>
      </c>
      <c r="AJ5" s="14"/>
      <c r="AK5" s="14" t="s">
        <v>457</v>
      </c>
      <c r="AL5" s="14" t="s">
        <v>470</v>
      </c>
      <c r="AM5" s="14" t="s">
        <v>410</v>
      </c>
      <c r="AN5" s="15"/>
    </row>
    <row r="6" spans="1:41" ht="24" x14ac:dyDescent="0.2">
      <c r="A6" s="8">
        <v>5</v>
      </c>
      <c r="B6" s="12">
        <v>350</v>
      </c>
      <c r="C6" s="12" t="s">
        <v>496</v>
      </c>
      <c r="D6" s="12" t="s">
        <v>609</v>
      </c>
      <c r="E6" s="12">
        <v>270</v>
      </c>
      <c r="F6" s="12">
        <v>270</v>
      </c>
      <c r="G6" s="13">
        <v>1</v>
      </c>
      <c r="H6" s="12">
        <v>1</v>
      </c>
      <c r="I6" s="12">
        <v>1</v>
      </c>
      <c r="J6" s="13">
        <v>1</v>
      </c>
      <c r="K6" s="12" t="s">
        <v>458</v>
      </c>
      <c r="L6" s="12" t="s">
        <v>453</v>
      </c>
      <c r="M6" s="12">
        <v>2</v>
      </c>
      <c r="N6" s="13">
        <v>4</v>
      </c>
      <c r="O6" s="13">
        <v>1</v>
      </c>
      <c r="P6" s="13">
        <v>2</v>
      </c>
      <c r="Q6" s="12" t="s">
        <v>457</v>
      </c>
      <c r="R6" s="12" t="s">
        <v>458</v>
      </c>
      <c r="S6" s="12" t="s">
        <v>734</v>
      </c>
      <c r="T6" s="12">
        <v>14</v>
      </c>
      <c r="U6" s="13">
        <v>14</v>
      </c>
      <c r="V6" s="12">
        <v>400</v>
      </c>
      <c r="W6" s="13"/>
      <c r="X6" s="13"/>
      <c r="Y6" s="13"/>
      <c r="Z6" s="12"/>
      <c r="AA6" s="13">
        <f t="shared" si="0"/>
        <v>14</v>
      </c>
      <c r="AB6" s="14">
        <f t="shared" si="1"/>
        <v>4.666666666666667</v>
      </c>
      <c r="AC6" s="14">
        <f t="shared" si="2"/>
        <v>4.666666666666667</v>
      </c>
      <c r="AD6" s="12"/>
      <c r="AE6" s="14"/>
      <c r="AF6" s="14"/>
      <c r="AG6" s="14"/>
      <c r="AH6" s="14"/>
      <c r="AI6" s="14"/>
      <c r="AJ6" s="14"/>
      <c r="AK6" s="14"/>
      <c r="AL6" s="14" t="s">
        <v>474</v>
      </c>
      <c r="AM6" s="14" t="s">
        <v>891</v>
      </c>
      <c r="AN6" s="15"/>
    </row>
    <row r="7" spans="1:41" x14ac:dyDescent="0.2">
      <c r="A7" s="8">
        <v>6</v>
      </c>
      <c r="B7" s="12" t="s">
        <v>661</v>
      </c>
      <c r="C7" s="12" t="s">
        <v>498</v>
      </c>
      <c r="D7" s="12" t="s">
        <v>609</v>
      </c>
      <c r="E7" s="12">
        <v>155</v>
      </c>
      <c r="F7" s="12">
        <v>155</v>
      </c>
      <c r="G7" s="13">
        <v>1</v>
      </c>
      <c r="H7" s="12" t="s">
        <v>475</v>
      </c>
      <c r="I7" s="12">
        <v>4</v>
      </c>
      <c r="J7" s="13">
        <v>4</v>
      </c>
      <c r="K7" s="12" t="s">
        <v>458</v>
      </c>
      <c r="L7" s="12" t="s">
        <v>453</v>
      </c>
      <c r="M7" s="12">
        <v>4</v>
      </c>
      <c r="N7" s="13">
        <v>3</v>
      </c>
      <c r="O7" s="13">
        <v>0</v>
      </c>
      <c r="P7" s="13">
        <v>0</v>
      </c>
      <c r="Q7" s="12" t="s">
        <v>457</v>
      </c>
      <c r="R7" s="12" t="s">
        <v>458</v>
      </c>
      <c r="S7" s="12" t="s">
        <v>720</v>
      </c>
      <c r="T7" s="12">
        <v>14</v>
      </c>
      <c r="U7" s="13">
        <v>14</v>
      </c>
      <c r="V7" s="12">
        <v>360</v>
      </c>
      <c r="W7" s="13"/>
      <c r="X7" s="13"/>
      <c r="Y7" s="13"/>
      <c r="Z7" s="12"/>
      <c r="AA7" s="13">
        <f t="shared" si="0"/>
        <v>14</v>
      </c>
      <c r="AB7" s="14">
        <f t="shared" si="1"/>
        <v>4.666666666666667</v>
      </c>
      <c r="AC7" s="14">
        <f t="shared" si="2"/>
        <v>4.666666666666667</v>
      </c>
      <c r="AD7" s="12"/>
      <c r="AE7" s="14"/>
      <c r="AF7" s="14"/>
      <c r="AG7" s="14"/>
      <c r="AH7" s="14" t="s">
        <v>837</v>
      </c>
      <c r="AI7" s="14"/>
      <c r="AJ7" s="14"/>
      <c r="AK7" s="14"/>
      <c r="AL7" s="14" t="s">
        <v>474</v>
      </c>
      <c r="AM7" s="14" t="s">
        <v>891</v>
      </c>
      <c r="AN7" s="15"/>
    </row>
    <row r="8" spans="1:41" ht="36" x14ac:dyDescent="0.2">
      <c r="A8" s="8">
        <v>7</v>
      </c>
      <c r="B8" s="12" t="s">
        <v>476</v>
      </c>
      <c r="C8" s="12" t="s">
        <v>500</v>
      </c>
      <c r="D8" s="12" t="s">
        <v>510</v>
      </c>
      <c r="E8" s="12" t="s">
        <v>642</v>
      </c>
      <c r="F8" s="12">
        <f>255+174+26+39+33+16+8+14+11+6+9+4</f>
        <v>595</v>
      </c>
      <c r="G8" s="13">
        <v>1</v>
      </c>
      <c r="H8" s="12" t="s">
        <v>477</v>
      </c>
      <c r="I8" s="12" t="s">
        <v>492</v>
      </c>
      <c r="J8" s="13">
        <v>17</v>
      </c>
      <c r="K8" s="12" t="s">
        <v>458</v>
      </c>
      <c r="L8" s="12" t="s">
        <v>453</v>
      </c>
      <c r="M8" s="12">
        <v>5</v>
      </c>
      <c r="N8" s="13">
        <v>3</v>
      </c>
      <c r="O8" s="13">
        <v>0</v>
      </c>
      <c r="P8" s="13">
        <v>0</v>
      </c>
      <c r="Q8" s="12" t="s">
        <v>457</v>
      </c>
      <c r="R8" s="12" t="s">
        <v>458</v>
      </c>
      <c r="S8" s="12" t="s">
        <v>723</v>
      </c>
      <c r="T8" s="12" t="s">
        <v>478</v>
      </c>
      <c r="U8" s="13">
        <v>40</v>
      </c>
      <c r="V8" s="12">
        <v>450</v>
      </c>
      <c r="W8" s="13">
        <v>3</v>
      </c>
      <c r="X8" s="13"/>
      <c r="Y8" s="13"/>
      <c r="Z8" s="12"/>
      <c r="AA8" s="13">
        <f t="shared" si="0"/>
        <v>43</v>
      </c>
      <c r="AB8" s="14">
        <f t="shared" si="1"/>
        <v>14.333333333333334</v>
      </c>
      <c r="AC8" s="14">
        <f t="shared" si="2"/>
        <v>14.333333333333334</v>
      </c>
      <c r="AD8" s="12"/>
      <c r="AE8" s="14"/>
      <c r="AF8" s="14"/>
      <c r="AG8" s="14"/>
      <c r="AH8" s="14"/>
      <c r="AI8" s="14"/>
      <c r="AJ8" s="14"/>
      <c r="AK8" s="14"/>
      <c r="AL8" s="14" t="s">
        <v>474</v>
      </c>
      <c r="AM8" s="14" t="s">
        <v>891</v>
      </c>
      <c r="AN8" s="15"/>
    </row>
    <row r="9" spans="1:41" ht="24" x14ac:dyDescent="0.2">
      <c r="A9" s="8">
        <v>8</v>
      </c>
      <c r="B9" s="12" t="s">
        <v>481</v>
      </c>
      <c r="C9" s="12" t="s">
        <v>501</v>
      </c>
      <c r="D9" s="12" t="s">
        <v>510</v>
      </c>
      <c r="E9" s="12">
        <v>482</v>
      </c>
      <c r="F9" s="12">
        <v>482</v>
      </c>
      <c r="G9" s="13">
        <v>1</v>
      </c>
      <c r="H9" s="12" t="s">
        <v>482</v>
      </c>
      <c r="I9" s="12">
        <v>9</v>
      </c>
      <c r="J9" s="13">
        <v>9</v>
      </c>
      <c r="K9" s="12" t="s">
        <v>458</v>
      </c>
      <c r="L9" s="12" t="s">
        <v>453</v>
      </c>
      <c r="M9" s="12">
        <v>5</v>
      </c>
      <c r="N9" s="13">
        <v>3</v>
      </c>
      <c r="O9" s="13">
        <v>0</v>
      </c>
      <c r="P9" s="13">
        <v>0</v>
      </c>
      <c r="Q9" s="12" t="s">
        <v>457</v>
      </c>
      <c r="R9" s="12" t="s">
        <v>458</v>
      </c>
      <c r="S9" s="12" t="s">
        <v>716</v>
      </c>
      <c r="T9" s="12">
        <v>5</v>
      </c>
      <c r="U9" s="13">
        <v>5</v>
      </c>
      <c r="V9" s="12">
        <v>460</v>
      </c>
      <c r="W9" s="13">
        <v>7</v>
      </c>
      <c r="X9" s="13">
        <v>90</v>
      </c>
      <c r="Y9" s="13">
        <v>90</v>
      </c>
      <c r="Z9" s="12">
        <v>260</v>
      </c>
      <c r="AA9" s="13">
        <f t="shared" si="0"/>
        <v>102</v>
      </c>
      <c r="AB9" s="14">
        <f t="shared" si="1"/>
        <v>34</v>
      </c>
      <c r="AC9" s="14">
        <f t="shared" si="2"/>
        <v>34</v>
      </c>
      <c r="AD9" s="12"/>
      <c r="AE9" s="14"/>
      <c r="AF9" s="14"/>
      <c r="AG9" s="14"/>
      <c r="AH9" s="14"/>
      <c r="AI9" s="14"/>
      <c r="AJ9" s="14"/>
      <c r="AK9" s="14" t="s">
        <v>457</v>
      </c>
      <c r="AL9" s="14" t="s">
        <v>474</v>
      </c>
      <c r="AM9" s="14" t="s">
        <v>891</v>
      </c>
      <c r="AN9" s="15" t="s">
        <v>0</v>
      </c>
    </row>
    <row r="10" spans="1:41" ht="24" x14ac:dyDescent="0.2">
      <c r="A10" s="8">
        <v>9</v>
      </c>
      <c r="B10" s="12" t="s">
        <v>2</v>
      </c>
      <c r="C10" s="12" t="s">
        <v>502</v>
      </c>
      <c r="D10" s="12" t="s">
        <v>612</v>
      </c>
      <c r="E10" s="12" t="s">
        <v>647</v>
      </c>
      <c r="F10" s="12">
        <f>47+21+14+13</f>
        <v>95</v>
      </c>
      <c r="G10" s="13">
        <v>1</v>
      </c>
      <c r="H10" s="12" t="s">
        <v>3</v>
      </c>
      <c r="I10" s="12" t="s">
        <v>4</v>
      </c>
      <c r="J10" s="13">
        <v>6</v>
      </c>
      <c r="K10" s="12" t="s">
        <v>458</v>
      </c>
      <c r="L10" s="12" t="s">
        <v>453</v>
      </c>
      <c r="M10" s="12">
        <v>6</v>
      </c>
      <c r="N10" s="13">
        <v>3</v>
      </c>
      <c r="O10" s="13">
        <v>3</v>
      </c>
      <c r="P10" s="13">
        <v>0</v>
      </c>
      <c r="Q10" s="12" t="s">
        <v>457</v>
      </c>
      <c r="R10" s="12" t="s">
        <v>458</v>
      </c>
      <c r="S10" s="12" t="s">
        <v>731</v>
      </c>
      <c r="T10" s="12"/>
      <c r="U10" s="13"/>
      <c r="V10" s="12"/>
      <c r="W10" s="13">
        <v>3</v>
      </c>
      <c r="X10" s="13"/>
      <c r="Y10" s="13"/>
      <c r="Z10" s="12"/>
      <c r="AA10" s="13">
        <f t="shared" si="0"/>
        <v>3</v>
      </c>
      <c r="AB10" s="14">
        <f t="shared" si="1"/>
        <v>1</v>
      </c>
      <c r="AC10" s="14">
        <f t="shared" si="2"/>
        <v>1</v>
      </c>
      <c r="AD10" s="12"/>
      <c r="AE10" s="14"/>
      <c r="AF10" s="14"/>
      <c r="AG10" s="14"/>
      <c r="AH10" s="14"/>
      <c r="AI10" s="14"/>
      <c r="AJ10" s="14"/>
      <c r="AK10" s="14"/>
      <c r="AL10" s="14" t="s">
        <v>1</v>
      </c>
      <c r="AM10" s="14" t="s">
        <v>1</v>
      </c>
      <c r="AN10" s="15" t="s">
        <v>992</v>
      </c>
    </row>
    <row r="11" spans="1:41" ht="24" x14ac:dyDescent="0.2">
      <c r="A11" s="8">
        <v>10</v>
      </c>
      <c r="B11" s="12" t="s">
        <v>5</v>
      </c>
      <c r="C11" s="12" t="s">
        <v>503</v>
      </c>
      <c r="D11" s="12" t="s">
        <v>612</v>
      </c>
      <c r="E11" s="12">
        <v>444</v>
      </c>
      <c r="F11" s="12">
        <v>444</v>
      </c>
      <c r="G11" s="13">
        <v>4</v>
      </c>
      <c r="H11" s="12" t="s">
        <v>6</v>
      </c>
      <c r="I11" s="12" t="s">
        <v>7</v>
      </c>
      <c r="J11" s="13">
        <v>24</v>
      </c>
      <c r="K11" s="12" t="s">
        <v>458</v>
      </c>
      <c r="L11" s="12" t="s">
        <v>453</v>
      </c>
      <c r="M11" s="12">
        <v>6</v>
      </c>
      <c r="N11" s="13">
        <v>3</v>
      </c>
      <c r="O11" s="13">
        <v>3</v>
      </c>
      <c r="P11" s="13">
        <v>0</v>
      </c>
      <c r="Q11" s="12" t="s">
        <v>457</v>
      </c>
      <c r="R11" s="12" t="s">
        <v>458</v>
      </c>
      <c r="S11" s="12" t="s">
        <v>797</v>
      </c>
      <c r="T11" s="12"/>
      <c r="U11" s="13"/>
      <c r="V11" s="12"/>
      <c r="W11" s="13">
        <v>3</v>
      </c>
      <c r="X11" s="13">
        <v>90</v>
      </c>
      <c r="Y11" s="13"/>
      <c r="Z11" s="12"/>
      <c r="AA11" s="13">
        <f t="shared" si="0"/>
        <v>3</v>
      </c>
      <c r="AB11" s="14">
        <f t="shared" si="1"/>
        <v>1</v>
      </c>
      <c r="AC11" s="14">
        <f t="shared" si="2"/>
        <v>1</v>
      </c>
      <c r="AD11" s="12"/>
      <c r="AE11" s="14"/>
      <c r="AF11" s="14"/>
      <c r="AG11" s="14"/>
      <c r="AH11" s="14"/>
      <c r="AI11" s="14" t="s">
        <v>855</v>
      </c>
      <c r="AJ11" s="14"/>
      <c r="AK11" s="14"/>
      <c r="AL11" s="14" t="s">
        <v>1</v>
      </c>
      <c r="AM11" s="14" t="s">
        <v>1</v>
      </c>
      <c r="AN11" s="15" t="s">
        <v>8</v>
      </c>
    </row>
    <row r="12" spans="1:41" ht="36" x14ac:dyDescent="0.2">
      <c r="A12" s="8">
        <v>11</v>
      </c>
      <c r="B12" s="12" t="s">
        <v>675</v>
      </c>
      <c r="C12" s="12" t="s">
        <v>504</v>
      </c>
      <c r="D12" s="12" t="s">
        <v>609</v>
      </c>
      <c r="E12" s="12" t="s">
        <v>244</v>
      </c>
      <c r="F12" s="12">
        <f>310+47+9</f>
        <v>366</v>
      </c>
      <c r="G12" s="13">
        <v>1</v>
      </c>
      <c r="H12" s="12" t="s">
        <v>245</v>
      </c>
      <c r="I12" s="12">
        <v>21</v>
      </c>
      <c r="J12" s="13">
        <v>21</v>
      </c>
      <c r="K12" s="12" t="s">
        <v>458</v>
      </c>
      <c r="L12" s="12" t="s">
        <v>453</v>
      </c>
      <c r="M12" s="12">
        <v>7</v>
      </c>
      <c r="N12" s="13">
        <v>3</v>
      </c>
      <c r="O12" s="13">
        <v>3</v>
      </c>
      <c r="P12" s="13">
        <v>2</v>
      </c>
      <c r="Q12" s="12" t="s">
        <v>457</v>
      </c>
      <c r="R12" s="12" t="s">
        <v>458</v>
      </c>
      <c r="S12" s="12" t="s">
        <v>779</v>
      </c>
      <c r="T12" s="12">
        <v>55</v>
      </c>
      <c r="U12" s="13">
        <v>55</v>
      </c>
      <c r="V12" s="12">
        <v>200</v>
      </c>
      <c r="W12" s="13"/>
      <c r="X12" s="13"/>
      <c r="Y12" s="13"/>
      <c r="Z12" s="12"/>
      <c r="AA12" s="13">
        <f t="shared" si="0"/>
        <v>55</v>
      </c>
      <c r="AB12" s="14">
        <f t="shared" si="1"/>
        <v>18.333333333333332</v>
      </c>
      <c r="AC12" s="14">
        <f t="shared" si="2"/>
        <v>18.333333333333332</v>
      </c>
      <c r="AD12" s="12"/>
      <c r="AE12" s="14"/>
      <c r="AF12" s="14"/>
      <c r="AG12" s="14"/>
      <c r="AH12" s="14"/>
      <c r="AI12" s="14" t="s">
        <v>845</v>
      </c>
      <c r="AJ12" s="14"/>
      <c r="AK12" s="14" t="s">
        <v>457</v>
      </c>
      <c r="AL12" s="14" t="s">
        <v>886</v>
      </c>
      <c r="AM12" s="14" t="s">
        <v>886</v>
      </c>
      <c r="AN12" s="15" t="s">
        <v>952</v>
      </c>
    </row>
    <row r="13" spans="1:41" x14ac:dyDescent="0.2">
      <c r="A13" s="8">
        <v>12</v>
      </c>
      <c r="B13" s="12" t="s">
        <v>9</v>
      </c>
      <c r="C13" s="12" t="s">
        <v>505</v>
      </c>
      <c r="D13" s="12" t="s">
        <v>510</v>
      </c>
      <c r="E13" s="12">
        <v>1189</v>
      </c>
      <c r="F13" s="12">
        <v>1189</v>
      </c>
      <c r="G13" s="13">
        <v>1</v>
      </c>
      <c r="H13" s="12" t="s">
        <v>10</v>
      </c>
      <c r="I13" s="12">
        <v>15</v>
      </c>
      <c r="J13" s="13">
        <v>15</v>
      </c>
      <c r="K13" s="12" t="s">
        <v>458</v>
      </c>
      <c r="L13" s="12" t="s">
        <v>453</v>
      </c>
      <c r="M13" s="12">
        <v>6</v>
      </c>
      <c r="N13" s="13">
        <v>3</v>
      </c>
      <c r="O13" s="13">
        <v>0</v>
      </c>
      <c r="P13" s="13">
        <v>0</v>
      </c>
      <c r="Q13" s="12" t="s">
        <v>457</v>
      </c>
      <c r="R13" s="12" t="s">
        <v>458</v>
      </c>
      <c r="S13" s="12" t="s">
        <v>717</v>
      </c>
      <c r="T13" s="12">
        <v>12</v>
      </c>
      <c r="U13" s="13">
        <v>12</v>
      </c>
      <c r="V13" s="12" t="s">
        <v>46</v>
      </c>
      <c r="W13" s="13">
        <v>20</v>
      </c>
      <c r="X13" s="13">
        <v>30</v>
      </c>
      <c r="Y13" s="13">
        <v>30</v>
      </c>
      <c r="Z13" s="12">
        <v>220</v>
      </c>
      <c r="AA13" s="13">
        <f t="shared" si="0"/>
        <v>62</v>
      </c>
      <c r="AB13" s="14">
        <f t="shared" si="1"/>
        <v>20.666666666666668</v>
      </c>
      <c r="AC13" s="14">
        <f t="shared" si="2"/>
        <v>20.666666666666668</v>
      </c>
      <c r="AD13" s="12"/>
      <c r="AE13" s="14"/>
      <c r="AF13" s="14"/>
      <c r="AG13" s="14"/>
      <c r="AH13" s="14"/>
      <c r="AI13" s="14"/>
      <c r="AJ13" s="14"/>
      <c r="AK13" s="14" t="s">
        <v>457</v>
      </c>
      <c r="AL13" s="14" t="s">
        <v>474</v>
      </c>
      <c r="AM13" s="14" t="s">
        <v>891</v>
      </c>
      <c r="AN13" s="15" t="s">
        <v>913</v>
      </c>
    </row>
    <row r="14" spans="1:41" ht="36" x14ac:dyDescent="0.2">
      <c r="A14" s="8">
        <v>13</v>
      </c>
      <c r="B14" s="12" t="s">
        <v>11</v>
      </c>
      <c r="C14" s="12" t="s">
        <v>506</v>
      </c>
      <c r="D14" s="12" t="s">
        <v>609</v>
      </c>
      <c r="E14" s="12" t="s">
        <v>643</v>
      </c>
      <c r="F14" s="12">
        <f>1536+127+75</f>
        <v>1738</v>
      </c>
      <c r="G14" s="13">
        <v>1</v>
      </c>
      <c r="H14" s="12" t="s">
        <v>12</v>
      </c>
      <c r="I14" s="12" t="s">
        <v>13</v>
      </c>
      <c r="J14" s="13">
        <v>37</v>
      </c>
      <c r="K14" s="12" t="s">
        <v>458</v>
      </c>
      <c r="L14" s="12" t="s">
        <v>453</v>
      </c>
      <c r="M14" s="12">
        <v>6</v>
      </c>
      <c r="N14" s="13">
        <v>3</v>
      </c>
      <c r="O14" s="13">
        <v>1</v>
      </c>
      <c r="P14" s="13">
        <v>2</v>
      </c>
      <c r="Q14" s="12" t="s">
        <v>457</v>
      </c>
      <c r="R14" s="12" t="s">
        <v>458</v>
      </c>
      <c r="S14" s="12" t="s">
        <v>726</v>
      </c>
      <c r="T14" s="12" t="s">
        <v>14</v>
      </c>
      <c r="U14" s="13">
        <v>27</v>
      </c>
      <c r="V14" s="12">
        <v>480</v>
      </c>
      <c r="W14" s="13">
        <v>15</v>
      </c>
      <c r="X14" s="13">
        <v>70</v>
      </c>
      <c r="Y14" s="13">
        <v>70</v>
      </c>
      <c r="Z14" s="12">
        <v>200</v>
      </c>
      <c r="AA14" s="13">
        <f t="shared" si="0"/>
        <v>112</v>
      </c>
      <c r="AB14" s="14">
        <f t="shared" si="1"/>
        <v>37.333333333333336</v>
      </c>
      <c r="AC14" s="14">
        <f t="shared" si="2"/>
        <v>37.333333333333336</v>
      </c>
      <c r="AD14" s="12"/>
      <c r="AE14" s="14"/>
      <c r="AF14" s="14"/>
      <c r="AG14" s="14"/>
      <c r="AH14" s="14"/>
      <c r="AI14" s="14"/>
      <c r="AJ14" s="14"/>
      <c r="AK14" s="14"/>
      <c r="AL14" s="14" t="s">
        <v>474</v>
      </c>
      <c r="AM14" s="14" t="s">
        <v>891</v>
      </c>
      <c r="AN14" s="15" t="s">
        <v>907</v>
      </c>
    </row>
    <row r="15" spans="1:41" ht="36" x14ac:dyDescent="0.2">
      <c r="A15" s="8">
        <v>14</v>
      </c>
      <c r="B15" s="12" t="s">
        <v>16</v>
      </c>
      <c r="C15" s="12" t="s">
        <v>507</v>
      </c>
      <c r="D15" s="12" t="s">
        <v>609</v>
      </c>
      <c r="E15" s="12">
        <v>925</v>
      </c>
      <c r="F15" s="12">
        <v>925</v>
      </c>
      <c r="G15" s="13">
        <v>1</v>
      </c>
      <c r="H15" s="12" t="s">
        <v>17</v>
      </c>
      <c r="I15" s="12">
        <v>15</v>
      </c>
      <c r="J15" s="13">
        <v>15</v>
      </c>
      <c r="K15" s="12" t="s">
        <v>458</v>
      </c>
      <c r="L15" s="12" t="s">
        <v>15</v>
      </c>
      <c r="M15" s="12"/>
      <c r="N15" s="13"/>
      <c r="O15" s="13"/>
      <c r="P15" s="13"/>
      <c r="Q15" s="12" t="s">
        <v>458</v>
      </c>
      <c r="R15" s="12" t="s">
        <v>458</v>
      </c>
      <c r="S15" s="12"/>
      <c r="T15" s="12">
        <v>20</v>
      </c>
      <c r="U15" s="13">
        <v>20</v>
      </c>
      <c r="V15" s="12">
        <v>150</v>
      </c>
      <c r="W15" s="13">
        <v>50</v>
      </c>
      <c r="X15" s="13">
        <v>75</v>
      </c>
      <c r="Y15" s="13">
        <v>75</v>
      </c>
      <c r="Z15" s="12">
        <v>160</v>
      </c>
      <c r="AA15" s="13">
        <f t="shared" si="0"/>
        <v>145</v>
      </c>
      <c r="AB15" s="14">
        <f t="shared" si="1"/>
        <v>48.333333333333336</v>
      </c>
      <c r="AC15" s="14">
        <f t="shared" si="2"/>
        <v>48.333333333333336</v>
      </c>
      <c r="AD15" s="12">
        <v>1</v>
      </c>
      <c r="AE15" s="14"/>
      <c r="AF15" s="14" t="s">
        <v>18</v>
      </c>
      <c r="AG15" s="14" t="s">
        <v>995</v>
      </c>
      <c r="AH15" s="14" t="s">
        <v>842</v>
      </c>
      <c r="AI15" s="14"/>
      <c r="AJ15" s="14" t="s">
        <v>19</v>
      </c>
      <c r="AK15" s="14" t="s">
        <v>457</v>
      </c>
      <c r="AL15" s="14" t="s">
        <v>881</v>
      </c>
      <c r="AM15" s="14" t="s">
        <v>890</v>
      </c>
      <c r="AN15" s="15" t="s">
        <v>912</v>
      </c>
    </row>
    <row r="16" spans="1:41" x14ac:dyDescent="0.2">
      <c r="A16" s="8">
        <v>15</v>
      </c>
      <c r="B16" s="12" t="s">
        <v>21</v>
      </c>
      <c r="C16" s="12" t="s">
        <v>508</v>
      </c>
      <c r="D16" s="12" t="s">
        <v>510</v>
      </c>
      <c r="E16" s="12">
        <v>94</v>
      </c>
      <c r="F16" s="12">
        <v>94</v>
      </c>
      <c r="G16" s="13">
        <v>1</v>
      </c>
      <c r="H16" s="12" t="s">
        <v>475</v>
      </c>
      <c r="I16" s="12">
        <v>4</v>
      </c>
      <c r="J16" s="13">
        <v>4</v>
      </c>
      <c r="K16" s="12" t="s">
        <v>458</v>
      </c>
      <c r="L16" s="12" t="s">
        <v>22</v>
      </c>
      <c r="M16" s="12"/>
      <c r="N16" s="13">
        <v>11</v>
      </c>
      <c r="O16" s="13">
        <v>0</v>
      </c>
      <c r="P16" s="13">
        <v>0</v>
      </c>
      <c r="Q16" s="12" t="s">
        <v>458</v>
      </c>
      <c r="R16" s="12" t="s">
        <v>457</v>
      </c>
      <c r="S16" s="12" t="s">
        <v>782</v>
      </c>
      <c r="T16" s="12">
        <v>40</v>
      </c>
      <c r="U16" s="13">
        <v>40</v>
      </c>
      <c r="V16" s="12">
        <v>80</v>
      </c>
      <c r="W16" s="13"/>
      <c r="X16" s="13"/>
      <c r="Y16" s="13"/>
      <c r="Z16" s="12"/>
      <c r="AA16" s="13">
        <f t="shared" si="0"/>
        <v>40</v>
      </c>
      <c r="AB16" s="14">
        <f t="shared" si="1"/>
        <v>13.333333333333334</v>
      </c>
      <c r="AC16" s="14">
        <f t="shared" ref="AC16:AC79" si="3">IF(K16="n",AB16,0)</f>
        <v>13.333333333333334</v>
      </c>
      <c r="AD16" s="12"/>
      <c r="AE16" s="14"/>
      <c r="AF16" s="14"/>
      <c r="AG16" s="14"/>
      <c r="AH16" s="14"/>
      <c r="AI16" s="14"/>
      <c r="AJ16" s="14" t="s">
        <v>869</v>
      </c>
      <c r="AK16" s="14"/>
      <c r="AL16" s="14" t="s">
        <v>306</v>
      </c>
      <c r="AM16" s="14" t="s">
        <v>894</v>
      </c>
      <c r="AN16" s="15"/>
    </row>
    <row r="17" spans="1:40" ht="24" x14ac:dyDescent="0.2">
      <c r="A17" s="8">
        <v>16</v>
      </c>
      <c r="B17" s="12" t="s">
        <v>24</v>
      </c>
      <c r="C17" s="12" t="s">
        <v>509</v>
      </c>
      <c r="D17" s="12" t="s">
        <v>612</v>
      </c>
      <c r="E17" s="12">
        <v>27</v>
      </c>
      <c r="F17" s="12">
        <v>27</v>
      </c>
      <c r="G17" s="13">
        <v>3</v>
      </c>
      <c r="H17" s="12" t="s">
        <v>43</v>
      </c>
      <c r="I17" s="12">
        <v>3</v>
      </c>
      <c r="J17" s="13">
        <v>3</v>
      </c>
      <c r="K17" s="12" t="s">
        <v>458</v>
      </c>
      <c r="L17" s="12" t="s">
        <v>22</v>
      </c>
      <c r="M17" s="12"/>
      <c r="N17" s="13">
        <v>11</v>
      </c>
      <c r="O17" s="13">
        <v>0</v>
      </c>
      <c r="P17" s="13">
        <v>0</v>
      </c>
      <c r="Q17" s="12" t="s">
        <v>458</v>
      </c>
      <c r="R17" s="12" t="s">
        <v>457</v>
      </c>
      <c r="S17" s="12" t="s">
        <v>781</v>
      </c>
      <c r="T17" s="12"/>
      <c r="U17" s="13"/>
      <c r="V17" s="12"/>
      <c r="W17" s="13">
        <v>3</v>
      </c>
      <c r="X17" s="13"/>
      <c r="Y17" s="13">
        <v>3</v>
      </c>
      <c r="Z17" s="12"/>
      <c r="AA17" s="13">
        <f t="shared" si="0"/>
        <v>6</v>
      </c>
      <c r="AB17" s="14">
        <f t="shared" si="1"/>
        <v>2</v>
      </c>
      <c r="AC17" s="14">
        <f t="shared" si="3"/>
        <v>2</v>
      </c>
      <c r="AD17" s="12"/>
      <c r="AE17" s="14"/>
      <c r="AF17" s="14"/>
      <c r="AG17" s="14"/>
      <c r="AH17" s="14"/>
      <c r="AI17" s="14"/>
      <c r="AJ17" s="14"/>
      <c r="AK17" s="14"/>
      <c r="AL17" s="14" t="s">
        <v>1</v>
      </c>
      <c r="AM17" s="14" t="s">
        <v>1</v>
      </c>
      <c r="AN17" s="15"/>
    </row>
    <row r="18" spans="1:40" ht="24" x14ac:dyDescent="0.2">
      <c r="A18" s="8">
        <v>17</v>
      </c>
      <c r="B18" s="12" t="s">
        <v>25</v>
      </c>
      <c r="C18" s="12" t="s">
        <v>510</v>
      </c>
      <c r="D18" s="12" t="s">
        <v>510</v>
      </c>
      <c r="E18" s="12">
        <v>479</v>
      </c>
      <c r="F18" s="12">
        <v>479</v>
      </c>
      <c r="G18" s="13">
        <v>1</v>
      </c>
      <c r="H18" s="12">
        <v>3</v>
      </c>
      <c r="I18" s="12">
        <v>3</v>
      </c>
      <c r="J18" s="13">
        <v>3</v>
      </c>
      <c r="K18" s="12" t="s">
        <v>458</v>
      </c>
      <c r="L18" s="12" t="s">
        <v>453</v>
      </c>
      <c r="M18" s="12">
        <v>3</v>
      </c>
      <c r="N18" s="13">
        <v>4</v>
      </c>
      <c r="O18" s="13">
        <v>0</v>
      </c>
      <c r="P18" s="13">
        <v>0</v>
      </c>
      <c r="Q18" s="12" t="s">
        <v>457</v>
      </c>
      <c r="R18" s="12" t="s">
        <v>458</v>
      </c>
      <c r="S18" s="12" t="s">
        <v>26</v>
      </c>
      <c r="T18" s="12"/>
      <c r="U18" s="13"/>
      <c r="V18" s="12"/>
      <c r="W18" s="13">
        <v>5</v>
      </c>
      <c r="X18" s="13">
        <v>15</v>
      </c>
      <c r="Y18" s="13">
        <v>15</v>
      </c>
      <c r="Z18" s="12" t="s">
        <v>27</v>
      </c>
      <c r="AA18" s="13">
        <f t="shared" si="0"/>
        <v>20</v>
      </c>
      <c r="AB18" s="14">
        <f t="shared" si="1"/>
        <v>6.666666666666667</v>
      </c>
      <c r="AC18" s="14">
        <f t="shared" si="3"/>
        <v>6.666666666666667</v>
      </c>
      <c r="AD18" s="12"/>
      <c r="AE18" s="14"/>
      <c r="AF18" s="14"/>
      <c r="AG18" s="14"/>
      <c r="AH18" s="14"/>
      <c r="AI18" s="14"/>
      <c r="AJ18" s="14"/>
      <c r="AK18" s="14"/>
      <c r="AL18" s="14" t="s">
        <v>474</v>
      </c>
      <c r="AM18" s="14" t="s">
        <v>891</v>
      </c>
      <c r="AN18" s="15" t="s">
        <v>900</v>
      </c>
    </row>
    <row r="19" spans="1:40" x14ac:dyDescent="0.2">
      <c r="A19" s="8">
        <v>18</v>
      </c>
      <c r="B19" s="12" t="s">
        <v>29</v>
      </c>
      <c r="C19" s="12" t="s">
        <v>511</v>
      </c>
      <c r="D19" s="12" t="s">
        <v>609</v>
      </c>
      <c r="E19" s="12">
        <v>234</v>
      </c>
      <c r="F19" s="12">
        <v>234</v>
      </c>
      <c r="G19" s="13">
        <v>1</v>
      </c>
      <c r="H19" s="12">
        <v>1</v>
      </c>
      <c r="I19" s="12">
        <v>1</v>
      </c>
      <c r="J19" s="13">
        <v>1</v>
      </c>
      <c r="K19" s="12" t="s">
        <v>458</v>
      </c>
      <c r="L19" s="12" t="s">
        <v>453</v>
      </c>
      <c r="M19" s="12">
        <v>4</v>
      </c>
      <c r="N19" s="13">
        <v>1</v>
      </c>
      <c r="O19" s="13">
        <v>1</v>
      </c>
      <c r="P19" s="13">
        <v>0</v>
      </c>
      <c r="Q19" s="12" t="s">
        <v>457</v>
      </c>
      <c r="R19" s="12" t="s">
        <v>458</v>
      </c>
      <c r="S19" s="12" t="s">
        <v>30</v>
      </c>
      <c r="T19" s="12">
        <v>17</v>
      </c>
      <c r="U19" s="13">
        <v>17</v>
      </c>
      <c r="V19" s="12" t="s">
        <v>31</v>
      </c>
      <c r="W19" s="13">
        <v>3</v>
      </c>
      <c r="X19" s="13"/>
      <c r="Y19" s="13"/>
      <c r="Z19" s="12"/>
      <c r="AA19" s="13">
        <f t="shared" si="0"/>
        <v>20</v>
      </c>
      <c r="AB19" s="14">
        <f t="shared" si="1"/>
        <v>6.666666666666667</v>
      </c>
      <c r="AC19" s="14">
        <f t="shared" si="3"/>
        <v>6.666666666666667</v>
      </c>
      <c r="AD19" s="12"/>
      <c r="AE19" s="14"/>
      <c r="AF19" s="14"/>
      <c r="AG19" s="14"/>
      <c r="AH19" s="14"/>
      <c r="AI19" s="14"/>
      <c r="AJ19" s="14" t="s">
        <v>860</v>
      </c>
      <c r="AK19" s="14"/>
      <c r="AL19" s="14" t="s">
        <v>28</v>
      </c>
      <c r="AM19" s="14" t="s">
        <v>891</v>
      </c>
      <c r="AN19" s="15"/>
    </row>
    <row r="20" spans="1:40" ht="24" x14ac:dyDescent="0.2">
      <c r="A20" s="8">
        <v>19</v>
      </c>
      <c r="B20" s="12" t="s">
        <v>32</v>
      </c>
      <c r="C20" s="12" t="s">
        <v>512</v>
      </c>
      <c r="D20" s="12" t="s">
        <v>609</v>
      </c>
      <c r="E20" s="12">
        <v>254</v>
      </c>
      <c r="F20" s="12">
        <v>254</v>
      </c>
      <c r="G20" s="13">
        <v>1</v>
      </c>
      <c r="H20" s="12" t="s">
        <v>33</v>
      </c>
      <c r="I20" s="12">
        <v>3</v>
      </c>
      <c r="J20" s="13">
        <v>3</v>
      </c>
      <c r="K20" s="12" t="s">
        <v>458</v>
      </c>
      <c r="L20" s="12" t="s">
        <v>453</v>
      </c>
      <c r="M20" s="12">
        <v>8</v>
      </c>
      <c r="N20" s="13">
        <v>3</v>
      </c>
      <c r="O20" s="13">
        <v>1</v>
      </c>
      <c r="P20" s="13">
        <v>0</v>
      </c>
      <c r="Q20" s="12" t="s">
        <v>457</v>
      </c>
      <c r="R20" s="12" t="s">
        <v>458</v>
      </c>
      <c r="S20" s="12" t="s">
        <v>748</v>
      </c>
      <c r="T20" s="12">
        <v>14</v>
      </c>
      <c r="U20" s="13">
        <v>14</v>
      </c>
      <c r="V20" s="12">
        <v>320</v>
      </c>
      <c r="W20" s="13">
        <v>20</v>
      </c>
      <c r="X20" s="13">
        <v>15</v>
      </c>
      <c r="Y20" s="13">
        <v>15</v>
      </c>
      <c r="Z20" s="12">
        <v>160</v>
      </c>
      <c r="AA20" s="13">
        <f t="shared" si="0"/>
        <v>49</v>
      </c>
      <c r="AB20" s="14">
        <f t="shared" si="1"/>
        <v>16.333333333333332</v>
      </c>
      <c r="AC20" s="14">
        <f t="shared" si="3"/>
        <v>16.333333333333332</v>
      </c>
      <c r="AD20" s="12"/>
      <c r="AE20" s="14"/>
      <c r="AF20" s="14"/>
      <c r="AG20" s="14"/>
      <c r="AH20" s="14"/>
      <c r="AI20" s="14"/>
      <c r="AJ20" s="14"/>
      <c r="AK20" s="14"/>
      <c r="AL20" s="14" t="s">
        <v>474</v>
      </c>
      <c r="AM20" s="14" t="s">
        <v>891</v>
      </c>
      <c r="AN20" s="15"/>
    </row>
    <row r="21" spans="1:40" x14ac:dyDescent="0.2">
      <c r="A21" s="8">
        <v>20</v>
      </c>
      <c r="B21" s="12" t="s">
        <v>663</v>
      </c>
      <c r="C21" s="12" t="s">
        <v>513</v>
      </c>
      <c r="D21" s="12" t="s">
        <v>510</v>
      </c>
      <c r="E21" s="12" t="s">
        <v>644</v>
      </c>
      <c r="F21" s="12">
        <f>236+75</f>
        <v>311</v>
      </c>
      <c r="G21" s="13">
        <v>1</v>
      </c>
      <c r="H21" s="12" t="s">
        <v>34</v>
      </c>
      <c r="I21" s="12" t="s">
        <v>35</v>
      </c>
      <c r="J21" s="13">
        <v>5</v>
      </c>
      <c r="K21" s="12" t="s">
        <v>458</v>
      </c>
      <c r="L21" s="12" t="s">
        <v>453</v>
      </c>
      <c r="M21" s="12">
        <v>4</v>
      </c>
      <c r="N21" s="13">
        <v>3</v>
      </c>
      <c r="O21" s="13">
        <v>0</v>
      </c>
      <c r="P21" s="13">
        <v>1</v>
      </c>
      <c r="Q21" s="12" t="s">
        <v>457</v>
      </c>
      <c r="R21" s="12" t="s">
        <v>458</v>
      </c>
      <c r="S21" s="12" t="s">
        <v>729</v>
      </c>
      <c r="T21" s="12" t="s">
        <v>36</v>
      </c>
      <c r="U21" s="13">
        <v>22</v>
      </c>
      <c r="V21" s="12">
        <v>410</v>
      </c>
      <c r="W21" s="13">
        <v>7</v>
      </c>
      <c r="X21" s="13"/>
      <c r="Y21" s="13"/>
      <c r="Z21" s="12"/>
      <c r="AA21" s="13">
        <f t="shared" si="0"/>
        <v>29</v>
      </c>
      <c r="AB21" s="14">
        <f t="shared" si="1"/>
        <v>9.6666666666666661</v>
      </c>
      <c r="AC21" s="14">
        <f t="shared" si="3"/>
        <v>9.6666666666666661</v>
      </c>
      <c r="AD21" s="12"/>
      <c r="AE21" s="14"/>
      <c r="AF21" s="14"/>
      <c r="AG21" s="14"/>
      <c r="AH21" s="14"/>
      <c r="AI21" s="14"/>
      <c r="AJ21" s="14"/>
      <c r="AK21" s="14"/>
      <c r="AL21" s="14" t="s">
        <v>28</v>
      </c>
      <c r="AM21" s="14" t="s">
        <v>891</v>
      </c>
      <c r="AN21" s="15"/>
    </row>
    <row r="22" spans="1:40" ht="24" x14ac:dyDescent="0.2">
      <c r="A22" s="8">
        <v>21</v>
      </c>
      <c r="B22" s="12" t="s">
        <v>662</v>
      </c>
      <c r="C22" s="12" t="s">
        <v>514</v>
      </c>
      <c r="D22" s="12" t="s">
        <v>612</v>
      </c>
      <c r="E22" s="12" t="s">
        <v>645</v>
      </c>
      <c r="F22" s="12">
        <f>34+20+15+20+12+7+8</f>
        <v>116</v>
      </c>
      <c r="G22" s="13">
        <v>3</v>
      </c>
      <c r="H22" s="12" t="s">
        <v>37</v>
      </c>
      <c r="I22" s="12" t="s">
        <v>38</v>
      </c>
      <c r="J22" s="13">
        <v>7</v>
      </c>
      <c r="K22" s="12" t="s">
        <v>458</v>
      </c>
      <c r="L22" s="12" t="s">
        <v>453</v>
      </c>
      <c r="M22" s="12">
        <v>4</v>
      </c>
      <c r="N22" s="13">
        <v>3</v>
      </c>
      <c r="O22" s="13">
        <v>0</v>
      </c>
      <c r="P22" s="13">
        <v>1</v>
      </c>
      <c r="Q22" s="12" t="s">
        <v>457</v>
      </c>
      <c r="R22" s="12" t="s">
        <v>458</v>
      </c>
      <c r="S22" s="12" t="s">
        <v>101</v>
      </c>
      <c r="T22" s="12"/>
      <c r="U22" s="13"/>
      <c r="V22" s="12"/>
      <c r="W22" s="13">
        <v>3</v>
      </c>
      <c r="X22" s="13"/>
      <c r="Y22" s="13"/>
      <c r="Z22" s="12"/>
      <c r="AA22" s="13">
        <f t="shared" si="0"/>
        <v>3</v>
      </c>
      <c r="AB22" s="14">
        <f t="shared" si="1"/>
        <v>1</v>
      </c>
      <c r="AC22" s="14">
        <f t="shared" si="3"/>
        <v>1</v>
      </c>
      <c r="AD22" s="12"/>
      <c r="AE22" s="14"/>
      <c r="AF22" s="14"/>
      <c r="AG22" s="14"/>
      <c r="AH22" s="14"/>
      <c r="AI22" s="14"/>
      <c r="AJ22" s="14"/>
      <c r="AK22" s="14"/>
      <c r="AL22" s="14" t="s">
        <v>1</v>
      </c>
      <c r="AM22" s="14" t="s">
        <v>1</v>
      </c>
      <c r="AN22" s="15"/>
    </row>
    <row r="23" spans="1:40" x14ac:dyDescent="0.2">
      <c r="A23" s="8">
        <v>22</v>
      </c>
      <c r="B23" s="12" t="s">
        <v>39</v>
      </c>
      <c r="C23" s="12" t="s">
        <v>515</v>
      </c>
      <c r="D23" s="12" t="s">
        <v>510</v>
      </c>
      <c r="E23" s="12" t="s">
        <v>648</v>
      </c>
      <c r="F23" s="12">
        <f>56+31+50</f>
        <v>137</v>
      </c>
      <c r="G23" s="13">
        <v>1</v>
      </c>
      <c r="H23" s="12" t="s">
        <v>40</v>
      </c>
      <c r="I23" s="12" t="s">
        <v>41</v>
      </c>
      <c r="J23" s="13">
        <v>7</v>
      </c>
      <c r="K23" s="12" t="s">
        <v>458</v>
      </c>
      <c r="L23" s="12" t="s">
        <v>453</v>
      </c>
      <c r="M23" s="12">
        <v>5</v>
      </c>
      <c r="N23" s="13">
        <v>1</v>
      </c>
      <c r="O23" s="13">
        <v>2</v>
      </c>
      <c r="P23" s="13">
        <v>0</v>
      </c>
      <c r="Q23" s="12" t="s">
        <v>457</v>
      </c>
      <c r="R23" s="12" t="s">
        <v>458</v>
      </c>
      <c r="S23" s="12" t="s">
        <v>701</v>
      </c>
      <c r="T23" s="12"/>
      <c r="U23" s="13"/>
      <c r="V23" s="12"/>
      <c r="W23" s="13">
        <v>3</v>
      </c>
      <c r="X23" s="13"/>
      <c r="Y23" s="13"/>
      <c r="Z23" s="12"/>
      <c r="AA23" s="13">
        <f t="shared" si="0"/>
        <v>3</v>
      </c>
      <c r="AB23" s="14">
        <f t="shared" si="1"/>
        <v>1</v>
      </c>
      <c r="AC23" s="14">
        <f t="shared" si="3"/>
        <v>1</v>
      </c>
      <c r="AD23" s="12"/>
      <c r="AE23" s="14"/>
      <c r="AF23" s="14"/>
      <c r="AG23" s="14"/>
      <c r="AH23" s="14"/>
      <c r="AI23" s="14"/>
      <c r="AJ23" s="14"/>
      <c r="AK23" s="14"/>
      <c r="AL23" s="14" t="s">
        <v>28</v>
      </c>
      <c r="AM23" s="14" t="s">
        <v>891</v>
      </c>
      <c r="AN23" s="15"/>
    </row>
    <row r="24" spans="1:40" x14ac:dyDescent="0.2">
      <c r="A24" s="8">
        <v>23</v>
      </c>
      <c r="B24" s="12" t="s">
        <v>42</v>
      </c>
      <c r="C24" s="12" t="s">
        <v>516</v>
      </c>
      <c r="D24" s="12" t="s">
        <v>510</v>
      </c>
      <c r="E24" s="12">
        <v>89</v>
      </c>
      <c r="F24" s="12">
        <v>89</v>
      </c>
      <c r="G24" s="13">
        <v>1</v>
      </c>
      <c r="H24" s="12" t="s">
        <v>43</v>
      </c>
      <c r="I24" s="12">
        <v>3</v>
      </c>
      <c r="J24" s="13">
        <v>3</v>
      </c>
      <c r="K24" s="12" t="s">
        <v>458</v>
      </c>
      <c r="L24" s="12" t="s">
        <v>453</v>
      </c>
      <c r="M24" s="12">
        <v>5</v>
      </c>
      <c r="N24" s="13">
        <v>4</v>
      </c>
      <c r="O24" s="13">
        <v>0</v>
      </c>
      <c r="P24" s="13">
        <v>1</v>
      </c>
      <c r="Q24" s="12" t="s">
        <v>457</v>
      </c>
      <c r="R24" s="12" t="s">
        <v>458</v>
      </c>
      <c r="S24" s="12" t="s">
        <v>712</v>
      </c>
      <c r="T24" s="12">
        <v>10</v>
      </c>
      <c r="U24" s="13">
        <v>10</v>
      </c>
      <c r="V24" s="12">
        <v>400</v>
      </c>
      <c r="W24" s="13"/>
      <c r="X24" s="13"/>
      <c r="Y24" s="13"/>
      <c r="Z24" s="12"/>
      <c r="AA24" s="13">
        <f t="shared" si="0"/>
        <v>10</v>
      </c>
      <c r="AB24" s="14">
        <f t="shared" si="1"/>
        <v>3.3333333333333335</v>
      </c>
      <c r="AC24" s="14">
        <f t="shared" si="3"/>
        <v>3.3333333333333335</v>
      </c>
      <c r="AD24" s="12"/>
      <c r="AE24" s="14"/>
      <c r="AF24" s="14"/>
      <c r="AG24" s="14"/>
      <c r="AH24" s="14"/>
      <c r="AI24" s="14"/>
      <c r="AJ24" s="14"/>
      <c r="AK24" s="14"/>
      <c r="AL24" s="14" t="s">
        <v>474</v>
      </c>
      <c r="AM24" s="14" t="s">
        <v>891</v>
      </c>
      <c r="AN24" s="15"/>
    </row>
    <row r="25" spans="1:40" x14ac:dyDescent="0.2">
      <c r="A25" s="8">
        <v>24</v>
      </c>
      <c r="B25" s="12" t="s">
        <v>47</v>
      </c>
      <c r="C25" s="12" t="s">
        <v>498</v>
      </c>
      <c r="D25" s="12" t="s">
        <v>609</v>
      </c>
      <c r="E25" s="12">
        <v>284</v>
      </c>
      <c r="F25" s="12">
        <v>284</v>
      </c>
      <c r="G25" s="13">
        <v>1</v>
      </c>
      <c r="H25" s="12" t="s">
        <v>48</v>
      </c>
      <c r="I25" s="12">
        <v>2</v>
      </c>
      <c r="J25" s="13">
        <v>2</v>
      </c>
      <c r="K25" s="12" t="s">
        <v>458</v>
      </c>
      <c r="L25" s="12" t="s">
        <v>453</v>
      </c>
      <c r="M25" s="12">
        <v>9</v>
      </c>
      <c r="N25" s="13">
        <v>3</v>
      </c>
      <c r="O25" s="13">
        <v>0</v>
      </c>
      <c r="P25" s="13">
        <v>0</v>
      </c>
      <c r="Q25" s="12" t="s">
        <v>457</v>
      </c>
      <c r="R25" s="12" t="s">
        <v>458</v>
      </c>
      <c r="S25" s="12" t="s">
        <v>49</v>
      </c>
      <c r="T25" s="12"/>
      <c r="U25" s="13"/>
      <c r="V25" s="12"/>
      <c r="W25" s="13"/>
      <c r="X25" s="13">
        <v>20</v>
      </c>
      <c r="Y25" s="13">
        <v>20</v>
      </c>
      <c r="Z25" s="12" t="s">
        <v>50</v>
      </c>
      <c r="AA25" s="13">
        <f t="shared" si="0"/>
        <v>20</v>
      </c>
      <c r="AB25" s="14">
        <f t="shared" si="1"/>
        <v>6.666666666666667</v>
      </c>
      <c r="AC25" s="14">
        <f t="shared" si="3"/>
        <v>6.666666666666667</v>
      </c>
      <c r="AD25" s="12"/>
      <c r="AE25" s="14"/>
      <c r="AF25" s="14"/>
      <c r="AG25" s="14"/>
      <c r="AH25" s="14"/>
      <c r="AI25" s="14"/>
      <c r="AJ25" s="14"/>
      <c r="AK25" s="14"/>
      <c r="AL25" s="14" t="s">
        <v>1</v>
      </c>
      <c r="AM25" s="14" t="s">
        <v>1</v>
      </c>
      <c r="AN25" s="15"/>
    </row>
    <row r="26" spans="1:40" ht="24" x14ac:dyDescent="0.2">
      <c r="A26" s="8">
        <v>25</v>
      </c>
      <c r="B26" s="12" t="s">
        <v>51</v>
      </c>
      <c r="C26" s="12" t="s">
        <v>517</v>
      </c>
      <c r="D26" s="12" t="s">
        <v>510</v>
      </c>
      <c r="E26" s="12">
        <v>92</v>
      </c>
      <c r="F26" s="12">
        <v>92</v>
      </c>
      <c r="G26" s="13">
        <v>1</v>
      </c>
      <c r="H26" s="12" t="s">
        <v>52</v>
      </c>
      <c r="I26" s="12" t="s">
        <v>53</v>
      </c>
      <c r="J26" s="13">
        <v>2</v>
      </c>
      <c r="K26" s="12" t="s">
        <v>458</v>
      </c>
      <c r="L26" s="12" t="s">
        <v>453</v>
      </c>
      <c r="M26" s="12">
        <v>10</v>
      </c>
      <c r="N26" s="13">
        <v>4</v>
      </c>
      <c r="O26" s="13">
        <v>0</v>
      </c>
      <c r="P26" s="13">
        <v>0</v>
      </c>
      <c r="Q26" s="12" t="s">
        <v>457</v>
      </c>
      <c r="R26" s="12" t="s">
        <v>458</v>
      </c>
      <c r="S26" s="12" t="s">
        <v>793</v>
      </c>
      <c r="T26" s="12" t="s">
        <v>54</v>
      </c>
      <c r="U26" s="13">
        <v>7</v>
      </c>
      <c r="V26" s="12">
        <v>480</v>
      </c>
      <c r="W26" s="13"/>
      <c r="X26" s="13"/>
      <c r="Y26" s="13"/>
      <c r="Z26" s="12"/>
      <c r="AA26" s="13">
        <f t="shared" si="0"/>
        <v>7</v>
      </c>
      <c r="AB26" s="14">
        <f t="shared" si="1"/>
        <v>2.3333333333333335</v>
      </c>
      <c r="AC26" s="14">
        <f t="shared" si="3"/>
        <v>2.3333333333333335</v>
      </c>
      <c r="AD26" s="12"/>
      <c r="AE26" s="14"/>
      <c r="AF26" s="14"/>
      <c r="AG26" s="14"/>
      <c r="AH26" s="14"/>
      <c r="AI26" s="14"/>
      <c r="AJ26" s="14"/>
      <c r="AK26" s="14"/>
      <c r="AL26" s="14" t="s">
        <v>474</v>
      </c>
      <c r="AM26" s="14" t="s">
        <v>891</v>
      </c>
      <c r="AN26" s="15"/>
    </row>
    <row r="27" spans="1:40" x14ac:dyDescent="0.2">
      <c r="A27" s="8">
        <v>26</v>
      </c>
      <c r="B27" s="12" t="s">
        <v>55</v>
      </c>
      <c r="C27" s="12" t="s">
        <v>510</v>
      </c>
      <c r="D27" s="12" t="s">
        <v>510</v>
      </c>
      <c r="E27" s="12">
        <v>15</v>
      </c>
      <c r="F27" s="12">
        <v>15</v>
      </c>
      <c r="G27" s="13">
        <v>1</v>
      </c>
      <c r="H27" s="12">
        <v>1</v>
      </c>
      <c r="I27" s="12">
        <v>1</v>
      </c>
      <c r="J27" s="13">
        <v>1</v>
      </c>
      <c r="K27" s="12" t="s">
        <v>458</v>
      </c>
      <c r="L27" s="12" t="s">
        <v>453</v>
      </c>
      <c r="M27" s="12">
        <v>10</v>
      </c>
      <c r="N27" s="13">
        <v>4</v>
      </c>
      <c r="O27" s="13">
        <v>0</v>
      </c>
      <c r="P27" s="13">
        <v>0</v>
      </c>
      <c r="Q27" s="12" t="s">
        <v>457</v>
      </c>
      <c r="R27" s="12" t="s">
        <v>458</v>
      </c>
      <c r="S27" s="12" t="s">
        <v>709</v>
      </c>
      <c r="T27" s="12"/>
      <c r="U27" s="13"/>
      <c r="V27" s="12"/>
      <c r="W27" s="13"/>
      <c r="X27" s="13" t="s">
        <v>479</v>
      </c>
      <c r="Y27" s="13">
        <v>3</v>
      </c>
      <c r="Z27" s="12" t="s">
        <v>56</v>
      </c>
      <c r="AA27" s="13">
        <f t="shared" si="0"/>
        <v>3</v>
      </c>
      <c r="AB27" s="14">
        <f t="shared" si="1"/>
        <v>1</v>
      </c>
      <c r="AC27" s="14">
        <f t="shared" si="3"/>
        <v>1</v>
      </c>
      <c r="AD27" s="12"/>
      <c r="AE27" s="14"/>
      <c r="AF27" s="14"/>
      <c r="AG27" s="14"/>
      <c r="AH27" s="14"/>
      <c r="AI27" s="14"/>
      <c r="AJ27" s="14"/>
      <c r="AK27" s="14"/>
      <c r="AL27" s="14" t="s">
        <v>1</v>
      </c>
      <c r="AM27" s="14" t="s">
        <v>1</v>
      </c>
      <c r="AN27" s="15"/>
    </row>
    <row r="28" spans="1:40" x14ac:dyDescent="0.2">
      <c r="A28" s="8">
        <v>27</v>
      </c>
      <c r="B28" s="12" t="s">
        <v>57</v>
      </c>
      <c r="C28" s="12" t="s">
        <v>498</v>
      </c>
      <c r="D28" s="12" t="s">
        <v>609</v>
      </c>
      <c r="E28" s="12">
        <v>127</v>
      </c>
      <c r="F28" s="12">
        <v>127</v>
      </c>
      <c r="G28" s="13">
        <v>1</v>
      </c>
      <c r="H28" s="12" t="s">
        <v>52</v>
      </c>
      <c r="I28" s="12">
        <v>2</v>
      </c>
      <c r="J28" s="13">
        <v>2</v>
      </c>
      <c r="K28" s="12" t="s">
        <v>458</v>
      </c>
      <c r="L28" s="12" t="s">
        <v>453</v>
      </c>
      <c r="M28" s="12">
        <v>9</v>
      </c>
      <c r="N28" s="13">
        <v>3</v>
      </c>
      <c r="O28" s="13">
        <v>0</v>
      </c>
      <c r="P28" s="13">
        <v>0</v>
      </c>
      <c r="Q28" s="12" t="s">
        <v>457</v>
      </c>
      <c r="R28" s="12" t="s">
        <v>458</v>
      </c>
      <c r="S28" s="12" t="s">
        <v>58</v>
      </c>
      <c r="T28" s="12"/>
      <c r="U28" s="13"/>
      <c r="V28" s="12"/>
      <c r="W28" s="13"/>
      <c r="X28" s="13">
        <v>17</v>
      </c>
      <c r="Y28" s="13">
        <v>17</v>
      </c>
      <c r="Z28" s="12">
        <v>240</v>
      </c>
      <c r="AA28" s="13">
        <f t="shared" si="0"/>
        <v>17</v>
      </c>
      <c r="AB28" s="14">
        <f t="shared" si="1"/>
        <v>5.666666666666667</v>
      </c>
      <c r="AC28" s="14">
        <f t="shared" si="3"/>
        <v>5.666666666666667</v>
      </c>
      <c r="AD28" s="12"/>
      <c r="AE28" s="14"/>
      <c r="AF28" s="14"/>
      <c r="AG28" s="14"/>
      <c r="AH28" s="14"/>
      <c r="AI28" s="14"/>
      <c r="AJ28" s="14"/>
      <c r="AK28" s="14"/>
      <c r="AL28" s="14" t="s">
        <v>1</v>
      </c>
      <c r="AM28" s="14" t="s">
        <v>1</v>
      </c>
      <c r="AN28" s="15"/>
    </row>
    <row r="29" spans="1:40" x14ac:dyDescent="0.2">
      <c r="A29" s="8">
        <v>28</v>
      </c>
      <c r="B29" s="12" t="s">
        <v>60</v>
      </c>
      <c r="C29" s="12" t="s">
        <v>518</v>
      </c>
      <c r="D29" s="12" t="s">
        <v>510</v>
      </c>
      <c r="E29" s="12" t="s">
        <v>59</v>
      </c>
      <c r="F29" s="12">
        <f>33+21</f>
        <v>54</v>
      </c>
      <c r="G29" s="13">
        <v>1</v>
      </c>
      <c r="H29" s="12" t="s">
        <v>61</v>
      </c>
      <c r="I29" s="12" t="s">
        <v>62</v>
      </c>
      <c r="J29" s="13">
        <v>4</v>
      </c>
      <c r="K29" s="12" t="s">
        <v>458</v>
      </c>
      <c r="L29" s="12" t="s">
        <v>453</v>
      </c>
      <c r="M29" s="12">
        <v>4</v>
      </c>
      <c r="N29" s="13">
        <v>3</v>
      </c>
      <c r="O29" s="13">
        <v>0</v>
      </c>
      <c r="P29" s="13">
        <v>0</v>
      </c>
      <c r="Q29" s="12" t="s">
        <v>457</v>
      </c>
      <c r="R29" s="12" t="s">
        <v>458</v>
      </c>
      <c r="S29" s="12" t="s">
        <v>58</v>
      </c>
      <c r="T29" s="12"/>
      <c r="U29" s="13"/>
      <c r="V29" s="12"/>
      <c r="W29" s="13"/>
      <c r="X29" s="13" t="s">
        <v>479</v>
      </c>
      <c r="Y29" s="13">
        <v>3</v>
      </c>
      <c r="Z29" s="12" t="s">
        <v>63</v>
      </c>
      <c r="AA29" s="13">
        <f t="shared" si="0"/>
        <v>3</v>
      </c>
      <c r="AB29" s="14">
        <f t="shared" si="1"/>
        <v>1</v>
      </c>
      <c r="AC29" s="14">
        <f t="shared" si="3"/>
        <v>1</v>
      </c>
      <c r="AD29" s="12"/>
      <c r="AE29" s="14"/>
      <c r="AF29" s="14"/>
      <c r="AG29" s="14"/>
      <c r="AH29" s="14"/>
      <c r="AI29" s="14"/>
      <c r="AJ29" s="14"/>
      <c r="AK29" s="14"/>
      <c r="AL29" s="14" t="s">
        <v>1</v>
      </c>
      <c r="AM29" s="14" t="s">
        <v>1</v>
      </c>
      <c r="AN29" s="15"/>
    </row>
    <row r="30" spans="1:40" x14ac:dyDescent="0.2">
      <c r="A30" s="8">
        <v>29</v>
      </c>
      <c r="B30" s="12" t="s">
        <v>64</v>
      </c>
      <c r="C30" s="12" t="s">
        <v>519</v>
      </c>
      <c r="D30" s="12" t="s">
        <v>609</v>
      </c>
      <c r="E30" s="12">
        <v>59</v>
      </c>
      <c r="F30" s="12">
        <v>59</v>
      </c>
      <c r="G30" s="13">
        <v>1</v>
      </c>
      <c r="H30" s="12" t="s">
        <v>52</v>
      </c>
      <c r="I30" s="12">
        <v>2</v>
      </c>
      <c r="J30" s="13">
        <v>2</v>
      </c>
      <c r="K30" s="12" t="s">
        <v>458</v>
      </c>
      <c r="L30" s="12" t="s">
        <v>453</v>
      </c>
      <c r="M30" s="12">
        <v>6</v>
      </c>
      <c r="N30" s="13">
        <v>3</v>
      </c>
      <c r="O30" s="13">
        <v>3</v>
      </c>
      <c r="P30" s="13">
        <v>1</v>
      </c>
      <c r="Q30" s="12" t="s">
        <v>457</v>
      </c>
      <c r="R30" s="12" t="s">
        <v>458</v>
      </c>
      <c r="S30" s="12" t="s">
        <v>58</v>
      </c>
      <c r="T30" s="12"/>
      <c r="U30" s="13"/>
      <c r="V30" s="12"/>
      <c r="W30" s="13">
        <v>3</v>
      </c>
      <c r="X30" s="13"/>
      <c r="Y30" s="13"/>
      <c r="Z30" s="12"/>
      <c r="AA30" s="13">
        <f t="shared" si="0"/>
        <v>3</v>
      </c>
      <c r="AB30" s="14">
        <f t="shared" si="1"/>
        <v>1</v>
      </c>
      <c r="AC30" s="14">
        <f t="shared" si="3"/>
        <v>1</v>
      </c>
      <c r="AD30" s="12"/>
      <c r="AE30" s="14"/>
      <c r="AF30" s="14"/>
      <c r="AG30" s="14"/>
      <c r="AH30" s="14"/>
      <c r="AI30" s="14"/>
      <c r="AJ30" s="14"/>
      <c r="AK30" s="14"/>
      <c r="AL30" s="14" t="s">
        <v>1</v>
      </c>
      <c r="AM30" s="14" t="s">
        <v>1</v>
      </c>
      <c r="AN30" s="15"/>
    </row>
    <row r="31" spans="1:40" x14ac:dyDescent="0.2">
      <c r="A31" s="8">
        <v>30</v>
      </c>
      <c r="B31" s="12" t="s">
        <v>65</v>
      </c>
      <c r="C31" s="12" t="s">
        <v>498</v>
      </c>
      <c r="D31" s="12" t="s">
        <v>609</v>
      </c>
      <c r="E31" s="12" t="s">
        <v>646</v>
      </c>
      <c r="F31" s="12">
        <f>45+13</f>
        <v>58</v>
      </c>
      <c r="G31" s="13">
        <v>1</v>
      </c>
      <c r="H31" s="12" t="s">
        <v>52</v>
      </c>
      <c r="I31" s="12" t="s">
        <v>66</v>
      </c>
      <c r="J31" s="13">
        <v>2</v>
      </c>
      <c r="K31" s="12" t="s">
        <v>458</v>
      </c>
      <c r="L31" s="12" t="s">
        <v>453</v>
      </c>
      <c r="M31" s="12">
        <v>10</v>
      </c>
      <c r="N31" s="13">
        <v>3</v>
      </c>
      <c r="O31" s="13">
        <v>0</v>
      </c>
      <c r="P31" s="13">
        <v>1</v>
      </c>
      <c r="Q31" s="12" t="s">
        <v>457</v>
      </c>
      <c r="R31" s="12" t="s">
        <v>458</v>
      </c>
      <c r="S31" s="12" t="s">
        <v>67</v>
      </c>
      <c r="T31" s="12"/>
      <c r="U31" s="13"/>
      <c r="V31" s="12"/>
      <c r="W31" s="13">
        <v>3</v>
      </c>
      <c r="X31" s="13"/>
      <c r="Y31" s="13"/>
      <c r="Z31" s="12"/>
      <c r="AA31" s="13">
        <f t="shared" si="0"/>
        <v>3</v>
      </c>
      <c r="AB31" s="14">
        <f t="shared" si="1"/>
        <v>1</v>
      </c>
      <c r="AC31" s="14">
        <f t="shared" si="3"/>
        <v>1</v>
      </c>
      <c r="AD31" s="12"/>
      <c r="AE31" s="14"/>
      <c r="AF31" s="14"/>
      <c r="AG31" s="14"/>
      <c r="AH31" s="14"/>
      <c r="AI31" s="14"/>
      <c r="AJ31" s="14"/>
      <c r="AK31" s="14"/>
      <c r="AL31" s="14" t="s">
        <v>1</v>
      </c>
      <c r="AM31" s="14" t="s">
        <v>1</v>
      </c>
      <c r="AN31" s="15"/>
    </row>
    <row r="32" spans="1:40" x14ac:dyDescent="0.2">
      <c r="A32" s="8">
        <v>31</v>
      </c>
      <c r="B32" s="12" t="s">
        <v>665</v>
      </c>
      <c r="C32" s="12" t="s">
        <v>520</v>
      </c>
      <c r="D32" s="12" t="s">
        <v>609</v>
      </c>
      <c r="E32" s="12" t="s">
        <v>68</v>
      </c>
      <c r="F32" s="12">
        <f>31+26+18</f>
        <v>75</v>
      </c>
      <c r="G32" s="13">
        <v>3</v>
      </c>
      <c r="H32" s="12" t="s">
        <v>69</v>
      </c>
      <c r="I32" s="12" t="s">
        <v>70</v>
      </c>
      <c r="J32" s="13">
        <v>5</v>
      </c>
      <c r="K32" s="12" t="s">
        <v>458</v>
      </c>
      <c r="L32" s="12" t="s">
        <v>453</v>
      </c>
      <c r="M32" s="12">
        <v>9</v>
      </c>
      <c r="N32" s="13">
        <v>2</v>
      </c>
      <c r="O32" s="13">
        <v>0</v>
      </c>
      <c r="P32" s="13">
        <v>0</v>
      </c>
      <c r="Q32" s="12" t="s">
        <v>457</v>
      </c>
      <c r="R32" s="12" t="s">
        <v>458</v>
      </c>
      <c r="S32" s="12" t="s">
        <v>119</v>
      </c>
      <c r="T32" s="12"/>
      <c r="U32" s="13"/>
      <c r="V32" s="12"/>
      <c r="W32" s="13">
        <v>3</v>
      </c>
      <c r="X32" s="13"/>
      <c r="Y32" s="13"/>
      <c r="Z32" s="12"/>
      <c r="AA32" s="13">
        <f t="shared" si="0"/>
        <v>3</v>
      </c>
      <c r="AB32" s="14">
        <f t="shared" si="1"/>
        <v>1</v>
      </c>
      <c r="AC32" s="14">
        <f t="shared" si="3"/>
        <v>1</v>
      </c>
      <c r="AD32" s="12"/>
      <c r="AE32" s="14"/>
      <c r="AF32" s="14"/>
      <c r="AG32" s="14"/>
      <c r="AH32" s="14"/>
      <c r="AI32" s="14"/>
      <c r="AJ32" s="14"/>
      <c r="AK32" s="14"/>
      <c r="AL32" s="14" t="s">
        <v>1</v>
      </c>
      <c r="AM32" s="14" t="s">
        <v>1</v>
      </c>
      <c r="AN32" s="15"/>
    </row>
    <row r="33" spans="1:40" x14ac:dyDescent="0.2">
      <c r="A33" s="8">
        <v>32</v>
      </c>
      <c r="B33" s="12" t="s">
        <v>71</v>
      </c>
      <c r="C33" s="12" t="s">
        <v>521</v>
      </c>
      <c r="D33" s="12" t="s">
        <v>510</v>
      </c>
      <c r="E33" s="12">
        <v>27</v>
      </c>
      <c r="F33" s="12">
        <v>27</v>
      </c>
      <c r="G33" s="13">
        <v>1</v>
      </c>
      <c r="H33" s="12">
        <v>1</v>
      </c>
      <c r="I33" s="12">
        <v>1</v>
      </c>
      <c r="J33" s="13">
        <v>1</v>
      </c>
      <c r="K33" s="12" t="s">
        <v>458</v>
      </c>
      <c r="L33" s="12" t="s">
        <v>453</v>
      </c>
      <c r="M33" s="12">
        <v>11</v>
      </c>
      <c r="N33" s="13">
        <v>1</v>
      </c>
      <c r="O33" s="13">
        <v>0</v>
      </c>
      <c r="P33" s="13">
        <v>1</v>
      </c>
      <c r="Q33" s="12" t="s">
        <v>457</v>
      </c>
      <c r="R33" s="12" t="s">
        <v>72</v>
      </c>
      <c r="S33" s="12" t="s">
        <v>73</v>
      </c>
      <c r="T33" s="12" t="s">
        <v>479</v>
      </c>
      <c r="U33" s="13">
        <v>3</v>
      </c>
      <c r="V33" s="12" t="s">
        <v>74</v>
      </c>
      <c r="W33" s="13"/>
      <c r="X33" s="13"/>
      <c r="Y33" s="13"/>
      <c r="Z33" s="12"/>
      <c r="AA33" s="13">
        <f t="shared" si="0"/>
        <v>3</v>
      </c>
      <c r="AB33" s="14">
        <f t="shared" si="1"/>
        <v>1</v>
      </c>
      <c r="AC33" s="14">
        <f t="shared" si="3"/>
        <v>1</v>
      </c>
      <c r="AD33" s="12"/>
      <c r="AE33" s="14"/>
      <c r="AF33" s="14"/>
      <c r="AG33" s="14"/>
      <c r="AH33" s="14"/>
      <c r="AI33" s="14"/>
      <c r="AJ33" s="14"/>
      <c r="AK33" s="14"/>
      <c r="AL33" s="14" t="s">
        <v>1</v>
      </c>
      <c r="AM33" s="14" t="s">
        <v>1</v>
      </c>
      <c r="AN33" s="15"/>
    </row>
    <row r="34" spans="1:40" x14ac:dyDescent="0.2">
      <c r="A34" s="8">
        <v>33</v>
      </c>
      <c r="B34" s="12" t="s">
        <v>75</v>
      </c>
      <c r="C34" s="12" t="s">
        <v>522</v>
      </c>
      <c r="D34" s="12" t="s">
        <v>510</v>
      </c>
      <c r="E34" s="12">
        <v>12</v>
      </c>
      <c r="F34" s="12">
        <v>12</v>
      </c>
      <c r="G34" s="13">
        <v>1</v>
      </c>
      <c r="H34" s="12">
        <v>1</v>
      </c>
      <c r="I34" s="12">
        <v>1</v>
      </c>
      <c r="J34" s="13">
        <v>1</v>
      </c>
      <c r="K34" s="12" t="s">
        <v>458</v>
      </c>
      <c r="L34" s="12" t="s">
        <v>453</v>
      </c>
      <c r="M34" s="12">
        <v>12</v>
      </c>
      <c r="N34" s="13">
        <v>2</v>
      </c>
      <c r="O34" s="13">
        <v>3</v>
      </c>
      <c r="P34" s="13">
        <v>0</v>
      </c>
      <c r="Q34" s="12" t="s">
        <v>457</v>
      </c>
      <c r="R34" s="12" t="s">
        <v>458</v>
      </c>
      <c r="S34" s="12" t="s">
        <v>76</v>
      </c>
      <c r="T34" s="12"/>
      <c r="U34" s="13"/>
      <c r="V34" s="12"/>
      <c r="W34" s="13">
        <v>3</v>
      </c>
      <c r="X34" s="13"/>
      <c r="Y34" s="13"/>
      <c r="Z34" s="12"/>
      <c r="AA34" s="13">
        <f t="shared" ref="AA34:AA65" si="4">U34+W34+Y34</f>
        <v>3</v>
      </c>
      <c r="AB34" s="14">
        <f t="shared" ref="AB34:AB65" si="5">AA34/3</f>
        <v>1</v>
      </c>
      <c r="AC34" s="14">
        <f t="shared" si="3"/>
        <v>1</v>
      </c>
      <c r="AD34" s="12"/>
      <c r="AE34" s="14"/>
      <c r="AF34" s="14"/>
      <c r="AG34" s="14"/>
      <c r="AH34" s="14"/>
      <c r="AI34" s="14"/>
      <c r="AJ34" s="14"/>
      <c r="AK34" s="14"/>
      <c r="AL34" s="14" t="s">
        <v>1</v>
      </c>
      <c r="AM34" s="14" t="s">
        <v>1</v>
      </c>
      <c r="AN34" s="15"/>
    </row>
    <row r="35" spans="1:40" ht="24" x14ac:dyDescent="0.2">
      <c r="A35" s="8">
        <v>34</v>
      </c>
      <c r="B35" s="12" t="s">
        <v>78</v>
      </c>
      <c r="C35" s="12" t="s">
        <v>523</v>
      </c>
      <c r="D35" s="12" t="s">
        <v>527</v>
      </c>
      <c r="E35" s="12" t="s">
        <v>77</v>
      </c>
      <c r="F35" s="12">
        <f>131+75+53+39+29</f>
        <v>327</v>
      </c>
      <c r="G35" s="13">
        <v>1</v>
      </c>
      <c r="H35" s="12" t="s">
        <v>79</v>
      </c>
      <c r="I35" s="12" t="s">
        <v>80</v>
      </c>
      <c r="J35" s="13">
        <v>7</v>
      </c>
      <c r="K35" s="12" t="s">
        <v>1001</v>
      </c>
      <c r="L35" s="12" t="s">
        <v>633</v>
      </c>
      <c r="M35" s="12" t="s">
        <v>628</v>
      </c>
      <c r="N35" s="13">
        <v>4</v>
      </c>
      <c r="O35" s="13">
        <v>0</v>
      </c>
      <c r="P35" s="13">
        <v>0</v>
      </c>
      <c r="Q35" s="12" t="s">
        <v>457</v>
      </c>
      <c r="R35" s="12" t="s">
        <v>458</v>
      </c>
      <c r="S35" s="12" t="s">
        <v>706</v>
      </c>
      <c r="T35" s="12">
        <v>8</v>
      </c>
      <c r="U35" s="13">
        <v>8</v>
      </c>
      <c r="V35" s="12">
        <v>440</v>
      </c>
      <c r="W35" s="13"/>
      <c r="X35" s="13"/>
      <c r="Y35" s="13"/>
      <c r="Z35" s="12"/>
      <c r="AA35" s="13">
        <f t="shared" si="4"/>
        <v>8</v>
      </c>
      <c r="AB35" s="14">
        <f t="shared" si="5"/>
        <v>2.6666666666666665</v>
      </c>
      <c r="AC35" s="14">
        <f t="shared" si="3"/>
        <v>0</v>
      </c>
      <c r="AD35" s="12"/>
      <c r="AE35" s="14"/>
      <c r="AF35" s="14"/>
      <c r="AG35" s="14"/>
      <c r="AH35" s="14"/>
      <c r="AI35" s="14"/>
      <c r="AJ35" s="14"/>
      <c r="AK35" s="14"/>
      <c r="AL35" s="14" t="s">
        <v>99</v>
      </c>
      <c r="AM35" s="14" t="s">
        <v>891</v>
      </c>
      <c r="AN35" s="15" t="s">
        <v>918</v>
      </c>
    </row>
    <row r="36" spans="1:40" ht="24" x14ac:dyDescent="0.2">
      <c r="A36" s="8">
        <v>35</v>
      </c>
      <c r="B36" s="12" t="s">
        <v>81</v>
      </c>
      <c r="C36" s="12" t="s">
        <v>524</v>
      </c>
      <c r="D36" s="12" t="s">
        <v>527</v>
      </c>
      <c r="E36" s="12">
        <v>21</v>
      </c>
      <c r="F36" s="12">
        <v>21</v>
      </c>
      <c r="G36" s="13">
        <v>1</v>
      </c>
      <c r="H36" s="12">
        <v>1</v>
      </c>
      <c r="I36" s="12">
        <v>1</v>
      </c>
      <c r="J36" s="13">
        <v>1</v>
      </c>
      <c r="K36" s="12" t="s">
        <v>458</v>
      </c>
      <c r="L36" s="12" t="s">
        <v>453</v>
      </c>
      <c r="M36" s="12">
        <v>5</v>
      </c>
      <c r="N36" s="13">
        <v>4</v>
      </c>
      <c r="O36" s="13">
        <v>0</v>
      </c>
      <c r="P36" s="13">
        <v>0</v>
      </c>
      <c r="Q36" s="12" t="s">
        <v>457</v>
      </c>
      <c r="R36" s="12" t="s">
        <v>457</v>
      </c>
      <c r="S36" s="12" t="s">
        <v>82</v>
      </c>
      <c r="T36" s="12">
        <v>5</v>
      </c>
      <c r="U36" s="13">
        <v>5</v>
      </c>
      <c r="V36" s="12">
        <v>190</v>
      </c>
      <c r="W36" s="13"/>
      <c r="X36" s="13"/>
      <c r="Y36" s="13"/>
      <c r="Z36" s="12"/>
      <c r="AA36" s="13">
        <f t="shared" si="4"/>
        <v>5</v>
      </c>
      <c r="AB36" s="14">
        <f t="shared" si="5"/>
        <v>1.6666666666666667</v>
      </c>
      <c r="AC36" s="14">
        <f t="shared" si="3"/>
        <v>1.6666666666666667</v>
      </c>
      <c r="AD36" s="12"/>
      <c r="AE36" s="14"/>
      <c r="AF36" s="14"/>
      <c r="AG36" s="14"/>
      <c r="AH36" s="14"/>
      <c r="AI36" s="14"/>
      <c r="AJ36" s="14"/>
      <c r="AK36" s="14"/>
      <c r="AL36" s="14" t="s">
        <v>885</v>
      </c>
      <c r="AM36" s="14" t="s">
        <v>893</v>
      </c>
      <c r="AN36" s="15"/>
    </row>
    <row r="37" spans="1:40" ht="24" x14ac:dyDescent="0.2">
      <c r="A37" s="8">
        <v>36</v>
      </c>
      <c r="B37" s="12" t="s">
        <v>83</v>
      </c>
      <c r="C37" s="12" t="s">
        <v>525</v>
      </c>
      <c r="D37" s="12" t="s">
        <v>610</v>
      </c>
      <c r="E37" s="12" t="s">
        <v>84</v>
      </c>
      <c r="F37" s="12">
        <v>86</v>
      </c>
      <c r="G37" s="13">
        <v>2</v>
      </c>
      <c r="H37" s="12" t="s">
        <v>33</v>
      </c>
      <c r="I37" s="12" t="s">
        <v>33</v>
      </c>
      <c r="J37" s="13">
        <v>3</v>
      </c>
      <c r="K37" s="12" t="s">
        <v>458</v>
      </c>
      <c r="L37" s="12" t="s">
        <v>453</v>
      </c>
      <c r="M37" s="12">
        <v>5</v>
      </c>
      <c r="N37" s="13">
        <v>4</v>
      </c>
      <c r="O37" s="13">
        <v>0</v>
      </c>
      <c r="P37" s="13">
        <v>0</v>
      </c>
      <c r="Q37" s="12" t="s">
        <v>457</v>
      </c>
      <c r="R37" s="12" t="s">
        <v>458</v>
      </c>
      <c r="S37" s="12" t="s">
        <v>85</v>
      </c>
      <c r="T37" s="12"/>
      <c r="U37" s="13"/>
      <c r="V37" s="12"/>
      <c r="W37" s="13"/>
      <c r="X37" s="13" t="s">
        <v>86</v>
      </c>
      <c r="Y37" s="13">
        <v>18</v>
      </c>
      <c r="Z37" s="12" t="s">
        <v>87</v>
      </c>
      <c r="AA37" s="13">
        <f t="shared" si="4"/>
        <v>18</v>
      </c>
      <c r="AB37" s="14">
        <f t="shared" si="5"/>
        <v>6</v>
      </c>
      <c r="AC37" s="14">
        <f t="shared" si="3"/>
        <v>6</v>
      </c>
      <c r="AD37" s="12"/>
      <c r="AE37" s="14"/>
      <c r="AF37" s="14"/>
      <c r="AG37" s="14"/>
      <c r="AH37" s="14"/>
      <c r="AI37" s="14"/>
      <c r="AJ37" s="14"/>
      <c r="AK37" s="14"/>
      <c r="AL37" s="14" t="s">
        <v>1</v>
      </c>
      <c r="AM37" s="14" t="s">
        <v>1</v>
      </c>
      <c r="AN37" s="15"/>
    </row>
    <row r="38" spans="1:40" ht="24" x14ac:dyDescent="0.2">
      <c r="A38" s="8">
        <v>37</v>
      </c>
      <c r="B38" s="12" t="s">
        <v>89</v>
      </c>
      <c r="C38" s="12" t="s">
        <v>526</v>
      </c>
      <c r="D38" s="12" t="s">
        <v>610</v>
      </c>
      <c r="E38" s="12" t="s">
        <v>90</v>
      </c>
      <c r="F38" s="12">
        <f>102+57+48</f>
        <v>207</v>
      </c>
      <c r="G38" s="13">
        <v>3</v>
      </c>
      <c r="H38" s="12" t="s">
        <v>61</v>
      </c>
      <c r="I38" s="12" t="s">
        <v>88</v>
      </c>
      <c r="J38" s="13">
        <v>3</v>
      </c>
      <c r="K38" s="12" t="s">
        <v>458</v>
      </c>
      <c r="L38" s="12" t="s">
        <v>453</v>
      </c>
      <c r="M38" s="12">
        <v>4</v>
      </c>
      <c r="N38" s="13">
        <v>4</v>
      </c>
      <c r="O38" s="13">
        <v>0</v>
      </c>
      <c r="P38" s="13">
        <v>0</v>
      </c>
      <c r="Q38" s="12" t="s">
        <v>458</v>
      </c>
      <c r="R38" s="12" t="s">
        <v>458</v>
      </c>
      <c r="S38" s="12" t="s">
        <v>91</v>
      </c>
      <c r="T38" s="12"/>
      <c r="U38" s="13"/>
      <c r="V38" s="12"/>
      <c r="W38" s="13">
        <v>3</v>
      </c>
      <c r="X38" s="13"/>
      <c r="Y38" s="13"/>
      <c r="Z38" s="12"/>
      <c r="AA38" s="13">
        <f t="shared" si="4"/>
        <v>3</v>
      </c>
      <c r="AB38" s="14">
        <f t="shared" si="5"/>
        <v>1</v>
      </c>
      <c r="AC38" s="14">
        <f t="shared" si="3"/>
        <v>1</v>
      </c>
      <c r="AD38" s="12"/>
      <c r="AE38" s="14"/>
      <c r="AF38" s="14"/>
      <c r="AG38" s="14"/>
      <c r="AH38" s="14"/>
      <c r="AI38" s="14"/>
      <c r="AJ38" s="14"/>
      <c r="AK38" s="14"/>
      <c r="AL38" s="14" t="s">
        <v>1</v>
      </c>
      <c r="AM38" s="14" t="s">
        <v>1</v>
      </c>
      <c r="AN38" s="15"/>
    </row>
    <row r="39" spans="1:40" x14ac:dyDescent="0.2">
      <c r="A39" s="8">
        <v>38</v>
      </c>
      <c r="B39" s="12" t="s">
        <v>92</v>
      </c>
      <c r="C39" s="12" t="s">
        <v>524</v>
      </c>
      <c r="D39" s="12" t="s">
        <v>527</v>
      </c>
      <c r="E39" s="12">
        <v>121</v>
      </c>
      <c r="F39" s="12">
        <v>121</v>
      </c>
      <c r="G39" s="13">
        <v>1</v>
      </c>
      <c r="H39" s="12">
        <v>1</v>
      </c>
      <c r="I39" s="12">
        <v>1</v>
      </c>
      <c r="J39" s="13">
        <v>1</v>
      </c>
      <c r="K39" s="12" t="s">
        <v>458</v>
      </c>
      <c r="L39" s="12" t="s">
        <v>453</v>
      </c>
      <c r="M39" s="12">
        <v>4</v>
      </c>
      <c r="N39" s="13">
        <v>4</v>
      </c>
      <c r="O39" s="13">
        <v>0</v>
      </c>
      <c r="P39" s="13">
        <v>3</v>
      </c>
      <c r="Q39" s="12" t="s">
        <v>457</v>
      </c>
      <c r="R39" s="12" t="s">
        <v>457</v>
      </c>
      <c r="S39" s="12" t="s">
        <v>783</v>
      </c>
      <c r="T39" s="12"/>
      <c r="U39" s="13"/>
      <c r="V39" s="12"/>
      <c r="W39" s="13">
        <v>3</v>
      </c>
      <c r="X39" s="13"/>
      <c r="Y39" s="13"/>
      <c r="Z39" s="12"/>
      <c r="AA39" s="13">
        <f t="shared" si="4"/>
        <v>3</v>
      </c>
      <c r="AB39" s="14">
        <f t="shared" si="5"/>
        <v>1</v>
      </c>
      <c r="AC39" s="14">
        <f t="shared" si="3"/>
        <v>1</v>
      </c>
      <c r="AD39" s="12"/>
      <c r="AE39" s="14"/>
      <c r="AF39" s="14"/>
      <c r="AG39" s="14"/>
      <c r="AH39" s="14"/>
      <c r="AI39" s="14"/>
      <c r="AJ39" s="14"/>
      <c r="AK39" s="14"/>
      <c r="AL39" s="14" t="s">
        <v>1</v>
      </c>
      <c r="AM39" s="14" t="s">
        <v>1</v>
      </c>
      <c r="AN39" s="15" t="s">
        <v>93</v>
      </c>
    </row>
    <row r="40" spans="1:40" x14ac:dyDescent="0.2">
      <c r="A40" s="8">
        <v>39</v>
      </c>
      <c r="B40" s="12" t="s">
        <v>94</v>
      </c>
      <c r="C40" s="12" t="s">
        <v>527</v>
      </c>
      <c r="D40" s="12" t="s">
        <v>527</v>
      </c>
      <c r="E40" s="12">
        <v>64</v>
      </c>
      <c r="F40" s="12">
        <v>64</v>
      </c>
      <c r="G40" s="13">
        <v>1</v>
      </c>
      <c r="H40" s="12">
        <v>1</v>
      </c>
      <c r="I40" s="12">
        <v>1</v>
      </c>
      <c r="J40" s="13">
        <v>1</v>
      </c>
      <c r="K40" s="12" t="s">
        <v>458</v>
      </c>
      <c r="L40" s="12" t="s">
        <v>453</v>
      </c>
      <c r="M40" s="12">
        <v>4</v>
      </c>
      <c r="N40" s="13">
        <v>4</v>
      </c>
      <c r="O40" s="13">
        <v>0</v>
      </c>
      <c r="P40" s="13">
        <v>2</v>
      </c>
      <c r="Q40" s="12" t="s">
        <v>457</v>
      </c>
      <c r="R40" s="12" t="s">
        <v>458</v>
      </c>
      <c r="S40" s="12" t="s">
        <v>118</v>
      </c>
      <c r="T40" s="12" t="s">
        <v>479</v>
      </c>
      <c r="U40" s="13">
        <v>3</v>
      </c>
      <c r="V40" s="12" t="s">
        <v>95</v>
      </c>
      <c r="W40" s="13"/>
      <c r="X40" s="13"/>
      <c r="Y40" s="13"/>
      <c r="Z40" s="12"/>
      <c r="AA40" s="13">
        <f t="shared" si="4"/>
        <v>3</v>
      </c>
      <c r="AB40" s="14">
        <f t="shared" si="5"/>
        <v>1</v>
      </c>
      <c r="AC40" s="14">
        <f t="shared" si="3"/>
        <v>1</v>
      </c>
      <c r="AD40" s="12"/>
      <c r="AE40" s="14"/>
      <c r="AF40" s="14"/>
      <c r="AG40" s="14"/>
      <c r="AH40" s="14"/>
      <c r="AI40" s="14"/>
      <c r="AJ40" s="14"/>
      <c r="AK40" s="14"/>
      <c r="AL40" s="14" t="s">
        <v>474</v>
      </c>
      <c r="AM40" s="14" t="s">
        <v>891</v>
      </c>
      <c r="AN40" s="15"/>
    </row>
    <row r="41" spans="1:40" x14ac:dyDescent="0.2">
      <c r="A41" s="8">
        <v>40</v>
      </c>
      <c r="B41" s="12" t="s">
        <v>96</v>
      </c>
      <c r="C41" s="12" t="s">
        <v>199</v>
      </c>
      <c r="D41" s="12" t="s">
        <v>510</v>
      </c>
      <c r="E41" s="12">
        <v>41</v>
      </c>
      <c r="F41" s="12">
        <v>41</v>
      </c>
      <c r="G41" s="13">
        <v>1</v>
      </c>
      <c r="H41" s="12">
        <v>1</v>
      </c>
      <c r="I41" s="12">
        <v>1</v>
      </c>
      <c r="J41" s="13">
        <v>1</v>
      </c>
      <c r="K41" s="12" t="s">
        <v>458</v>
      </c>
      <c r="L41" s="12" t="s">
        <v>453</v>
      </c>
      <c r="M41" s="12">
        <v>7</v>
      </c>
      <c r="N41" s="13"/>
      <c r="O41" s="13"/>
      <c r="P41" s="13"/>
      <c r="Q41" s="12" t="s">
        <v>458</v>
      </c>
      <c r="R41" s="12" t="s">
        <v>458</v>
      </c>
      <c r="S41" s="12" t="s">
        <v>97</v>
      </c>
      <c r="T41" s="12" t="s">
        <v>479</v>
      </c>
      <c r="U41" s="13">
        <v>3</v>
      </c>
      <c r="V41" s="12" t="s">
        <v>98</v>
      </c>
      <c r="W41" s="13"/>
      <c r="X41" s="13"/>
      <c r="Y41" s="13"/>
      <c r="Z41" s="12"/>
      <c r="AA41" s="13">
        <f t="shared" si="4"/>
        <v>3</v>
      </c>
      <c r="AB41" s="14">
        <f t="shared" si="5"/>
        <v>1</v>
      </c>
      <c r="AC41" s="14">
        <f t="shared" si="3"/>
        <v>1</v>
      </c>
      <c r="AD41" s="12"/>
      <c r="AE41" s="14"/>
      <c r="AF41" s="14"/>
      <c r="AG41" s="14"/>
      <c r="AH41" s="14"/>
      <c r="AI41" s="14"/>
      <c r="AJ41" s="14"/>
      <c r="AK41" s="14"/>
      <c r="AL41" s="14" t="s">
        <v>99</v>
      </c>
      <c r="AM41" s="14" t="s">
        <v>891</v>
      </c>
      <c r="AN41" s="15" t="s">
        <v>906</v>
      </c>
    </row>
    <row r="42" spans="1:40" x14ac:dyDescent="0.2">
      <c r="A42" s="8">
        <v>41</v>
      </c>
      <c r="B42" s="12" t="s">
        <v>100</v>
      </c>
      <c r="C42" s="12" t="s">
        <v>528</v>
      </c>
      <c r="D42" s="12" t="s">
        <v>510</v>
      </c>
      <c r="E42" s="12">
        <v>29</v>
      </c>
      <c r="F42" s="12">
        <v>29</v>
      </c>
      <c r="G42" s="13">
        <v>1</v>
      </c>
      <c r="H42" s="12">
        <v>1</v>
      </c>
      <c r="I42" s="12">
        <v>1</v>
      </c>
      <c r="J42" s="13">
        <v>1</v>
      </c>
      <c r="K42" s="12" t="s">
        <v>1001</v>
      </c>
      <c r="L42" s="12" t="s">
        <v>633</v>
      </c>
      <c r="M42" s="12" t="s">
        <v>629</v>
      </c>
      <c r="N42" s="13">
        <v>4</v>
      </c>
      <c r="O42" s="13">
        <v>0</v>
      </c>
      <c r="P42" s="13">
        <v>0</v>
      </c>
      <c r="Q42" s="12" t="s">
        <v>457</v>
      </c>
      <c r="R42" s="12" t="s">
        <v>458</v>
      </c>
      <c r="S42" s="12" t="s">
        <v>118</v>
      </c>
      <c r="T42" s="12"/>
      <c r="U42" s="13"/>
      <c r="V42" s="12"/>
      <c r="W42" s="13">
        <v>3</v>
      </c>
      <c r="X42" s="13"/>
      <c r="Y42" s="13"/>
      <c r="Z42" s="12"/>
      <c r="AA42" s="13">
        <f t="shared" si="4"/>
        <v>3</v>
      </c>
      <c r="AB42" s="14">
        <f t="shared" si="5"/>
        <v>1</v>
      </c>
      <c r="AC42" s="14">
        <f t="shared" si="3"/>
        <v>0</v>
      </c>
      <c r="AD42" s="12"/>
      <c r="AE42" s="14"/>
      <c r="AF42" s="14"/>
      <c r="AG42" s="14"/>
      <c r="AH42" s="14"/>
      <c r="AI42" s="14"/>
      <c r="AJ42" s="14"/>
      <c r="AK42" s="14"/>
      <c r="AL42" s="14" t="s">
        <v>1</v>
      </c>
      <c r="AM42" s="14" t="s">
        <v>1</v>
      </c>
      <c r="AN42" s="15" t="s">
        <v>919</v>
      </c>
    </row>
    <row r="43" spans="1:40" x14ac:dyDescent="0.2">
      <c r="A43" s="8">
        <v>42</v>
      </c>
      <c r="B43" s="12" t="s">
        <v>81</v>
      </c>
      <c r="C43" s="12" t="s">
        <v>524</v>
      </c>
      <c r="D43" s="12" t="s">
        <v>527</v>
      </c>
      <c r="E43" s="12">
        <v>34</v>
      </c>
      <c r="F43" s="12">
        <v>34</v>
      </c>
      <c r="G43" s="13">
        <v>1</v>
      </c>
      <c r="H43" s="12">
        <v>1</v>
      </c>
      <c r="I43" s="12">
        <v>1</v>
      </c>
      <c r="J43" s="13">
        <v>1</v>
      </c>
      <c r="K43" s="12" t="s">
        <v>458</v>
      </c>
      <c r="L43" s="12" t="s">
        <v>453</v>
      </c>
      <c r="M43" s="12">
        <v>8</v>
      </c>
      <c r="N43" s="13">
        <v>4</v>
      </c>
      <c r="O43" s="13">
        <v>0</v>
      </c>
      <c r="P43" s="13">
        <v>0</v>
      </c>
      <c r="Q43" s="12" t="s">
        <v>457</v>
      </c>
      <c r="R43" s="12" t="s">
        <v>458</v>
      </c>
      <c r="S43" s="12" t="s">
        <v>101</v>
      </c>
      <c r="T43" s="12">
        <v>7</v>
      </c>
      <c r="U43" s="13">
        <v>7</v>
      </c>
      <c r="V43" s="12">
        <v>320</v>
      </c>
      <c r="W43" s="13"/>
      <c r="X43" s="13"/>
      <c r="Y43" s="13"/>
      <c r="Z43" s="12"/>
      <c r="AA43" s="13">
        <f t="shared" si="4"/>
        <v>7</v>
      </c>
      <c r="AB43" s="14">
        <f t="shared" si="5"/>
        <v>2.3333333333333335</v>
      </c>
      <c r="AC43" s="14">
        <f t="shared" si="3"/>
        <v>2.3333333333333335</v>
      </c>
      <c r="AD43" s="12"/>
      <c r="AE43" s="14"/>
      <c r="AF43" s="14"/>
      <c r="AG43" s="14"/>
      <c r="AH43" s="14" t="s">
        <v>102</v>
      </c>
      <c r="AI43" s="14"/>
      <c r="AJ43" s="14"/>
      <c r="AK43" s="14"/>
      <c r="AL43" s="14" t="s">
        <v>1</v>
      </c>
      <c r="AM43" s="14" t="s">
        <v>1</v>
      </c>
      <c r="AN43" s="15" t="s">
        <v>908</v>
      </c>
    </row>
    <row r="44" spans="1:40" x14ac:dyDescent="0.2">
      <c r="A44" s="8">
        <v>43</v>
      </c>
      <c r="B44" s="12" t="s">
        <v>103</v>
      </c>
      <c r="C44" s="12" t="s">
        <v>523</v>
      </c>
      <c r="D44" s="12" t="s">
        <v>527</v>
      </c>
      <c r="E44" s="12">
        <v>16</v>
      </c>
      <c r="F44" s="12">
        <v>16</v>
      </c>
      <c r="G44" s="13">
        <v>1</v>
      </c>
      <c r="H44" s="12">
        <v>1</v>
      </c>
      <c r="I44" s="12">
        <v>1</v>
      </c>
      <c r="J44" s="13">
        <v>1</v>
      </c>
      <c r="K44" s="12" t="s">
        <v>458</v>
      </c>
      <c r="L44" s="12" t="s">
        <v>453</v>
      </c>
      <c r="M44" s="12">
        <v>12</v>
      </c>
      <c r="N44" s="13"/>
      <c r="O44" s="13"/>
      <c r="P44" s="13"/>
      <c r="Q44" s="12" t="s">
        <v>458</v>
      </c>
      <c r="R44" s="12" t="s">
        <v>458</v>
      </c>
      <c r="S44" s="12" t="s">
        <v>704</v>
      </c>
      <c r="T44" s="12">
        <v>15</v>
      </c>
      <c r="U44" s="13">
        <v>15</v>
      </c>
      <c r="V44" s="12">
        <v>130</v>
      </c>
      <c r="W44" s="13"/>
      <c r="X44" s="13"/>
      <c r="Y44" s="13"/>
      <c r="Z44" s="12"/>
      <c r="AA44" s="13">
        <f t="shared" si="4"/>
        <v>15</v>
      </c>
      <c r="AB44" s="14">
        <f t="shared" si="5"/>
        <v>5</v>
      </c>
      <c r="AC44" s="14">
        <f t="shared" si="3"/>
        <v>5</v>
      </c>
      <c r="AD44" s="12"/>
      <c r="AE44" s="14"/>
      <c r="AF44" s="14"/>
      <c r="AG44" s="14"/>
      <c r="AH44" s="14"/>
      <c r="AI44" s="14"/>
      <c r="AJ44" s="14"/>
      <c r="AK44" s="14"/>
      <c r="AL44" s="14" t="s">
        <v>883</v>
      </c>
      <c r="AM44" s="14" t="s">
        <v>886</v>
      </c>
      <c r="AN44" s="15"/>
    </row>
    <row r="45" spans="1:40" x14ac:dyDescent="0.2">
      <c r="A45" s="8">
        <v>44</v>
      </c>
      <c r="B45" s="12" t="s">
        <v>92</v>
      </c>
      <c r="C45" s="12" t="s">
        <v>524</v>
      </c>
      <c r="D45" s="12" t="s">
        <v>527</v>
      </c>
      <c r="E45" s="12">
        <v>30</v>
      </c>
      <c r="F45" s="12">
        <v>30</v>
      </c>
      <c r="G45" s="13">
        <v>1</v>
      </c>
      <c r="H45" s="12">
        <v>1</v>
      </c>
      <c r="I45" s="12">
        <v>1</v>
      </c>
      <c r="J45" s="13">
        <v>1</v>
      </c>
      <c r="K45" s="12" t="s">
        <v>458</v>
      </c>
      <c r="L45" s="12" t="s">
        <v>453</v>
      </c>
      <c r="M45" s="12">
        <v>9</v>
      </c>
      <c r="N45" s="13">
        <v>3</v>
      </c>
      <c r="O45" s="13">
        <v>0</v>
      </c>
      <c r="P45" s="13">
        <v>0</v>
      </c>
      <c r="Q45" s="12" t="s">
        <v>458</v>
      </c>
      <c r="R45" s="12" t="s">
        <v>458</v>
      </c>
      <c r="S45" s="12" t="s">
        <v>104</v>
      </c>
      <c r="T45" s="12"/>
      <c r="U45" s="13"/>
      <c r="V45" s="12"/>
      <c r="W45" s="13"/>
      <c r="X45" s="13">
        <v>20</v>
      </c>
      <c r="Y45" s="13">
        <v>20</v>
      </c>
      <c r="Z45" s="12" t="s">
        <v>105</v>
      </c>
      <c r="AA45" s="13">
        <f t="shared" si="4"/>
        <v>20</v>
      </c>
      <c r="AB45" s="14">
        <f t="shared" si="5"/>
        <v>6.666666666666667</v>
      </c>
      <c r="AC45" s="14">
        <f t="shared" si="3"/>
        <v>6.666666666666667</v>
      </c>
      <c r="AD45" s="12"/>
      <c r="AE45" s="14"/>
      <c r="AF45" s="14"/>
      <c r="AG45" s="14"/>
      <c r="AH45" s="14"/>
      <c r="AI45" s="14"/>
      <c r="AJ45" s="14"/>
      <c r="AK45" s="14"/>
      <c r="AL45" s="14" t="s">
        <v>1</v>
      </c>
      <c r="AM45" s="14" t="s">
        <v>1</v>
      </c>
      <c r="AN45" s="15" t="s">
        <v>106</v>
      </c>
    </row>
    <row r="46" spans="1:40" x14ac:dyDescent="0.2">
      <c r="A46" s="8">
        <v>45</v>
      </c>
      <c r="B46" s="12" t="s">
        <v>107</v>
      </c>
      <c r="C46" s="12" t="s">
        <v>496</v>
      </c>
      <c r="D46" s="12" t="s">
        <v>609</v>
      </c>
      <c r="E46" s="12">
        <v>10</v>
      </c>
      <c r="F46" s="12">
        <v>10</v>
      </c>
      <c r="G46" s="13">
        <v>1</v>
      </c>
      <c r="H46" s="12">
        <v>1</v>
      </c>
      <c r="I46" s="12">
        <v>1</v>
      </c>
      <c r="J46" s="13">
        <v>1</v>
      </c>
      <c r="K46" s="12" t="s">
        <v>458</v>
      </c>
      <c r="L46" s="12" t="s">
        <v>453</v>
      </c>
      <c r="M46" s="12">
        <v>11</v>
      </c>
      <c r="N46" s="13">
        <v>4</v>
      </c>
      <c r="O46" s="13">
        <v>0</v>
      </c>
      <c r="P46" s="13">
        <v>0</v>
      </c>
      <c r="Q46" s="12" t="s">
        <v>457</v>
      </c>
      <c r="R46" s="12" t="s">
        <v>458</v>
      </c>
      <c r="S46" s="12" t="s">
        <v>108</v>
      </c>
      <c r="T46" s="12" t="s">
        <v>479</v>
      </c>
      <c r="U46" s="13">
        <v>3</v>
      </c>
      <c r="V46" s="12" t="s">
        <v>109</v>
      </c>
      <c r="W46" s="13"/>
      <c r="X46" s="13"/>
      <c r="Y46" s="13"/>
      <c r="Z46" s="12"/>
      <c r="AA46" s="13">
        <f t="shared" si="4"/>
        <v>3</v>
      </c>
      <c r="AB46" s="14">
        <f t="shared" si="5"/>
        <v>1</v>
      </c>
      <c r="AC46" s="14">
        <f t="shared" si="3"/>
        <v>1</v>
      </c>
      <c r="AD46" s="12"/>
      <c r="AE46" s="14"/>
      <c r="AF46" s="14"/>
      <c r="AG46" s="14"/>
      <c r="AH46" s="14"/>
      <c r="AI46" s="14"/>
      <c r="AJ46" s="14"/>
      <c r="AK46" s="14"/>
      <c r="AL46" s="14" t="s">
        <v>1</v>
      </c>
      <c r="AM46" s="14" t="s">
        <v>1</v>
      </c>
      <c r="AN46" s="15" t="s">
        <v>110</v>
      </c>
    </row>
    <row r="47" spans="1:40" x14ac:dyDescent="0.2">
      <c r="A47" s="8">
        <v>46</v>
      </c>
      <c r="B47" s="12" t="s">
        <v>112</v>
      </c>
      <c r="C47" s="12" t="s">
        <v>683</v>
      </c>
      <c r="D47" s="12" t="s">
        <v>510</v>
      </c>
      <c r="E47" s="12" t="s">
        <v>111</v>
      </c>
      <c r="F47" s="12">
        <v>23</v>
      </c>
      <c r="G47" s="13">
        <v>2</v>
      </c>
      <c r="H47" s="12" t="s">
        <v>52</v>
      </c>
      <c r="I47" s="12" t="s">
        <v>53</v>
      </c>
      <c r="J47" s="13">
        <v>2</v>
      </c>
      <c r="K47" s="12" t="s">
        <v>458</v>
      </c>
      <c r="L47" s="12" t="s">
        <v>453</v>
      </c>
      <c r="M47" s="12">
        <v>12</v>
      </c>
      <c r="N47" s="13">
        <v>2</v>
      </c>
      <c r="O47" s="13">
        <v>0</v>
      </c>
      <c r="P47" s="13">
        <v>0</v>
      </c>
      <c r="Q47" s="12" t="s">
        <v>457</v>
      </c>
      <c r="R47" s="12" t="s">
        <v>458</v>
      </c>
      <c r="S47" s="12" t="s">
        <v>113</v>
      </c>
      <c r="T47" s="12" t="s">
        <v>479</v>
      </c>
      <c r="U47" s="13">
        <v>3</v>
      </c>
      <c r="V47" s="12" t="s">
        <v>109</v>
      </c>
      <c r="W47" s="13"/>
      <c r="X47" s="13">
        <v>7</v>
      </c>
      <c r="Y47" s="13">
        <v>7</v>
      </c>
      <c r="Z47" s="12">
        <v>250</v>
      </c>
      <c r="AA47" s="13">
        <f t="shared" si="4"/>
        <v>10</v>
      </c>
      <c r="AB47" s="14">
        <f t="shared" si="5"/>
        <v>3.3333333333333335</v>
      </c>
      <c r="AC47" s="14">
        <f t="shared" si="3"/>
        <v>3.3333333333333335</v>
      </c>
      <c r="AD47" s="12"/>
      <c r="AE47" s="14"/>
      <c r="AF47" s="14"/>
      <c r="AG47" s="14"/>
      <c r="AH47" s="14"/>
      <c r="AI47" s="14"/>
      <c r="AJ47" s="14"/>
      <c r="AK47" s="14"/>
      <c r="AL47" s="14" t="s">
        <v>1</v>
      </c>
      <c r="AM47" s="14" t="s">
        <v>1</v>
      </c>
      <c r="AN47" s="15" t="s">
        <v>114</v>
      </c>
    </row>
    <row r="48" spans="1:40" x14ac:dyDescent="0.2">
      <c r="A48" s="8">
        <v>47</v>
      </c>
      <c r="B48" s="12" t="s">
        <v>115</v>
      </c>
      <c r="C48" s="12" t="s">
        <v>529</v>
      </c>
      <c r="D48" s="12" t="s">
        <v>510</v>
      </c>
      <c r="E48" s="12">
        <v>10</v>
      </c>
      <c r="F48" s="12">
        <v>10</v>
      </c>
      <c r="G48" s="13">
        <v>1</v>
      </c>
      <c r="H48" s="12">
        <v>1</v>
      </c>
      <c r="I48" s="12">
        <v>1</v>
      </c>
      <c r="J48" s="13">
        <v>1</v>
      </c>
      <c r="K48" s="12" t="s">
        <v>458</v>
      </c>
      <c r="L48" s="12" t="s">
        <v>453</v>
      </c>
      <c r="M48" s="12">
        <v>9</v>
      </c>
      <c r="N48" s="13"/>
      <c r="O48" s="13"/>
      <c r="P48" s="13"/>
      <c r="Q48" s="12" t="s">
        <v>458</v>
      </c>
      <c r="R48" s="12" t="s">
        <v>458</v>
      </c>
      <c r="S48" s="12" t="s">
        <v>752</v>
      </c>
      <c r="T48" s="12">
        <v>6</v>
      </c>
      <c r="U48" s="13">
        <v>6</v>
      </c>
      <c r="V48" s="12">
        <v>170</v>
      </c>
      <c r="W48" s="13"/>
      <c r="X48" s="13"/>
      <c r="Y48" s="13"/>
      <c r="Z48" s="12"/>
      <c r="AA48" s="13">
        <f t="shared" si="4"/>
        <v>6</v>
      </c>
      <c r="AB48" s="14">
        <f t="shared" si="5"/>
        <v>2</v>
      </c>
      <c r="AC48" s="14">
        <f t="shared" si="3"/>
        <v>2</v>
      </c>
      <c r="AD48" s="12"/>
      <c r="AE48" s="14"/>
      <c r="AF48" s="14"/>
      <c r="AG48" s="14"/>
      <c r="AH48" s="14"/>
      <c r="AI48" s="14"/>
      <c r="AJ48" s="14"/>
      <c r="AK48" s="14"/>
      <c r="AL48" s="14" t="s">
        <v>883</v>
      </c>
      <c r="AM48" s="14" t="s">
        <v>886</v>
      </c>
      <c r="AN48" s="15"/>
    </row>
    <row r="49" spans="1:40" ht="24" x14ac:dyDescent="0.2">
      <c r="A49" s="8">
        <v>48</v>
      </c>
      <c r="B49" s="12" t="s">
        <v>116</v>
      </c>
      <c r="C49" s="12" t="s">
        <v>528</v>
      </c>
      <c r="D49" s="12" t="s">
        <v>510</v>
      </c>
      <c r="E49" s="12">
        <v>5</v>
      </c>
      <c r="F49" s="12">
        <v>5</v>
      </c>
      <c r="G49" s="13">
        <v>1</v>
      </c>
      <c r="H49" s="12">
        <v>1</v>
      </c>
      <c r="I49" s="12">
        <v>1</v>
      </c>
      <c r="J49" s="13">
        <v>1</v>
      </c>
      <c r="K49" s="12" t="s">
        <v>458</v>
      </c>
      <c r="L49" s="12" t="s">
        <v>117</v>
      </c>
      <c r="M49" s="12">
        <v>1</v>
      </c>
      <c r="N49" s="13">
        <v>8</v>
      </c>
      <c r="O49" s="13">
        <v>2</v>
      </c>
      <c r="P49" s="13">
        <v>0</v>
      </c>
      <c r="Q49" s="12" t="s">
        <v>457</v>
      </c>
      <c r="R49" s="12" t="s">
        <v>458</v>
      </c>
      <c r="S49" s="12" t="s">
        <v>696</v>
      </c>
      <c r="T49" s="12" t="s">
        <v>479</v>
      </c>
      <c r="U49" s="13">
        <v>3</v>
      </c>
      <c r="V49" s="12" t="s">
        <v>109</v>
      </c>
      <c r="W49" s="13"/>
      <c r="X49" s="13"/>
      <c r="Y49" s="13"/>
      <c r="Z49" s="12"/>
      <c r="AA49" s="13">
        <f t="shared" si="4"/>
        <v>3</v>
      </c>
      <c r="AB49" s="14">
        <f t="shared" si="5"/>
        <v>1</v>
      </c>
      <c r="AC49" s="14">
        <f t="shared" si="3"/>
        <v>1</v>
      </c>
      <c r="AD49" s="12"/>
      <c r="AE49" s="14"/>
      <c r="AF49" s="14"/>
      <c r="AG49" s="14"/>
      <c r="AH49" s="14"/>
      <c r="AI49" s="14"/>
      <c r="AJ49" s="14"/>
      <c r="AK49" s="14"/>
      <c r="AL49" s="14" t="s">
        <v>120</v>
      </c>
      <c r="AM49" s="14" t="s">
        <v>891</v>
      </c>
      <c r="AN49" s="15" t="s">
        <v>120</v>
      </c>
    </row>
    <row r="50" spans="1:40" x14ac:dyDescent="0.2">
      <c r="A50" s="8">
        <v>49</v>
      </c>
      <c r="B50" s="12" t="s">
        <v>668</v>
      </c>
      <c r="C50" s="12" t="s">
        <v>530</v>
      </c>
      <c r="D50" s="12" t="s">
        <v>609</v>
      </c>
      <c r="E50" s="12">
        <v>48</v>
      </c>
      <c r="F50" s="12">
        <v>48</v>
      </c>
      <c r="G50" s="13">
        <v>1</v>
      </c>
      <c r="H50" s="12" t="s">
        <v>72</v>
      </c>
      <c r="I50" s="12">
        <v>6</v>
      </c>
      <c r="J50" s="13">
        <v>6</v>
      </c>
      <c r="K50" s="12" t="s">
        <v>458</v>
      </c>
      <c r="L50" s="12" t="s">
        <v>453</v>
      </c>
      <c r="M50" s="12">
        <v>4</v>
      </c>
      <c r="N50" s="13">
        <v>3</v>
      </c>
      <c r="O50" s="13">
        <v>0</v>
      </c>
      <c r="P50" s="13">
        <v>3</v>
      </c>
      <c r="Q50" s="12" t="s">
        <v>457</v>
      </c>
      <c r="R50" s="12" t="s">
        <v>457</v>
      </c>
      <c r="S50" s="12" t="s">
        <v>788</v>
      </c>
      <c r="T50" s="12"/>
      <c r="U50" s="13"/>
      <c r="V50" s="12"/>
      <c r="W50" s="13">
        <v>5</v>
      </c>
      <c r="X50" s="13"/>
      <c r="Y50" s="13"/>
      <c r="Z50" s="12"/>
      <c r="AA50" s="13">
        <f t="shared" si="4"/>
        <v>5</v>
      </c>
      <c r="AB50" s="14">
        <f t="shared" si="5"/>
        <v>1.6666666666666667</v>
      </c>
      <c r="AC50" s="14">
        <f t="shared" si="3"/>
        <v>1.6666666666666667</v>
      </c>
      <c r="AD50" s="12"/>
      <c r="AE50" s="14"/>
      <c r="AF50" s="14"/>
      <c r="AG50" s="14"/>
      <c r="AH50" s="14"/>
      <c r="AI50" s="14"/>
      <c r="AJ50" s="14" t="s">
        <v>863</v>
      </c>
      <c r="AK50" s="14"/>
      <c r="AL50" s="14" t="s">
        <v>883</v>
      </c>
      <c r="AM50" s="14" t="s">
        <v>886</v>
      </c>
      <c r="AN50" s="15" t="s">
        <v>926</v>
      </c>
    </row>
    <row r="51" spans="1:40" x14ac:dyDescent="0.2">
      <c r="A51" s="8">
        <v>50</v>
      </c>
      <c r="B51" s="12" t="s">
        <v>121</v>
      </c>
      <c r="C51" s="12" t="s">
        <v>598</v>
      </c>
      <c r="D51" s="12" t="s">
        <v>527</v>
      </c>
      <c r="E51" s="12">
        <v>25</v>
      </c>
      <c r="F51" s="12">
        <v>25</v>
      </c>
      <c r="G51" s="13">
        <v>1</v>
      </c>
      <c r="H51" s="12">
        <v>1</v>
      </c>
      <c r="I51" s="12">
        <v>1</v>
      </c>
      <c r="J51" s="13">
        <v>1</v>
      </c>
      <c r="K51" s="12" t="s">
        <v>1001</v>
      </c>
      <c r="L51" s="12" t="s">
        <v>633</v>
      </c>
      <c r="M51" s="12" t="s">
        <v>629</v>
      </c>
      <c r="N51" s="13">
        <v>4</v>
      </c>
      <c r="O51" s="13">
        <v>0</v>
      </c>
      <c r="P51" s="13">
        <v>1</v>
      </c>
      <c r="Q51" s="12" t="s">
        <v>457</v>
      </c>
      <c r="R51" s="12" t="s">
        <v>457</v>
      </c>
      <c r="S51" s="12" t="s">
        <v>790</v>
      </c>
      <c r="T51" s="12">
        <v>9</v>
      </c>
      <c r="U51" s="13">
        <v>9</v>
      </c>
      <c r="V51" s="12">
        <v>21</v>
      </c>
      <c r="W51" s="13"/>
      <c r="X51" s="13"/>
      <c r="Y51" s="13"/>
      <c r="Z51" s="12"/>
      <c r="AA51" s="13">
        <f t="shared" si="4"/>
        <v>9</v>
      </c>
      <c r="AB51" s="14">
        <f t="shared" si="5"/>
        <v>3</v>
      </c>
      <c r="AC51" s="14">
        <f t="shared" si="3"/>
        <v>0</v>
      </c>
      <c r="AD51" s="12"/>
      <c r="AE51" s="14"/>
      <c r="AF51" s="14"/>
      <c r="AG51" s="14"/>
      <c r="AH51" s="14"/>
      <c r="AI51" s="14"/>
      <c r="AJ51" s="14"/>
      <c r="AK51" s="14"/>
      <c r="AL51" s="14" t="s">
        <v>882</v>
      </c>
      <c r="AM51" s="14" t="s">
        <v>886</v>
      </c>
      <c r="AN51" s="15" t="s">
        <v>925</v>
      </c>
    </row>
    <row r="52" spans="1:40" ht="24" x14ac:dyDescent="0.2">
      <c r="A52" s="8">
        <v>51</v>
      </c>
      <c r="B52" s="12" t="s">
        <v>122</v>
      </c>
      <c r="C52" s="12" t="s">
        <v>531</v>
      </c>
      <c r="D52" s="12" t="s">
        <v>510</v>
      </c>
      <c r="E52" s="12">
        <v>45</v>
      </c>
      <c r="F52" s="12">
        <v>45</v>
      </c>
      <c r="G52" s="13">
        <v>1</v>
      </c>
      <c r="H52" s="12">
        <v>1</v>
      </c>
      <c r="I52" s="12">
        <v>1</v>
      </c>
      <c r="J52" s="13">
        <v>1</v>
      </c>
      <c r="K52" s="12" t="s">
        <v>458</v>
      </c>
      <c r="L52" s="12" t="s">
        <v>453</v>
      </c>
      <c r="M52" s="12">
        <v>6</v>
      </c>
      <c r="N52" s="13">
        <v>3</v>
      </c>
      <c r="O52" s="13">
        <v>0</v>
      </c>
      <c r="P52" s="13">
        <v>3</v>
      </c>
      <c r="Q52" s="12" t="s">
        <v>457</v>
      </c>
      <c r="R52" s="12" t="s">
        <v>458</v>
      </c>
      <c r="S52" s="12" t="s">
        <v>789</v>
      </c>
      <c r="T52" s="12">
        <v>5</v>
      </c>
      <c r="U52" s="13">
        <v>5</v>
      </c>
      <c r="V52" s="12" t="s">
        <v>124</v>
      </c>
      <c r="W52" s="13"/>
      <c r="X52" s="13"/>
      <c r="Y52" s="13"/>
      <c r="Z52" s="12"/>
      <c r="AA52" s="13">
        <f t="shared" si="4"/>
        <v>5</v>
      </c>
      <c r="AB52" s="14">
        <f t="shared" si="5"/>
        <v>1.6666666666666667</v>
      </c>
      <c r="AC52" s="14">
        <f t="shared" si="3"/>
        <v>1.6666666666666667</v>
      </c>
      <c r="AD52" s="12"/>
      <c r="AE52" s="14"/>
      <c r="AF52" s="14"/>
      <c r="AG52" s="14"/>
      <c r="AH52" s="14"/>
      <c r="AI52" s="14"/>
      <c r="AJ52" s="14"/>
      <c r="AK52" s="14"/>
      <c r="AL52" s="14" t="s">
        <v>28</v>
      </c>
      <c r="AM52" s="14" t="s">
        <v>891</v>
      </c>
      <c r="AN52" s="15" t="s">
        <v>123</v>
      </c>
    </row>
    <row r="53" spans="1:40" ht="24" x14ac:dyDescent="0.2">
      <c r="A53" s="8">
        <v>52</v>
      </c>
      <c r="B53" s="12" t="s">
        <v>94</v>
      </c>
      <c r="C53" s="12" t="s">
        <v>527</v>
      </c>
      <c r="D53" s="12" t="s">
        <v>527</v>
      </c>
      <c r="E53" s="12">
        <v>22</v>
      </c>
      <c r="F53" s="12">
        <v>22</v>
      </c>
      <c r="G53" s="13">
        <v>1</v>
      </c>
      <c r="H53" s="12">
        <v>1</v>
      </c>
      <c r="I53" s="12">
        <v>1</v>
      </c>
      <c r="J53" s="13">
        <v>1</v>
      </c>
      <c r="K53" s="12" t="s">
        <v>458</v>
      </c>
      <c r="L53" s="12" t="s">
        <v>453</v>
      </c>
      <c r="M53" s="12">
        <v>5</v>
      </c>
      <c r="N53" s="13">
        <v>4</v>
      </c>
      <c r="O53" s="13">
        <v>0</v>
      </c>
      <c r="P53" s="13">
        <v>0</v>
      </c>
      <c r="Q53" s="12" t="s">
        <v>457</v>
      </c>
      <c r="R53" s="12" t="s">
        <v>458</v>
      </c>
      <c r="S53" s="12" t="s">
        <v>711</v>
      </c>
      <c r="T53" s="12">
        <v>5</v>
      </c>
      <c r="U53" s="13">
        <v>5</v>
      </c>
      <c r="V53" s="12">
        <v>300</v>
      </c>
      <c r="W53" s="13"/>
      <c r="X53" s="13"/>
      <c r="Y53" s="13"/>
      <c r="Z53" s="12"/>
      <c r="AA53" s="13">
        <f t="shared" si="4"/>
        <v>5</v>
      </c>
      <c r="AB53" s="14">
        <f t="shared" si="5"/>
        <v>1.6666666666666667</v>
      </c>
      <c r="AC53" s="14">
        <f t="shared" si="3"/>
        <v>1.6666666666666667</v>
      </c>
      <c r="AD53" s="12"/>
      <c r="AE53" s="14"/>
      <c r="AF53" s="14"/>
      <c r="AG53" s="14"/>
      <c r="AH53" s="14"/>
      <c r="AI53" s="14"/>
      <c r="AJ53" s="14"/>
      <c r="AK53" s="14"/>
      <c r="AL53" s="14" t="s">
        <v>885</v>
      </c>
      <c r="AM53" s="14" t="s">
        <v>893</v>
      </c>
      <c r="AN53" s="15" t="s">
        <v>125</v>
      </c>
    </row>
    <row r="54" spans="1:40" x14ac:dyDescent="0.2">
      <c r="A54" s="8">
        <v>53</v>
      </c>
      <c r="B54" s="12" t="s">
        <v>126</v>
      </c>
      <c r="C54" s="12" t="s">
        <v>497</v>
      </c>
      <c r="D54" s="12" t="s">
        <v>609</v>
      </c>
      <c r="E54" s="12">
        <v>8</v>
      </c>
      <c r="F54" s="12">
        <v>8</v>
      </c>
      <c r="G54" s="13">
        <v>1</v>
      </c>
      <c r="H54" s="12">
        <v>1</v>
      </c>
      <c r="I54" s="12">
        <v>1</v>
      </c>
      <c r="J54" s="13">
        <v>1</v>
      </c>
      <c r="K54" s="12" t="s">
        <v>458</v>
      </c>
      <c r="L54" s="12" t="s">
        <v>453</v>
      </c>
      <c r="M54" s="12">
        <v>8</v>
      </c>
      <c r="N54" s="13">
        <v>3</v>
      </c>
      <c r="O54" s="13">
        <v>0</v>
      </c>
      <c r="P54" s="13">
        <v>3</v>
      </c>
      <c r="Q54" s="12" t="s">
        <v>457</v>
      </c>
      <c r="R54" s="12" t="s">
        <v>458</v>
      </c>
      <c r="S54" s="12" t="s">
        <v>127</v>
      </c>
      <c r="T54" s="12">
        <v>3</v>
      </c>
      <c r="U54" s="13">
        <v>3</v>
      </c>
      <c r="V54" s="12">
        <v>440</v>
      </c>
      <c r="W54" s="13"/>
      <c r="X54" s="13"/>
      <c r="Y54" s="13"/>
      <c r="Z54" s="12"/>
      <c r="AA54" s="13">
        <f t="shared" si="4"/>
        <v>3</v>
      </c>
      <c r="AB54" s="14">
        <f t="shared" si="5"/>
        <v>1</v>
      </c>
      <c r="AC54" s="14">
        <f t="shared" si="3"/>
        <v>1</v>
      </c>
      <c r="AD54" s="12"/>
      <c r="AE54" s="14"/>
      <c r="AF54" s="14"/>
      <c r="AG54" s="14"/>
      <c r="AH54" s="14"/>
      <c r="AI54" s="14"/>
      <c r="AJ54" s="14"/>
      <c r="AK54" s="14"/>
      <c r="AL54" s="14" t="s">
        <v>474</v>
      </c>
      <c r="AM54" s="14" t="s">
        <v>891</v>
      </c>
      <c r="AN54" s="15"/>
    </row>
    <row r="55" spans="1:40" x14ac:dyDescent="0.2">
      <c r="A55" s="8">
        <v>54</v>
      </c>
      <c r="B55" s="12" t="s">
        <v>126</v>
      </c>
      <c r="C55" s="12" t="s">
        <v>497</v>
      </c>
      <c r="D55" s="12" t="s">
        <v>609</v>
      </c>
      <c r="E55" s="12">
        <v>8</v>
      </c>
      <c r="F55" s="12">
        <v>8</v>
      </c>
      <c r="G55" s="13">
        <v>1</v>
      </c>
      <c r="H55" s="12">
        <v>1</v>
      </c>
      <c r="I55" s="12">
        <v>1</v>
      </c>
      <c r="J55" s="13">
        <v>1</v>
      </c>
      <c r="K55" s="12" t="s">
        <v>458</v>
      </c>
      <c r="L55" s="12" t="s">
        <v>453</v>
      </c>
      <c r="M55" s="12">
        <v>10</v>
      </c>
      <c r="N55" s="13">
        <v>3</v>
      </c>
      <c r="O55" s="13">
        <v>0</v>
      </c>
      <c r="P55" s="13">
        <v>3</v>
      </c>
      <c r="Q55" s="12" t="s">
        <v>457</v>
      </c>
      <c r="R55" s="12" t="s">
        <v>458</v>
      </c>
      <c r="S55" s="12" t="s">
        <v>128</v>
      </c>
      <c r="T55" s="12">
        <v>1</v>
      </c>
      <c r="U55" s="13">
        <v>1</v>
      </c>
      <c r="V55" s="12" t="s">
        <v>109</v>
      </c>
      <c r="W55" s="13"/>
      <c r="X55" s="13"/>
      <c r="Y55" s="13"/>
      <c r="Z55" s="12"/>
      <c r="AA55" s="13">
        <f t="shared" si="4"/>
        <v>1</v>
      </c>
      <c r="AB55" s="14">
        <f t="shared" si="5"/>
        <v>0.33333333333333331</v>
      </c>
      <c r="AC55" s="14">
        <f t="shared" si="3"/>
        <v>0.33333333333333331</v>
      </c>
      <c r="AD55" s="12"/>
      <c r="AE55" s="14"/>
      <c r="AF55" s="14"/>
      <c r="AG55" s="14"/>
      <c r="AH55" s="14"/>
      <c r="AI55" s="14"/>
      <c r="AJ55" s="14"/>
      <c r="AK55" s="14"/>
      <c r="AL55" s="14" t="s">
        <v>474</v>
      </c>
      <c r="AM55" s="14" t="s">
        <v>891</v>
      </c>
      <c r="AN55" s="15"/>
    </row>
    <row r="56" spans="1:40" x14ac:dyDescent="0.2">
      <c r="A56" s="8">
        <v>55</v>
      </c>
      <c r="B56" s="12" t="s">
        <v>129</v>
      </c>
      <c r="C56" s="12" t="s">
        <v>524</v>
      </c>
      <c r="D56" s="12" t="s">
        <v>527</v>
      </c>
      <c r="E56" s="12">
        <v>10</v>
      </c>
      <c r="F56" s="12">
        <v>10</v>
      </c>
      <c r="G56" s="13">
        <v>1</v>
      </c>
      <c r="H56" s="12">
        <v>1</v>
      </c>
      <c r="I56" s="12">
        <v>1</v>
      </c>
      <c r="J56" s="13">
        <v>1</v>
      </c>
      <c r="K56" s="12" t="s">
        <v>458</v>
      </c>
      <c r="L56" s="12" t="s">
        <v>453</v>
      </c>
      <c r="M56" s="12">
        <v>9</v>
      </c>
      <c r="N56" s="13">
        <v>4</v>
      </c>
      <c r="O56" s="13">
        <v>0</v>
      </c>
      <c r="P56" s="13">
        <v>3</v>
      </c>
      <c r="Q56" s="12" t="s">
        <v>457</v>
      </c>
      <c r="R56" s="12" t="s">
        <v>457</v>
      </c>
      <c r="S56" s="12" t="s">
        <v>791</v>
      </c>
      <c r="T56" s="12">
        <v>7</v>
      </c>
      <c r="U56" s="13">
        <v>7</v>
      </c>
      <c r="V56" s="12">
        <v>160</v>
      </c>
      <c r="W56" s="13"/>
      <c r="X56" s="13"/>
      <c r="Y56" s="13"/>
      <c r="Z56" s="12"/>
      <c r="AA56" s="13">
        <f t="shared" si="4"/>
        <v>7</v>
      </c>
      <c r="AB56" s="14">
        <f t="shared" si="5"/>
        <v>2.3333333333333335</v>
      </c>
      <c r="AC56" s="14">
        <f t="shared" si="3"/>
        <v>2.3333333333333335</v>
      </c>
      <c r="AD56" s="12"/>
      <c r="AE56" s="14"/>
      <c r="AF56" s="14"/>
      <c r="AG56" s="14"/>
      <c r="AH56" s="14"/>
      <c r="AI56" s="14"/>
      <c r="AJ56" s="14"/>
      <c r="AK56" s="14"/>
      <c r="AL56" s="14" t="s">
        <v>882</v>
      </c>
      <c r="AM56" s="14" t="s">
        <v>886</v>
      </c>
      <c r="AN56" s="15"/>
    </row>
    <row r="57" spans="1:40" ht="24" x14ac:dyDescent="0.2">
      <c r="A57" s="8">
        <v>56</v>
      </c>
      <c r="B57" s="12" t="s">
        <v>652</v>
      </c>
      <c r="C57" s="12" t="s">
        <v>532</v>
      </c>
      <c r="D57" s="12" t="s">
        <v>527</v>
      </c>
      <c r="E57" s="12" t="s">
        <v>130</v>
      </c>
      <c r="F57" s="12">
        <f>25+14+13+15</f>
        <v>67</v>
      </c>
      <c r="G57" s="13">
        <v>5</v>
      </c>
      <c r="H57" s="12" t="s">
        <v>131</v>
      </c>
      <c r="I57" s="12" t="s">
        <v>150</v>
      </c>
      <c r="J57" s="13">
        <v>5</v>
      </c>
      <c r="K57" s="12" t="s">
        <v>458</v>
      </c>
      <c r="L57" s="12" t="s">
        <v>453</v>
      </c>
      <c r="M57" s="12">
        <v>9</v>
      </c>
      <c r="N57" s="13" t="s">
        <v>132</v>
      </c>
      <c r="O57" s="13">
        <v>0</v>
      </c>
      <c r="P57" s="13">
        <v>0</v>
      </c>
      <c r="Q57" s="12" t="s">
        <v>457</v>
      </c>
      <c r="R57" s="12" t="s">
        <v>458</v>
      </c>
      <c r="S57" s="12" t="s">
        <v>140</v>
      </c>
      <c r="T57" s="12"/>
      <c r="U57" s="13"/>
      <c r="V57" s="12"/>
      <c r="W57" s="13">
        <v>3</v>
      </c>
      <c r="X57" s="13"/>
      <c r="Y57" s="13"/>
      <c r="Z57" s="12"/>
      <c r="AA57" s="13">
        <f t="shared" si="4"/>
        <v>3</v>
      </c>
      <c r="AB57" s="14">
        <f t="shared" si="5"/>
        <v>1</v>
      </c>
      <c r="AC57" s="14">
        <f t="shared" si="3"/>
        <v>1</v>
      </c>
      <c r="AD57" s="12"/>
      <c r="AE57" s="14"/>
      <c r="AF57" s="14"/>
      <c r="AG57" s="14"/>
      <c r="AH57" s="14"/>
      <c r="AI57" s="14"/>
      <c r="AJ57" s="14"/>
      <c r="AK57" s="14"/>
      <c r="AL57" s="14" t="s">
        <v>1</v>
      </c>
      <c r="AM57" s="14" t="s">
        <v>1</v>
      </c>
      <c r="AN57" s="15"/>
    </row>
    <row r="58" spans="1:40" ht="48" x14ac:dyDescent="0.2">
      <c r="A58" s="8">
        <v>57</v>
      </c>
      <c r="B58" s="12" t="s">
        <v>273</v>
      </c>
      <c r="C58" s="12" t="s">
        <v>533</v>
      </c>
      <c r="D58" s="12" t="s">
        <v>612</v>
      </c>
      <c r="E58" s="12" t="s">
        <v>272</v>
      </c>
      <c r="F58" s="12">
        <f>1905+22+12+11+28+10+4+9+6+2</f>
        <v>2009</v>
      </c>
      <c r="G58" s="13">
        <v>1</v>
      </c>
      <c r="H58" s="12" t="s">
        <v>274</v>
      </c>
      <c r="I58" s="12" t="s">
        <v>275</v>
      </c>
      <c r="J58" s="13">
        <f>58+5+16</f>
        <v>79</v>
      </c>
      <c r="K58" s="12" t="s">
        <v>458</v>
      </c>
      <c r="L58" s="12" t="s">
        <v>453</v>
      </c>
      <c r="M58" s="12">
        <v>8</v>
      </c>
      <c r="N58" s="13">
        <v>3</v>
      </c>
      <c r="O58" s="13">
        <v>0</v>
      </c>
      <c r="P58" s="13">
        <v>2</v>
      </c>
      <c r="Q58" s="12" t="s">
        <v>457</v>
      </c>
      <c r="R58" s="12" t="s">
        <v>458</v>
      </c>
      <c r="S58" s="12" t="s">
        <v>715</v>
      </c>
      <c r="T58" s="12">
        <v>25</v>
      </c>
      <c r="U58" s="13">
        <v>25</v>
      </c>
      <c r="V58" s="12">
        <v>450</v>
      </c>
      <c r="W58" s="13">
        <v>80</v>
      </c>
      <c r="X58" s="13">
        <v>100</v>
      </c>
      <c r="Y58" s="13">
        <v>100</v>
      </c>
      <c r="Z58" s="12">
        <v>230</v>
      </c>
      <c r="AA58" s="13">
        <f t="shared" si="4"/>
        <v>205</v>
      </c>
      <c r="AB58" s="14">
        <f t="shared" si="5"/>
        <v>68.333333333333329</v>
      </c>
      <c r="AC58" s="14">
        <f t="shared" si="3"/>
        <v>68.333333333333329</v>
      </c>
      <c r="AD58" s="12"/>
      <c r="AE58" s="14"/>
      <c r="AF58" s="14"/>
      <c r="AG58" s="14"/>
      <c r="AH58" s="14"/>
      <c r="AI58" s="14" t="s">
        <v>850</v>
      </c>
      <c r="AJ58" s="14"/>
      <c r="AK58" s="14" t="s">
        <v>457</v>
      </c>
      <c r="AL58" s="14" t="s">
        <v>474</v>
      </c>
      <c r="AM58" s="14" t="s">
        <v>891</v>
      </c>
      <c r="AN58" s="15" t="s">
        <v>983</v>
      </c>
    </row>
    <row r="59" spans="1:40" ht="48" x14ac:dyDescent="0.2">
      <c r="A59" s="8">
        <v>58</v>
      </c>
      <c r="B59" s="12" t="s">
        <v>277</v>
      </c>
      <c r="C59" s="12" t="s">
        <v>534</v>
      </c>
      <c r="D59" s="12" t="s">
        <v>612</v>
      </c>
      <c r="E59" s="12" t="s">
        <v>280</v>
      </c>
      <c r="F59" s="12">
        <f>48+29+13+24+18+15+18+20+12+9+1</f>
        <v>207</v>
      </c>
      <c r="G59" s="13">
        <v>8</v>
      </c>
      <c r="H59" s="12" t="s">
        <v>281</v>
      </c>
      <c r="I59" s="12" t="s">
        <v>282</v>
      </c>
      <c r="J59" s="13">
        <v>25</v>
      </c>
      <c r="K59" s="12" t="s">
        <v>458</v>
      </c>
      <c r="L59" s="12" t="s">
        <v>453</v>
      </c>
      <c r="M59" s="12">
        <v>8</v>
      </c>
      <c r="N59" s="13">
        <v>3</v>
      </c>
      <c r="O59" s="13">
        <v>0</v>
      </c>
      <c r="P59" s="13">
        <v>2</v>
      </c>
      <c r="Q59" s="12" t="s">
        <v>457</v>
      </c>
      <c r="R59" s="12" t="s">
        <v>458</v>
      </c>
      <c r="S59" s="12" t="s">
        <v>714</v>
      </c>
      <c r="T59" s="12"/>
      <c r="U59" s="13"/>
      <c r="V59" s="12"/>
      <c r="W59" s="13">
        <v>3</v>
      </c>
      <c r="X59" s="13" t="s">
        <v>479</v>
      </c>
      <c r="Y59" s="13"/>
      <c r="Z59" s="12"/>
      <c r="AA59" s="13">
        <f t="shared" si="4"/>
        <v>3</v>
      </c>
      <c r="AB59" s="14">
        <f t="shared" si="5"/>
        <v>1</v>
      </c>
      <c r="AC59" s="14">
        <f t="shared" si="3"/>
        <v>1</v>
      </c>
      <c r="AD59" s="12"/>
      <c r="AE59" s="14"/>
      <c r="AF59" s="14"/>
      <c r="AG59" s="14"/>
      <c r="AH59" s="14"/>
      <c r="AI59" s="14"/>
      <c r="AJ59" s="14"/>
      <c r="AK59" s="14"/>
      <c r="AL59" s="14" t="s">
        <v>1</v>
      </c>
      <c r="AM59" s="14" t="s">
        <v>1</v>
      </c>
      <c r="AN59" s="15" t="s">
        <v>276</v>
      </c>
    </row>
    <row r="60" spans="1:40" ht="36" x14ac:dyDescent="0.2">
      <c r="A60" s="8">
        <v>59</v>
      </c>
      <c r="B60" s="12" t="s">
        <v>676</v>
      </c>
      <c r="C60" s="12" t="s">
        <v>535</v>
      </c>
      <c r="D60" s="12" t="s">
        <v>611</v>
      </c>
      <c r="E60" s="12" t="s">
        <v>142</v>
      </c>
      <c r="F60" s="12">
        <f>7+6+13</f>
        <v>26</v>
      </c>
      <c r="G60" s="13">
        <v>10</v>
      </c>
      <c r="H60" s="12" t="s">
        <v>143</v>
      </c>
      <c r="I60" s="12" t="s">
        <v>151</v>
      </c>
      <c r="J60" s="13">
        <v>18</v>
      </c>
      <c r="K60" s="12" t="s">
        <v>458</v>
      </c>
      <c r="L60" s="12" t="s">
        <v>453</v>
      </c>
      <c r="M60" s="12">
        <v>2</v>
      </c>
      <c r="N60" s="13" t="s">
        <v>132</v>
      </c>
      <c r="O60" s="13">
        <v>0</v>
      </c>
      <c r="P60" s="13">
        <v>0</v>
      </c>
      <c r="Q60" s="12" t="s">
        <v>457</v>
      </c>
      <c r="R60" s="12" t="s">
        <v>457</v>
      </c>
      <c r="S60" s="12" t="s">
        <v>735</v>
      </c>
      <c r="T60" s="12"/>
      <c r="U60" s="13"/>
      <c r="V60" s="12"/>
      <c r="W60" s="13">
        <v>3</v>
      </c>
      <c r="X60" s="13"/>
      <c r="Y60" s="13"/>
      <c r="Z60" s="12"/>
      <c r="AA60" s="13">
        <f t="shared" si="4"/>
        <v>3</v>
      </c>
      <c r="AB60" s="14">
        <f t="shared" si="5"/>
        <v>1</v>
      </c>
      <c r="AC60" s="14">
        <f t="shared" si="3"/>
        <v>1</v>
      </c>
      <c r="AD60" s="12"/>
      <c r="AE60" s="14"/>
      <c r="AF60" s="14"/>
      <c r="AG60" s="14"/>
      <c r="AH60" s="14"/>
      <c r="AI60" s="14"/>
      <c r="AJ60" s="14"/>
      <c r="AK60" s="14"/>
      <c r="AL60" s="14" t="s">
        <v>1</v>
      </c>
      <c r="AM60" s="14" t="s">
        <v>1</v>
      </c>
      <c r="AN60" s="15" t="s">
        <v>141</v>
      </c>
    </row>
    <row r="61" spans="1:40" ht="36" x14ac:dyDescent="0.2">
      <c r="A61" s="8">
        <v>60</v>
      </c>
      <c r="B61" s="12" t="s">
        <v>146</v>
      </c>
      <c r="C61" s="12" t="s">
        <v>536</v>
      </c>
      <c r="D61" s="12" t="s">
        <v>611</v>
      </c>
      <c r="E61" s="12" t="s">
        <v>144</v>
      </c>
      <c r="F61" s="12">
        <f>42+26+20+7+12+9+6+4+2</f>
        <v>128</v>
      </c>
      <c r="G61" s="13">
        <v>15</v>
      </c>
      <c r="H61" s="12" t="s">
        <v>145</v>
      </c>
      <c r="I61" s="12" t="s">
        <v>152</v>
      </c>
      <c r="J61" s="13">
        <v>12</v>
      </c>
      <c r="K61" s="12" t="s">
        <v>458</v>
      </c>
      <c r="L61" s="12" t="s">
        <v>453</v>
      </c>
      <c r="M61" s="12">
        <v>4</v>
      </c>
      <c r="N61" s="13" t="s">
        <v>132</v>
      </c>
      <c r="O61" s="13">
        <v>0</v>
      </c>
      <c r="P61" s="13">
        <v>0</v>
      </c>
      <c r="Q61" s="12" t="s">
        <v>457</v>
      </c>
      <c r="R61" s="12" t="s">
        <v>457</v>
      </c>
      <c r="S61" s="12" t="s">
        <v>753</v>
      </c>
      <c r="T61" s="12"/>
      <c r="U61" s="13"/>
      <c r="V61" s="12"/>
      <c r="W61" s="13">
        <v>3</v>
      </c>
      <c r="X61" s="13" t="s">
        <v>479</v>
      </c>
      <c r="Y61" s="13">
        <v>3</v>
      </c>
      <c r="Z61" s="12"/>
      <c r="AA61" s="13">
        <f t="shared" si="4"/>
        <v>6</v>
      </c>
      <c r="AB61" s="14">
        <f t="shared" si="5"/>
        <v>2</v>
      </c>
      <c r="AC61" s="14">
        <f t="shared" si="3"/>
        <v>2</v>
      </c>
      <c r="AD61" s="12"/>
      <c r="AE61" s="14"/>
      <c r="AF61" s="14"/>
      <c r="AG61" s="14"/>
      <c r="AH61" s="14"/>
      <c r="AI61" s="14" t="s">
        <v>856</v>
      </c>
      <c r="AJ61" s="14"/>
      <c r="AK61" s="14"/>
      <c r="AL61" s="14" t="s">
        <v>1</v>
      </c>
      <c r="AM61" s="14" t="s">
        <v>1</v>
      </c>
      <c r="AN61" s="15"/>
    </row>
    <row r="62" spans="1:40" ht="36" x14ac:dyDescent="0.2">
      <c r="A62" s="8">
        <v>61</v>
      </c>
      <c r="B62" s="12" t="s">
        <v>148</v>
      </c>
      <c r="C62" s="12" t="s">
        <v>537</v>
      </c>
      <c r="D62" s="12" t="s">
        <v>612</v>
      </c>
      <c r="E62" s="12" t="s">
        <v>147</v>
      </c>
      <c r="F62" s="12">
        <f>96+17+17+25+17+7+12+5+8+5+5</f>
        <v>214</v>
      </c>
      <c r="G62" s="13">
        <v>14</v>
      </c>
      <c r="H62" s="12" t="s">
        <v>149</v>
      </c>
      <c r="I62" s="12" t="s">
        <v>153</v>
      </c>
      <c r="J62" s="13">
        <v>16</v>
      </c>
      <c r="K62" s="12" t="s">
        <v>458</v>
      </c>
      <c r="L62" s="12" t="s">
        <v>453</v>
      </c>
      <c r="M62" s="12">
        <v>1</v>
      </c>
      <c r="N62" s="13" t="s">
        <v>132</v>
      </c>
      <c r="O62" s="13">
        <v>0</v>
      </c>
      <c r="P62" s="13">
        <v>2</v>
      </c>
      <c r="Q62" s="12" t="s">
        <v>457</v>
      </c>
      <c r="R62" s="12" t="s">
        <v>458</v>
      </c>
      <c r="S62" s="12" t="s">
        <v>687</v>
      </c>
      <c r="T62" s="12"/>
      <c r="U62" s="13"/>
      <c r="V62" s="12"/>
      <c r="W62" s="13">
        <v>3</v>
      </c>
      <c r="X62" s="13" t="s">
        <v>479</v>
      </c>
      <c r="Y62" s="13">
        <v>3</v>
      </c>
      <c r="Z62" s="12"/>
      <c r="AA62" s="13">
        <f t="shared" si="4"/>
        <v>6</v>
      </c>
      <c r="AB62" s="14">
        <f t="shared" si="5"/>
        <v>2</v>
      </c>
      <c r="AC62" s="14">
        <f t="shared" si="3"/>
        <v>2</v>
      </c>
      <c r="AD62" s="12"/>
      <c r="AE62" s="14"/>
      <c r="AF62" s="14"/>
      <c r="AG62" s="14"/>
      <c r="AH62" s="14"/>
      <c r="AI62" s="14"/>
      <c r="AJ62" s="14"/>
      <c r="AK62" s="14"/>
      <c r="AL62" s="14" t="s">
        <v>1</v>
      </c>
      <c r="AM62" s="14" t="s">
        <v>1</v>
      </c>
      <c r="AN62" s="15"/>
    </row>
    <row r="63" spans="1:40" ht="36" x14ac:dyDescent="0.2">
      <c r="A63" s="8">
        <v>62</v>
      </c>
      <c r="B63" s="12" t="s">
        <v>156</v>
      </c>
      <c r="C63" s="12" t="s">
        <v>538</v>
      </c>
      <c r="D63" s="12" t="s">
        <v>611</v>
      </c>
      <c r="E63" s="12" t="s">
        <v>155</v>
      </c>
      <c r="F63" s="12">
        <f>16</f>
        <v>16</v>
      </c>
      <c r="G63" s="13">
        <v>4</v>
      </c>
      <c r="H63" s="12" t="s">
        <v>61</v>
      </c>
      <c r="I63" s="12" t="s">
        <v>157</v>
      </c>
      <c r="J63" s="13">
        <v>4</v>
      </c>
      <c r="K63" s="12" t="s">
        <v>458</v>
      </c>
      <c r="L63" s="12" t="s">
        <v>453</v>
      </c>
      <c r="M63" s="12">
        <v>5</v>
      </c>
      <c r="N63" s="13">
        <v>4</v>
      </c>
      <c r="O63" s="13">
        <v>0</v>
      </c>
      <c r="P63" s="13">
        <v>0</v>
      </c>
      <c r="Q63" s="12" t="s">
        <v>457</v>
      </c>
      <c r="R63" s="12" t="s">
        <v>457</v>
      </c>
      <c r="S63" s="12" t="s">
        <v>689</v>
      </c>
      <c r="T63" s="12"/>
      <c r="U63" s="13"/>
      <c r="V63" s="12"/>
      <c r="W63" s="13">
        <v>3</v>
      </c>
      <c r="X63" s="13" t="s">
        <v>479</v>
      </c>
      <c r="Y63" s="13">
        <v>3</v>
      </c>
      <c r="Z63" s="12"/>
      <c r="AA63" s="13">
        <f t="shared" si="4"/>
        <v>6</v>
      </c>
      <c r="AB63" s="14">
        <f t="shared" si="5"/>
        <v>2</v>
      </c>
      <c r="AC63" s="14">
        <f t="shared" si="3"/>
        <v>2</v>
      </c>
      <c r="AD63" s="12"/>
      <c r="AE63" s="14"/>
      <c r="AF63" s="14"/>
      <c r="AG63" s="14"/>
      <c r="AH63" s="14"/>
      <c r="AI63" s="14"/>
      <c r="AJ63" s="14"/>
      <c r="AK63" s="14"/>
      <c r="AL63" s="14" t="s">
        <v>1</v>
      </c>
      <c r="AM63" s="14" t="s">
        <v>1</v>
      </c>
      <c r="AN63" s="15" t="s">
        <v>154</v>
      </c>
    </row>
    <row r="64" spans="1:40" ht="24" x14ac:dyDescent="0.2">
      <c r="A64" s="8">
        <v>63</v>
      </c>
      <c r="B64" s="12" t="s">
        <v>103</v>
      </c>
      <c r="C64" s="12" t="s">
        <v>539</v>
      </c>
      <c r="D64" s="12" t="s">
        <v>527</v>
      </c>
      <c r="E64" s="12">
        <v>34</v>
      </c>
      <c r="F64" s="12">
        <v>34</v>
      </c>
      <c r="G64" s="13">
        <v>1</v>
      </c>
      <c r="H64" s="12">
        <v>1</v>
      </c>
      <c r="I64" s="12">
        <v>1</v>
      </c>
      <c r="J64" s="13">
        <v>1</v>
      </c>
      <c r="K64" s="12" t="s">
        <v>458</v>
      </c>
      <c r="L64" s="12" t="s">
        <v>453</v>
      </c>
      <c r="M64" s="12">
        <v>5</v>
      </c>
      <c r="N64" s="13">
        <v>4</v>
      </c>
      <c r="O64" s="13">
        <v>0</v>
      </c>
      <c r="P64" s="13">
        <v>0</v>
      </c>
      <c r="Q64" s="12" t="s">
        <v>457</v>
      </c>
      <c r="R64" s="12" t="s">
        <v>457</v>
      </c>
      <c r="S64" s="12" t="s">
        <v>801</v>
      </c>
      <c r="T64" s="12"/>
      <c r="U64" s="13"/>
      <c r="V64" s="12"/>
      <c r="W64" s="13">
        <v>3</v>
      </c>
      <c r="X64" s="13"/>
      <c r="Y64" s="13"/>
      <c r="Z64" s="12"/>
      <c r="AA64" s="13">
        <f t="shared" si="4"/>
        <v>3</v>
      </c>
      <c r="AB64" s="14">
        <f t="shared" si="5"/>
        <v>1</v>
      </c>
      <c r="AC64" s="14">
        <f t="shared" si="3"/>
        <v>1</v>
      </c>
      <c r="AD64" s="12"/>
      <c r="AE64" s="14"/>
      <c r="AF64" s="14"/>
      <c r="AG64" s="14"/>
      <c r="AH64" s="14"/>
      <c r="AI64" s="14"/>
      <c r="AJ64" s="14"/>
      <c r="AK64" s="14"/>
      <c r="AL64" s="14" t="s">
        <v>1</v>
      </c>
      <c r="AM64" s="14" t="s">
        <v>1</v>
      </c>
      <c r="AN64" s="15" t="s">
        <v>158</v>
      </c>
    </row>
    <row r="65" spans="1:40" x14ac:dyDescent="0.2">
      <c r="A65" s="8">
        <v>64</v>
      </c>
      <c r="B65" s="12" t="s">
        <v>160</v>
      </c>
      <c r="C65" s="12" t="s">
        <v>540</v>
      </c>
      <c r="D65" s="12" t="s">
        <v>527</v>
      </c>
      <c r="E65" s="12" t="s">
        <v>159</v>
      </c>
      <c r="F65" s="12">
        <f>38+8</f>
        <v>46</v>
      </c>
      <c r="G65" s="13">
        <v>3</v>
      </c>
      <c r="H65" s="12" t="s">
        <v>33</v>
      </c>
      <c r="I65" s="12" t="s">
        <v>88</v>
      </c>
      <c r="J65" s="13">
        <v>3</v>
      </c>
      <c r="K65" s="12" t="s">
        <v>458</v>
      </c>
      <c r="L65" s="12" t="s">
        <v>453</v>
      </c>
      <c r="M65" s="12">
        <v>10</v>
      </c>
      <c r="N65" s="13" t="s">
        <v>132</v>
      </c>
      <c r="O65" s="13">
        <v>0</v>
      </c>
      <c r="P65" s="13">
        <v>0</v>
      </c>
      <c r="Q65" s="12" t="s">
        <v>457</v>
      </c>
      <c r="R65" s="12" t="s">
        <v>458</v>
      </c>
      <c r="S65" s="12" t="s">
        <v>769</v>
      </c>
      <c r="T65" s="12"/>
      <c r="U65" s="13"/>
      <c r="V65" s="12"/>
      <c r="W65" s="13">
        <v>3</v>
      </c>
      <c r="X65" s="13"/>
      <c r="Y65" s="13"/>
      <c r="Z65" s="12"/>
      <c r="AA65" s="13">
        <f t="shared" si="4"/>
        <v>3</v>
      </c>
      <c r="AB65" s="14">
        <f t="shared" si="5"/>
        <v>1</v>
      </c>
      <c r="AC65" s="14">
        <f t="shared" si="3"/>
        <v>1</v>
      </c>
      <c r="AD65" s="12"/>
      <c r="AE65" s="14"/>
      <c r="AF65" s="14"/>
      <c r="AG65" s="14"/>
      <c r="AH65" s="14"/>
      <c r="AI65" s="14"/>
      <c r="AJ65" s="14"/>
      <c r="AK65" s="14"/>
      <c r="AL65" s="14" t="s">
        <v>1</v>
      </c>
      <c r="AM65" s="14" t="s">
        <v>1</v>
      </c>
      <c r="AN65" s="15"/>
    </row>
    <row r="66" spans="1:40" x14ac:dyDescent="0.2">
      <c r="A66" s="8">
        <v>65</v>
      </c>
      <c r="B66" s="12" t="s">
        <v>161</v>
      </c>
      <c r="C66" s="12" t="s">
        <v>541</v>
      </c>
      <c r="D66" s="12" t="s">
        <v>609</v>
      </c>
      <c r="E66" s="12">
        <v>11</v>
      </c>
      <c r="F66" s="12">
        <v>11</v>
      </c>
      <c r="G66" s="13">
        <v>1</v>
      </c>
      <c r="H66" s="12">
        <v>1</v>
      </c>
      <c r="I66" s="12">
        <v>1</v>
      </c>
      <c r="J66" s="13">
        <v>1</v>
      </c>
      <c r="K66" s="12" t="s">
        <v>458</v>
      </c>
      <c r="L66" s="12" t="s">
        <v>453</v>
      </c>
      <c r="M66" s="12">
        <v>2</v>
      </c>
      <c r="N66" s="13"/>
      <c r="O66" s="13"/>
      <c r="P66" s="13"/>
      <c r="Q66" s="12" t="s">
        <v>458</v>
      </c>
      <c r="R66" s="12" t="s">
        <v>458</v>
      </c>
      <c r="S66" s="12" t="s">
        <v>766</v>
      </c>
      <c r="T66" s="12"/>
      <c r="U66" s="13"/>
      <c r="V66" s="12"/>
      <c r="W66" s="13">
        <v>3</v>
      </c>
      <c r="X66" s="13" t="s">
        <v>479</v>
      </c>
      <c r="Y66" s="13">
        <v>3</v>
      </c>
      <c r="Z66" s="12" t="s">
        <v>109</v>
      </c>
      <c r="AA66" s="13">
        <f t="shared" ref="AA66:AA97" si="6">U66+W66+Y66</f>
        <v>6</v>
      </c>
      <c r="AB66" s="14">
        <f t="shared" ref="AB66:AB97" si="7">AA66/3</f>
        <v>2</v>
      </c>
      <c r="AC66" s="14">
        <f t="shared" si="3"/>
        <v>2</v>
      </c>
      <c r="AD66" s="12"/>
      <c r="AE66" s="14"/>
      <c r="AF66" s="14"/>
      <c r="AG66" s="14"/>
      <c r="AH66" s="14"/>
      <c r="AI66" s="14"/>
      <c r="AJ66" s="14"/>
      <c r="AK66" s="14"/>
      <c r="AL66" s="14" t="s">
        <v>1</v>
      </c>
      <c r="AM66" s="14" t="s">
        <v>1</v>
      </c>
      <c r="AN66" s="15" t="s">
        <v>162</v>
      </c>
    </row>
    <row r="67" spans="1:40" x14ac:dyDescent="0.2">
      <c r="A67" s="8">
        <v>66</v>
      </c>
      <c r="B67" s="12" t="s">
        <v>121</v>
      </c>
      <c r="C67" s="12" t="s">
        <v>524</v>
      </c>
      <c r="D67" s="12" t="s">
        <v>527</v>
      </c>
      <c r="E67" s="12">
        <v>13</v>
      </c>
      <c r="F67" s="12">
        <v>13</v>
      </c>
      <c r="G67" s="13">
        <v>1</v>
      </c>
      <c r="H67" s="12">
        <v>1</v>
      </c>
      <c r="I67" s="12">
        <v>1</v>
      </c>
      <c r="J67" s="13">
        <v>1</v>
      </c>
      <c r="K67" s="12" t="s">
        <v>458</v>
      </c>
      <c r="L67" s="12" t="s">
        <v>453</v>
      </c>
      <c r="M67" s="12" t="s">
        <v>163</v>
      </c>
      <c r="N67" s="13">
        <v>4</v>
      </c>
      <c r="O67" s="13">
        <v>0</v>
      </c>
      <c r="P67" s="13">
        <v>0</v>
      </c>
      <c r="Q67" s="12" t="s">
        <v>457</v>
      </c>
      <c r="R67" s="12" t="s">
        <v>457</v>
      </c>
      <c r="S67" s="12"/>
      <c r="T67" s="12"/>
      <c r="U67" s="13"/>
      <c r="V67" s="12"/>
      <c r="W67" s="13">
        <v>3</v>
      </c>
      <c r="X67" s="13"/>
      <c r="Y67" s="13"/>
      <c r="Z67" s="12"/>
      <c r="AA67" s="13">
        <f t="shared" si="6"/>
        <v>3</v>
      </c>
      <c r="AB67" s="14">
        <f t="shared" si="7"/>
        <v>1</v>
      </c>
      <c r="AC67" s="14">
        <f t="shared" si="3"/>
        <v>1</v>
      </c>
      <c r="AD67" s="12"/>
      <c r="AE67" s="14"/>
      <c r="AF67" s="14"/>
      <c r="AG67" s="14"/>
      <c r="AH67" s="14"/>
      <c r="AI67" s="14"/>
      <c r="AJ67" s="14"/>
      <c r="AK67" s="14"/>
      <c r="AL67" s="14" t="s">
        <v>1</v>
      </c>
      <c r="AM67" s="14" t="s">
        <v>1</v>
      </c>
      <c r="AN67" s="15"/>
    </row>
    <row r="68" spans="1:40" x14ac:dyDescent="0.2">
      <c r="A68" s="8">
        <v>67</v>
      </c>
      <c r="B68" s="12" t="s">
        <v>164</v>
      </c>
      <c r="C68" s="12" t="s">
        <v>524</v>
      </c>
      <c r="D68" s="12" t="s">
        <v>527</v>
      </c>
      <c r="E68" s="12">
        <v>7</v>
      </c>
      <c r="F68" s="12">
        <v>7</v>
      </c>
      <c r="G68" s="13">
        <v>1</v>
      </c>
      <c r="H68" s="12">
        <v>1</v>
      </c>
      <c r="I68" s="12">
        <v>1</v>
      </c>
      <c r="J68" s="13">
        <v>1</v>
      </c>
      <c r="K68" s="12" t="s">
        <v>458</v>
      </c>
      <c r="L68" s="12" t="s">
        <v>165</v>
      </c>
      <c r="M68" s="12">
        <v>1</v>
      </c>
      <c r="N68" s="13">
        <v>1</v>
      </c>
      <c r="O68" s="13">
        <v>0</v>
      </c>
      <c r="P68" s="13">
        <v>0</v>
      </c>
      <c r="Q68" s="12" t="s">
        <v>457</v>
      </c>
      <c r="R68" s="12" t="s">
        <v>458</v>
      </c>
      <c r="S68" s="12" t="s">
        <v>695</v>
      </c>
      <c r="T68" s="12"/>
      <c r="U68" s="13"/>
      <c r="V68" s="12"/>
      <c r="W68" s="13"/>
      <c r="X68" s="13" t="s">
        <v>479</v>
      </c>
      <c r="Y68" s="13">
        <v>3</v>
      </c>
      <c r="Z68" s="12" t="s">
        <v>166</v>
      </c>
      <c r="AA68" s="13">
        <f t="shared" si="6"/>
        <v>3</v>
      </c>
      <c r="AB68" s="14">
        <f t="shared" si="7"/>
        <v>1</v>
      </c>
      <c r="AC68" s="14">
        <f t="shared" si="3"/>
        <v>1</v>
      </c>
      <c r="AD68" s="12"/>
      <c r="AE68" s="14"/>
      <c r="AF68" s="14"/>
      <c r="AG68" s="14"/>
      <c r="AH68" s="14"/>
      <c r="AI68" s="14"/>
      <c r="AJ68" s="14"/>
      <c r="AK68" s="14"/>
      <c r="AL68" s="14" t="s">
        <v>1</v>
      </c>
      <c r="AM68" s="14" t="s">
        <v>1</v>
      </c>
      <c r="AN68" s="15" t="s">
        <v>167</v>
      </c>
    </row>
    <row r="69" spans="1:40" x14ac:dyDescent="0.2">
      <c r="A69" s="8">
        <v>68</v>
      </c>
      <c r="B69" s="12" t="s">
        <v>168</v>
      </c>
      <c r="C69" s="12" t="s">
        <v>542</v>
      </c>
      <c r="D69" s="12" t="s">
        <v>609</v>
      </c>
      <c r="E69" s="12">
        <v>12</v>
      </c>
      <c r="F69" s="12">
        <v>12</v>
      </c>
      <c r="G69" s="13">
        <v>1</v>
      </c>
      <c r="H69" s="12">
        <v>1</v>
      </c>
      <c r="I69" s="12">
        <v>1</v>
      </c>
      <c r="J69" s="13">
        <v>1</v>
      </c>
      <c r="K69" s="12" t="s">
        <v>458</v>
      </c>
      <c r="L69" s="12" t="s">
        <v>169</v>
      </c>
      <c r="M69" s="12">
        <v>1</v>
      </c>
      <c r="N69" s="13">
        <v>4</v>
      </c>
      <c r="O69" s="13">
        <v>0</v>
      </c>
      <c r="P69" s="13">
        <v>0</v>
      </c>
      <c r="Q69" s="12" t="s">
        <v>457</v>
      </c>
      <c r="R69" s="12" t="s">
        <v>457</v>
      </c>
      <c r="S69" s="12" t="s">
        <v>765</v>
      </c>
      <c r="T69" s="12"/>
      <c r="U69" s="13"/>
      <c r="V69" s="12"/>
      <c r="W69" s="13">
        <v>3</v>
      </c>
      <c r="X69" s="13"/>
      <c r="Y69" s="13"/>
      <c r="Z69" s="12"/>
      <c r="AA69" s="13">
        <f t="shared" si="6"/>
        <v>3</v>
      </c>
      <c r="AB69" s="14">
        <f t="shared" si="7"/>
        <v>1</v>
      </c>
      <c r="AC69" s="14">
        <f t="shared" si="3"/>
        <v>1</v>
      </c>
      <c r="AD69" s="12"/>
      <c r="AE69" s="14"/>
      <c r="AF69" s="14"/>
      <c r="AG69" s="14"/>
      <c r="AH69" s="14"/>
      <c r="AI69" s="14"/>
      <c r="AJ69" s="14"/>
      <c r="AK69" s="14"/>
      <c r="AL69" s="14" t="s">
        <v>1</v>
      </c>
      <c r="AM69" s="14" t="s">
        <v>1</v>
      </c>
      <c r="AN69" s="15"/>
    </row>
    <row r="70" spans="1:40" x14ac:dyDescent="0.2">
      <c r="A70" s="8">
        <v>69</v>
      </c>
      <c r="B70" s="12" t="s">
        <v>107</v>
      </c>
      <c r="C70" s="12" t="s">
        <v>496</v>
      </c>
      <c r="D70" s="12" t="s">
        <v>609</v>
      </c>
      <c r="E70" s="12">
        <v>4</v>
      </c>
      <c r="F70" s="12">
        <v>4</v>
      </c>
      <c r="G70" s="13">
        <v>1</v>
      </c>
      <c r="H70" s="12">
        <v>1</v>
      </c>
      <c r="I70" s="12">
        <v>1</v>
      </c>
      <c r="J70" s="13">
        <v>1</v>
      </c>
      <c r="K70" s="12" t="s">
        <v>458</v>
      </c>
      <c r="L70" s="12" t="s">
        <v>169</v>
      </c>
      <c r="M70" s="12">
        <v>2</v>
      </c>
      <c r="N70" s="13">
        <v>3</v>
      </c>
      <c r="O70" s="13">
        <v>0</v>
      </c>
      <c r="P70" s="13">
        <v>0</v>
      </c>
      <c r="Q70" s="12" t="s">
        <v>457</v>
      </c>
      <c r="R70" s="12" t="s">
        <v>457</v>
      </c>
      <c r="S70" s="12"/>
      <c r="T70" s="12"/>
      <c r="U70" s="13"/>
      <c r="V70" s="12"/>
      <c r="W70" s="13">
        <v>3</v>
      </c>
      <c r="X70" s="13"/>
      <c r="Y70" s="13"/>
      <c r="Z70" s="12"/>
      <c r="AA70" s="13">
        <f t="shared" si="6"/>
        <v>3</v>
      </c>
      <c r="AB70" s="14">
        <f t="shared" si="7"/>
        <v>1</v>
      </c>
      <c r="AC70" s="14">
        <f t="shared" si="3"/>
        <v>1</v>
      </c>
      <c r="AD70" s="12"/>
      <c r="AE70" s="14"/>
      <c r="AF70" s="14"/>
      <c r="AG70" s="14"/>
      <c r="AH70" s="14"/>
      <c r="AI70" s="14"/>
      <c r="AJ70" s="14" t="s">
        <v>864</v>
      </c>
      <c r="AK70" s="14"/>
      <c r="AL70" s="14" t="s">
        <v>1</v>
      </c>
      <c r="AM70" s="14" t="s">
        <v>1</v>
      </c>
      <c r="AN70" s="15"/>
    </row>
    <row r="71" spans="1:40" x14ac:dyDescent="0.2">
      <c r="A71" s="8">
        <v>70</v>
      </c>
      <c r="B71" s="12" t="s">
        <v>170</v>
      </c>
      <c r="C71" s="12" t="s">
        <v>497</v>
      </c>
      <c r="D71" s="12" t="s">
        <v>609</v>
      </c>
      <c r="E71" s="12">
        <v>2</v>
      </c>
      <c r="F71" s="12">
        <v>2</v>
      </c>
      <c r="G71" s="13">
        <v>1</v>
      </c>
      <c r="H71" s="12">
        <v>1</v>
      </c>
      <c r="I71" s="12">
        <v>1</v>
      </c>
      <c r="J71" s="13">
        <v>1</v>
      </c>
      <c r="K71" s="12" t="s">
        <v>458</v>
      </c>
      <c r="L71" s="12" t="s">
        <v>171</v>
      </c>
      <c r="M71" s="12">
        <v>1</v>
      </c>
      <c r="N71" s="13">
        <v>15</v>
      </c>
      <c r="O71" s="13">
        <v>0</v>
      </c>
      <c r="P71" s="13">
        <v>0</v>
      </c>
      <c r="Q71" s="12" t="s">
        <v>457</v>
      </c>
      <c r="R71" s="12" t="s">
        <v>457</v>
      </c>
      <c r="S71" s="12" t="s">
        <v>798</v>
      </c>
      <c r="T71" s="12"/>
      <c r="U71" s="13"/>
      <c r="V71" s="12"/>
      <c r="W71" s="13">
        <v>3</v>
      </c>
      <c r="X71" s="13"/>
      <c r="Y71" s="13"/>
      <c r="Z71" s="12"/>
      <c r="AA71" s="13">
        <f t="shared" si="6"/>
        <v>3</v>
      </c>
      <c r="AB71" s="14">
        <f t="shared" si="7"/>
        <v>1</v>
      </c>
      <c r="AC71" s="14">
        <f t="shared" si="3"/>
        <v>1</v>
      </c>
      <c r="AD71" s="12"/>
      <c r="AE71" s="14"/>
      <c r="AF71" s="14"/>
      <c r="AG71" s="14"/>
      <c r="AH71" s="14"/>
      <c r="AI71" s="14"/>
      <c r="AJ71" s="14"/>
      <c r="AK71" s="14"/>
      <c r="AL71" s="14" t="s">
        <v>1</v>
      </c>
      <c r="AM71" s="14" t="s">
        <v>1</v>
      </c>
      <c r="AN71" s="15" t="s">
        <v>172</v>
      </c>
    </row>
    <row r="72" spans="1:40" x14ac:dyDescent="0.2">
      <c r="A72" s="8">
        <v>71</v>
      </c>
      <c r="B72" s="12" t="s">
        <v>173</v>
      </c>
      <c r="C72" s="12" t="s">
        <v>56</v>
      </c>
      <c r="D72" s="12" t="s">
        <v>56</v>
      </c>
      <c r="E72" s="12">
        <v>1</v>
      </c>
      <c r="F72" s="12">
        <v>1</v>
      </c>
      <c r="G72" s="13">
        <v>1</v>
      </c>
      <c r="H72" s="12">
        <v>1</v>
      </c>
      <c r="I72" s="12">
        <v>1</v>
      </c>
      <c r="J72" s="13">
        <v>1</v>
      </c>
      <c r="K72" s="12" t="s">
        <v>1001</v>
      </c>
      <c r="L72" s="12" t="s">
        <v>633</v>
      </c>
      <c r="M72" s="12" t="s">
        <v>174</v>
      </c>
      <c r="N72" s="13"/>
      <c r="O72" s="13"/>
      <c r="P72" s="13"/>
      <c r="Q72" s="12" t="s">
        <v>457</v>
      </c>
      <c r="R72" s="12" t="s">
        <v>457</v>
      </c>
      <c r="S72" s="12"/>
      <c r="T72" s="12"/>
      <c r="U72" s="13"/>
      <c r="V72" s="12"/>
      <c r="W72" s="13">
        <v>3</v>
      </c>
      <c r="X72" s="13"/>
      <c r="Y72" s="13"/>
      <c r="Z72" s="12"/>
      <c r="AA72" s="13">
        <f t="shared" si="6"/>
        <v>3</v>
      </c>
      <c r="AB72" s="14">
        <f t="shared" si="7"/>
        <v>1</v>
      </c>
      <c r="AC72" s="14">
        <f t="shared" si="3"/>
        <v>0</v>
      </c>
      <c r="AD72" s="12"/>
      <c r="AE72" s="14"/>
      <c r="AF72" s="14"/>
      <c r="AG72" s="14"/>
      <c r="AH72" s="14"/>
      <c r="AI72" s="14"/>
      <c r="AJ72" s="14"/>
      <c r="AK72" s="14"/>
      <c r="AL72" s="14" t="s">
        <v>1</v>
      </c>
      <c r="AM72" s="14" t="s">
        <v>1</v>
      </c>
      <c r="AN72" s="15" t="s">
        <v>175</v>
      </c>
    </row>
    <row r="73" spans="1:40" x14ac:dyDescent="0.2">
      <c r="A73" s="8">
        <v>72</v>
      </c>
      <c r="B73" s="12" t="s">
        <v>164</v>
      </c>
      <c r="C73" s="12" t="s">
        <v>600</v>
      </c>
      <c r="D73" s="12" t="s">
        <v>527</v>
      </c>
      <c r="E73" s="12" t="s">
        <v>33</v>
      </c>
      <c r="F73" s="12">
        <v>3</v>
      </c>
      <c r="G73" s="13">
        <v>2</v>
      </c>
      <c r="H73" s="12">
        <v>2</v>
      </c>
      <c r="I73" s="12" t="s">
        <v>53</v>
      </c>
      <c r="J73" s="13">
        <v>2</v>
      </c>
      <c r="K73" s="12" t="s">
        <v>1001</v>
      </c>
      <c r="L73" s="12" t="s">
        <v>633</v>
      </c>
      <c r="M73" s="12" t="s">
        <v>176</v>
      </c>
      <c r="N73" s="13"/>
      <c r="O73" s="13"/>
      <c r="P73" s="13"/>
      <c r="Q73" s="12" t="s">
        <v>457</v>
      </c>
      <c r="R73" s="12" t="s">
        <v>457</v>
      </c>
      <c r="S73" s="12"/>
      <c r="T73" s="12"/>
      <c r="U73" s="13"/>
      <c r="V73" s="12"/>
      <c r="W73" s="13">
        <v>3</v>
      </c>
      <c r="X73" s="13"/>
      <c r="Y73" s="13"/>
      <c r="Z73" s="12"/>
      <c r="AA73" s="13">
        <f t="shared" si="6"/>
        <v>3</v>
      </c>
      <c r="AB73" s="14">
        <f t="shared" si="7"/>
        <v>1</v>
      </c>
      <c r="AC73" s="14">
        <f t="shared" si="3"/>
        <v>0</v>
      </c>
      <c r="AD73" s="12"/>
      <c r="AE73" s="14"/>
      <c r="AF73" s="14"/>
      <c r="AG73" s="14"/>
      <c r="AH73" s="14"/>
      <c r="AI73" s="14"/>
      <c r="AJ73" s="14"/>
      <c r="AK73" s="14"/>
      <c r="AL73" s="14" t="s">
        <v>177</v>
      </c>
      <c r="AM73" s="14" t="s">
        <v>300</v>
      </c>
      <c r="AN73" s="15" t="s">
        <v>921</v>
      </c>
    </row>
    <row r="74" spans="1:40" ht="24" x14ac:dyDescent="0.2">
      <c r="A74" s="8">
        <v>73</v>
      </c>
      <c r="B74" s="12" t="s">
        <v>178</v>
      </c>
      <c r="C74" s="12" t="s">
        <v>544</v>
      </c>
      <c r="D74" s="12" t="s">
        <v>510</v>
      </c>
      <c r="E74" s="12">
        <v>527</v>
      </c>
      <c r="F74" s="12">
        <v>527</v>
      </c>
      <c r="G74" s="13">
        <v>1</v>
      </c>
      <c r="H74" s="12" t="s">
        <v>179</v>
      </c>
      <c r="I74" s="12">
        <v>10</v>
      </c>
      <c r="J74" s="13">
        <v>10</v>
      </c>
      <c r="K74" s="12" t="s">
        <v>458</v>
      </c>
      <c r="L74" s="12" t="s">
        <v>448</v>
      </c>
      <c r="M74" s="12" t="s">
        <v>180</v>
      </c>
      <c r="N74" s="13">
        <v>5</v>
      </c>
      <c r="O74" s="13">
        <v>0</v>
      </c>
      <c r="P74" s="13">
        <v>4</v>
      </c>
      <c r="Q74" s="12" t="s">
        <v>458</v>
      </c>
      <c r="R74" s="12" t="s">
        <v>457</v>
      </c>
      <c r="S74" s="12" t="s">
        <v>741</v>
      </c>
      <c r="T74" s="12"/>
      <c r="U74" s="13"/>
      <c r="V74" s="12"/>
      <c r="W74" s="13">
        <v>10</v>
      </c>
      <c r="X74" s="13">
        <v>55</v>
      </c>
      <c r="Y74" s="13">
        <v>55</v>
      </c>
      <c r="Z74" s="12">
        <v>129</v>
      </c>
      <c r="AA74" s="13">
        <f t="shared" si="6"/>
        <v>65</v>
      </c>
      <c r="AB74" s="14">
        <f t="shared" si="7"/>
        <v>21.666666666666668</v>
      </c>
      <c r="AC74" s="14">
        <f t="shared" si="3"/>
        <v>21.666666666666668</v>
      </c>
      <c r="AD74" s="12"/>
      <c r="AE74" s="14">
        <v>1</v>
      </c>
      <c r="AF74" s="14" t="s">
        <v>467</v>
      </c>
      <c r="AG74" s="14" t="s">
        <v>819</v>
      </c>
      <c r="AH74" s="14"/>
      <c r="AI74" s="14"/>
      <c r="AJ74" s="14"/>
      <c r="AK74" s="14" t="s">
        <v>457</v>
      </c>
      <c r="AL74" s="14" t="s">
        <v>306</v>
      </c>
      <c r="AM74" s="14" t="s">
        <v>894</v>
      </c>
      <c r="AN74" s="15" t="s">
        <v>1002</v>
      </c>
    </row>
    <row r="75" spans="1:40" ht="48" x14ac:dyDescent="0.2">
      <c r="A75" s="8">
        <v>74</v>
      </c>
      <c r="B75" s="12" t="s">
        <v>181</v>
      </c>
      <c r="C75" s="12" t="s">
        <v>543</v>
      </c>
      <c r="D75" s="12" t="s">
        <v>510</v>
      </c>
      <c r="E75" s="12" t="s">
        <v>650</v>
      </c>
      <c r="F75" s="12">
        <f>842+53+15+10</f>
        <v>920</v>
      </c>
      <c r="G75" s="13">
        <v>1</v>
      </c>
      <c r="H75" s="12" t="s">
        <v>182</v>
      </c>
      <c r="I75" s="12" t="s">
        <v>183</v>
      </c>
      <c r="J75" s="13">
        <v>19</v>
      </c>
      <c r="K75" s="12" t="s">
        <v>458</v>
      </c>
      <c r="L75" s="12" t="s">
        <v>448</v>
      </c>
      <c r="M75" s="12" t="s">
        <v>180</v>
      </c>
      <c r="N75" s="13">
        <v>5</v>
      </c>
      <c r="O75" s="13"/>
      <c r="P75" s="13"/>
      <c r="Q75" s="12" t="s">
        <v>458</v>
      </c>
      <c r="R75" s="12" t="s">
        <v>457</v>
      </c>
      <c r="S75" s="12" t="s">
        <v>758</v>
      </c>
      <c r="T75" s="12"/>
      <c r="U75" s="13"/>
      <c r="V75" s="12"/>
      <c r="W75" s="13">
        <v>7</v>
      </c>
      <c r="X75" s="13">
        <v>100</v>
      </c>
      <c r="Y75" s="13">
        <v>100</v>
      </c>
      <c r="Z75" s="12">
        <v>135</v>
      </c>
      <c r="AA75" s="13">
        <f t="shared" si="6"/>
        <v>107</v>
      </c>
      <c r="AB75" s="14">
        <f t="shared" si="7"/>
        <v>35.666666666666664</v>
      </c>
      <c r="AC75" s="14">
        <f t="shared" si="3"/>
        <v>35.666666666666664</v>
      </c>
      <c r="AD75" s="12">
        <v>1</v>
      </c>
      <c r="AE75" s="14"/>
      <c r="AF75" s="14" t="s">
        <v>467</v>
      </c>
      <c r="AG75" s="14" t="s">
        <v>820</v>
      </c>
      <c r="AH75" s="14"/>
      <c r="AI75" s="14"/>
      <c r="AJ75" s="14"/>
      <c r="AK75" s="14"/>
      <c r="AL75" s="14" t="s">
        <v>306</v>
      </c>
      <c r="AM75" s="14" t="s">
        <v>894</v>
      </c>
      <c r="AN75" s="15" t="s">
        <v>935</v>
      </c>
    </row>
    <row r="76" spans="1:40" ht="24" x14ac:dyDescent="0.2">
      <c r="A76" s="8">
        <v>75</v>
      </c>
      <c r="B76" s="12" t="s">
        <v>184</v>
      </c>
      <c r="C76" s="12" t="s">
        <v>545</v>
      </c>
      <c r="D76" s="12" t="s">
        <v>612</v>
      </c>
      <c r="E76" s="12" t="s">
        <v>649</v>
      </c>
      <c r="F76" s="12">
        <f>68+29+29+28+27</f>
        <v>181</v>
      </c>
      <c r="G76" s="13">
        <v>5</v>
      </c>
      <c r="H76" s="12" t="s">
        <v>3</v>
      </c>
      <c r="I76" s="12" t="s">
        <v>185</v>
      </c>
      <c r="J76" s="13">
        <v>6</v>
      </c>
      <c r="K76" s="12" t="s">
        <v>457</v>
      </c>
      <c r="L76" s="12" t="s">
        <v>20</v>
      </c>
      <c r="M76" s="12" t="s">
        <v>619</v>
      </c>
      <c r="N76" s="13"/>
      <c r="O76" s="13"/>
      <c r="P76" s="13"/>
      <c r="Q76" s="12" t="s">
        <v>458</v>
      </c>
      <c r="R76" s="12" t="s">
        <v>458</v>
      </c>
      <c r="S76" s="12"/>
      <c r="T76" s="12"/>
      <c r="U76" s="13"/>
      <c r="V76" s="12"/>
      <c r="W76" s="13">
        <v>3</v>
      </c>
      <c r="X76" s="13"/>
      <c r="Y76" s="13"/>
      <c r="Z76" s="12"/>
      <c r="AA76" s="13">
        <f t="shared" si="6"/>
        <v>3</v>
      </c>
      <c r="AB76" s="14">
        <f t="shared" si="7"/>
        <v>1</v>
      </c>
      <c r="AC76" s="14">
        <f t="shared" si="3"/>
        <v>0</v>
      </c>
      <c r="AD76" s="12"/>
      <c r="AE76" s="14"/>
      <c r="AF76" s="14"/>
      <c r="AG76" s="14"/>
      <c r="AH76" s="14"/>
      <c r="AI76" s="14"/>
      <c r="AJ76" s="14"/>
      <c r="AK76" s="14"/>
      <c r="AL76" s="14" t="s">
        <v>1</v>
      </c>
      <c r="AM76" s="14" t="s">
        <v>1</v>
      </c>
      <c r="AN76" s="15"/>
    </row>
    <row r="77" spans="1:40" x14ac:dyDescent="0.2">
      <c r="A77" s="8">
        <v>76</v>
      </c>
      <c r="B77" s="12" t="s">
        <v>186</v>
      </c>
      <c r="C77" s="12" t="s">
        <v>546</v>
      </c>
      <c r="D77" s="12" t="s">
        <v>510</v>
      </c>
      <c r="E77" s="12">
        <v>751</v>
      </c>
      <c r="F77" s="12">
        <v>751</v>
      </c>
      <c r="G77" s="13">
        <v>1</v>
      </c>
      <c r="H77" s="12" t="s">
        <v>187</v>
      </c>
      <c r="I77" s="12">
        <v>10</v>
      </c>
      <c r="J77" s="13">
        <v>10</v>
      </c>
      <c r="K77" s="12" t="s">
        <v>458</v>
      </c>
      <c r="L77" s="12" t="s">
        <v>448</v>
      </c>
      <c r="M77" s="12" t="s">
        <v>188</v>
      </c>
      <c r="N77" s="13">
        <v>1</v>
      </c>
      <c r="O77" s="13">
        <v>0</v>
      </c>
      <c r="P77" s="13">
        <v>3</v>
      </c>
      <c r="Q77" s="12" t="s">
        <v>457</v>
      </c>
      <c r="R77" s="12" t="s">
        <v>458</v>
      </c>
      <c r="S77" s="12" t="s">
        <v>778</v>
      </c>
      <c r="T77" s="12">
        <v>18</v>
      </c>
      <c r="U77" s="13">
        <v>18</v>
      </c>
      <c r="V77" s="12">
        <v>310</v>
      </c>
      <c r="W77" s="13">
        <v>15</v>
      </c>
      <c r="X77" s="13">
        <v>45</v>
      </c>
      <c r="Y77" s="13">
        <v>45</v>
      </c>
      <c r="Z77" s="12">
        <v>190</v>
      </c>
      <c r="AA77" s="13">
        <f t="shared" si="6"/>
        <v>78</v>
      </c>
      <c r="AB77" s="14">
        <f t="shared" si="7"/>
        <v>26</v>
      </c>
      <c r="AC77" s="14">
        <f t="shared" si="3"/>
        <v>26</v>
      </c>
      <c r="AD77" s="12"/>
      <c r="AE77" s="14"/>
      <c r="AF77" s="14"/>
      <c r="AG77" s="14"/>
      <c r="AH77" s="14"/>
      <c r="AI77" s="14"/>
      <c r="AJ77" s="14"/>
      <c r="AK77" s="14" t="s">
        <v>457</v>
      </c>
      <c r="AL77" s="14" t="s">
        <v>474</v>
      </c>
      <c r="AM77" s="14" t="s">
        <v>891</v>
      </c>
      <c r="AN77" s="15" t="s">
        <v>956</v>
      </c>
    </row>
    <row r="78" spans="1:40" x14ac:dyDescent="0.2">
      <c r="A78" s="8">
        <v>77</v>
      </c>
      <c r="B78" s="12" t="s">
        <v>189</v>
      </c>
      <c r="C78" s="12" t="s">
        <v>511</v>
      </c>
      <c r="D78" s="12" t="s">
        <v>609</v>
      </c>
      <c r="E78" s="12">
        <v>233</v>
      </c>
      <c r="F78" s="12">
        <v>233</v>
      </c>
      <c r="G78" s="13">
        <v>1</v>
      </c>
      <c r="H78" s="12">
        <v>1</v>
      </c>
      <c r="I78" s="12">
        <v>1</v>
      </c>
      <c r="J78" s="13">
        <v>1</v>
      </c>
      <c r="K78" s="12" t="s">
        <v>458</v>
      </c>
      <c r="L78" s="12" t="s">
        <v>448</v>
      </c>
      <c r="M78" s="12" t="s">
        <v>188</v>
      </c>
      <c r="N78" s="13">
        <v>1</v>
      </c>
      <c r="O78" s="13">
        <v>0</v>
      </c>
      <c r="P78" s="13">
        <v>3</v>
      </c>
      <c r="Q78" s="12" t="s">
        <v>457</v>
      </c>
      <c r="R78" s="12" t="s">
        <v>458</v>
      </c>
      <c r="S78" s="12" t="s">
        <v>771</v>
      </c>
      <c r="T78" s="12">
        <v>10</v>
      </c>
      <c r="U78" s="13">
        <v>10</v>
      </c>
      <c r="V78" s="12">
        <v>340</v>
      </c>
      <c r="W78" s="13">
        <v>5</v>
      </c>
      <c r="X78" s="13"/>
      <c r="Y78" s="13"/>
      <c r="Z78" s="12"/>
      <c r="AA78" s="13">
        <f t="shared" si="6"/>
        <v>15</v>
      </c>
      <c r="AB78" s="14">
        <f t="shared" si="7"/>
        <v>5</v>
      </c>
      <c r="AC78" s="14">
        <f t="shared" si="3"/>
        <v>5</v>
      </c>
      <c r="AD78" s="12"/>
      <c r="AE78" s="14"/>
      <c r="AF78" s="14"/>
      <c r="AG78" s="14"/>
      <c r="AH78" s="14"/>
      <c r="AI78" s="14"/>
      <c r="AJ78" s="14"/>
      <c r="AK78" s="14"/>
      <c r="AL78" s="14" t="s">
        <v>474</v>
      </c>
      <c r="AM78" s="14" t="s">
        <v>891</v>
      </c>
      <c r="AN78" s="15"/>
    </row>
    <row r="79" spans="1:40" ht="24" x14ac:dyDescent="0.2">
      <c r="A79" s="8">
        <v>78</v>
      </c>
      <c r="B79" s="12" t="s">
        <v>191</v>
      </c>
      <c r="C79" s="12" t="s">
        <v>547</v>
      </c>
      <c r="D79" s="12" t="s">
        <v>609</v>
      </c>
      <c r="E79" s="12" t="s">
        <v>190</v>
      </c>
      <c r="F79" s="12">
        <v>79</v>
      </c>
      <c r="G79" s="13">
        <v>1</v>
      </c>
      <c r="H79" s="12" t="s">
        <v>33</v>
      </c>
      <c r="I79" s="12" t="s">
        <v>33</v>
      </c>
      <c r="J79" s="13">
        <v>3</v>
      </c>
      <c r="K79" s="12" t="s">
        <v>458</v>
      </c>
      <c r="L79" s="12" t="s">
        <v>448</v>
      </c>
      <c r="M79" s="12" t="s">
        <v>188</v>
      </c>
      <c r="N79" s="13">
        <v>12</v>
      </c>
      <c r="O79" s="13">
        <v>0</v>
      </c>
      <c r="P79" s="13">
        <v>2</v>
      </c>
      <c r="Q79" s="12" t="s">
        <v>457</v>
      </c>
      <c r="R79" s="12" t="s">
        <v>457</v>
      </c>
      <c r="S79" s="12" t="s">
        <v>718</v>
      </c>
      <c r="T79" s="12" t="s">
        <v>192</v>
      </c>
      <c r="U79" s="13">
        <v>29</v>
      </c>
      <c r="V79" s="12">
        <v>185</v>
      </c>
      <c r="W79" s="13"/>
      <c r="X79" s="13"/>
      <c r="Y79" s="13"/>
      <c r="Z79" s="12"/>
      <c r="AA79" s="13">
        <f t="shared" si="6"/>
        <v>29</v>
      </c>
      <c r="AB79" s="14">
        <f t="shared" si="7"/>
        <v>9.6666666666666661</v>
      </c>
      <c r="AC79" s="14">
        <f t="shared" si="3"/>
        <v>9.6666666666666661</v>
      </c>
      <c r="AD79" s="12"/>
      <c r="AE79" s="14"/>
      <c r="AF79" s="14"/>
      <c r="AG79" s="14"/>
      <c r="AH79" s="14"/>
      <c r="AI79" s="14"/>
      <c r="AJ79" s="14"/>
      <c r="AK79" s="14"/>
      <c r="AL79" s="14" t="s">
        <v>885</v>
      </c>
      <c r="AM79" s="14" t="s">
        <v>885</v>
      </c>
      <c r="AN79" s="15" t="s">
        <v>937</v>
      </c>
    </row>
    <row r="80" spans="1:40" x14ac:dyDescent="0.2">
      <c r="A80" s="8">
        <v>79</v>
      </c>
      <c r="B80" s="12" t="s">
        <v>193</v>
      </c>
      <c r="C80" s="12" t="s">
        <v>541</v>
      </c>
      <c r="D80" s="12" t="s">
        <v>609</v>
      </c>
      <c r="E80" s="12">
        <v>34</v>
      </c>
      <c r="F80" s="12">
        <v>34</v>
      </c>
      <c r="G80" s="13">
        <v>1</v>
      </c>
      <c r="H80" s="12">
        <v>1</v>
      </c>
      <c r="I80" s="12">
        <v>1</v>
      </c>
      <c r="J80" s="13">
        <v>1</v>
      </c>
      <c r="K80" s="12" t="s">
        <v>457</v>
      </c>
      <c r="L80" s="12" t="s">
        <v>20</v>
      </c>
      <c r="M80" s="12" t="s">
        <v>620</v>
      </c>
      <c r="N80" s="13">
        <v>1</v>
      </c>
      <c r="O80" s="13">
        <v>0</v>
      </c>
      <c r="P80" s="13">
        <v>2</v>
      </c>
      <c r="Q80" s="12" t="s">
        <v>458</v>
      </c>
      <c r="R80" s="12" t="s">
        <v>457</v>
      </c>
      <c r="S80" s="12" t="s">
        <v>719</v>
      </c>
      <c r="T80" s="12">
        <v>5</v>
      </c>
      <c r="U80" s="13">
        <v>5</v>
      </c>
      <c r="V80" s="12">
        <v>340</v>
      </c>
      <c r="W80" s="13"/>
      <c r="X80" s="13"/>
      <c r="Y80" s="13"/>
      <c r="Z80" s="12"/>
      <c r="AA80" s="13">
        <f t="shared" si="6"/>
        <v>5</v>
      </c>
      <c r="AB80" s="14">
        <f t="shared" si="7"/>
        <v>1.6666666666666667</v>
      </c>
      <c r="AC80" s="14">
        <f t="shared" ref="AC80:AC143" si="8">IF(K80="n",AB80,0)</f>
        <v>0</v>
      </c>
      <c r="AD80" s="12"/>
      <c r="AE80" s="14"/>
      <c r="AF80" s="14"/>
      <c r="AG80" s="14"/>
      <c r="AH80" s="14"/>
      <c r="AI80" s="14"/>
      <c r="AJ80" s="14"/>
      <c r="AK80" s="14"/>
      <c r="AL80" s="14" t="s">
        <v>28</v>
      </c>
      <c r="AM80" s="14" t="s">
        <v>891</v>
      </c>
      <c r="AN80" s="15" t="s">
        <v>906</v>
      </c>
    </row>
    <row r="81" spans="1:40" ht="24" x14ac:dyDescent="0.2">
      <c r="A81" s="8">
        <v>80</v>
      </c>
      <c r="B81" s="12" t="s">
        <v>195</v>
      </c>
      <c r="C81" s="12" t="s">
        <v>548</v>
      </c>
      <c r="D81" s="12" t="s">
        <v>612</v>
      </c>
      <c r="E81" s="12" t="s">
        <v>194</v>
      </c>
      <c r="F81" s="12">
        <f>66+34+21</f>
        <v>121</v>
      </c>
      <c r="G81" s="13">
        <v>3</v>
      </c>
      <c r="H81" s="12" t="s">
        <v>43</v>
      </c>
      <c r="I81" s="12" t="s">
        <v>53</v>
      </c>
      <c r="J81" s="13">
        <v>2</v>
      </c>
      <c r="K81" s="12" t="s">
        <v>457</v>
      </c>
      <c r="L81" s="12" t="s">
        <v>20</v>
      </c>
      <c r="M81" s="12" t="s">
        <v>620</v>
      </c>
      <c r="N81" s="13">
        <v>12</v>
      </c>
      <c r="O81" s="13">
        <v>0</v>
      </c>
      <c r="P81" s="13">
        <v>0</v>
      </c>
      <c r="Q81" s="12" t="s">
        <v>457</v>
      </c>
      <c r="R81" s="12" t="s">
        <v>458</v>
      </c>
      <c r="S81" s="12" t="s">
        <v>757</v>
      </c>
      <c r="T81" s="12"/>
      <c r="U81" s="13"/>
      <c r="V81" s="12"/>
      <c r="W81" s="13"/>
      <c r="X81" s="13" t="s">
        <v>479</v>
      </c>
      <c r="Y81" s="13">
        <v>3</v>
      </c>
      <c r="Z81" s="12"/>
      <c r="AA81" s="13">
        <f t="shared" si="6"/>
        <v>3</v>
      </c>
      <c r="AB81" s="14">
        <f t="shared" si="7"/>
        <v>1</v>
      </c>
      <c r="AC81" s="14">
        <f t="shared" si="8"/>
        <v>0</v>
      </c>
      <c r="AD81" s="12"/>
      <c r="AE81" s="14"/>
      <c r="AF81" s="14"/>
      <c r="AG81" s="14"/>
      <c r="AH81" s="14" t="s">
        <v>843</v>
      </c>
      <c r="AI81" s="14"/>
      <c r="AJ81" s="14"/>
      <c r="AK81" s="14"/>
      <c r="AL81" s="14" t="s">
        <v>1</v>
      </c>
      <c r="AM81" s="14" t="s">
        <v>1</v>
      </c>
      <c r="AN81" s="15" t="s">
        <v>196</v>
      </c>
    </row>
    <row r="82" spans="1:40" x14ac:dyDescent="0.2">
      <c r="A82" s="8">
        <v>81</v>
      </c>
      <c r="B82" s="12" t="s">
        <v>197</v>
      </c>
      <c r="C82" s="12" t="s">
        <v>549</v>
      </c>
      <c r="D82" s="12" t="s">
        <v>609</v>
      </c>
      <c r="E82" s="12">
        <v>30</v>
      </c>
      <c r="F82" s="12">
        <v>30</v>
      </c>
      <c r="G82" s="13">
        <v>1</v>
      </c>
      <c r="H82" s="12">
        <v>1</v>
      </c>
      <c r="I82" s="12">
        <v>1</v>
      </c>
      <c r="J82" s="13">
        <v>1</v>
      </c>
      <c r="K82" s="12" t="s">
        <v>457</v>
      </c>
      <c r="L82" s="12" t="s">
        <v>20</v>
      </c>
      <c r="M82" s="12" t="s">
        <v>620</v>
      </c>
      <c r="N82" s="13">
        <v>1</v>
      </c>
      <c r="O82" s="13">
        <v>0</v>
      </c>
      <c r="P82" s="13">
        <v>0</v>
      </c>
      <c r="Q82" s="12" t="s">
        <v>457</v>
      </c>
      <c r="R82" s="12" t="s">
        <v>458</v>
      </c>
      <c r="S82" s="12" t="s">
        <v>792</v>
      </c>
      <c r="T82" s="12"/>
      <c r="U82" s="13"/>
      <c r="V82" s="12"/>
      <c r="W82" s="13">
        <v>3</v>
      </c>
      <c r="X82" s="13"/>
      <c r="Y82" s="13"/>
      <c r="Z82" s="12"/>
      <c r="AA82" s="13">
        <f t="shared" si="6"/>
        <v>3</v>
      </c>
      <c r="AB82" s="14">
        <f t="shared" si="7"/>
        <v>1</v>
      </c>
      <c r="AC82" s="14">
        <f t="shared" si="8"/>
        <v>0</v>
      </c>
      <c r="AD82" s="12"/>
      <c r="AE82" s="14"/>
      <c r="AF82" s="14"/>
      <c r="AG82" s="14"/>
      <c r="AH82" s="14"/>
      <c r="AI82" s="14"/>
      <c r="AJ82" s="14"/>
      <c r="AK82" s="14"/>
      <c r="AL82" s="14" t="s">
        <v>1</v>
      </c>
      <c r="AM82" s="14" t="s">
        <v>1</v>
      </c>
      <c r="AN82" s="15"/>
    </row>
    <row r="83" spans="1:40" ht="24" x14ac:dyDescent="0.2">
      <c r="A83" s="8">
        <v>82</v>
      </c>
      <c r="B83" s="12" t="s">
        <v>198</v>
      </c>
      <c r="C83" s="12" t="s">
        <v>550</v>
      </c>
      <c r="D83" s="12" t="s">
        <v>510</v>
      </c>
      <c r="E83" s="12">
        <v>66</v>
      </c>
      <c r="F83" s="12">
        <v>66</v>
      </c>
      <c r="G83" s="13">
        <v>1</v>
      </c>
      <c r="H83" s="12" t="s">
        <v>61</v>
      </c>
      <c r="I83" s="12">
        <v>4</v>
      </c>
      <c r="J83" s="13">
        <v>4</v>
      </c>
      <c r="K83" s="12" t="s">
        <v>458</v>
      </c>
      <c r="L83" s="12" t="s">
        <v>448</v>
      </c>
      <c r="M83" s="12" t="s">
        <v>199</v>
      </c>
      <c r="N83" s="13">
        <v>2</v>
      </c>
      <c r="O83" s="13">
        <v>0</v>
      </c>
      <c r="P83" s="13">
        <v>2</v>
      </c>
      <c r="Q83" s="12" t="s">
        <v>458</v>
      </c>
      <c r="R83" s="12" t="s">
        <v>457</v>
      </c>
      <c r="S83" s="12" t="s">
        <v>784</v>
      </c>
      <c r="T83" s="12">
        <v>20</v>
      </c>
      <c r="U83" s="13">
        <v>20</v>
      </c>
      <c r="V83" s="12">
        <v>220</v>
      </c>
      <c r="W83" s="13"/>
      <c r="X83" s="13"/>
      <c r="Y83" s="13"/>
      <c r="Z83" s="12"/>
      <c r="AA83" s="13">
        <f t="shared" si="6"/>
        <v>20</v>
      </c>
      <c r="AB83" s="14">
        <f t="shared" si="7"/>
        <v>6.666666666666667</v>
      </c>
      <c r="AC83" s="14">
        <f t="shared" si="8"/>
        <v>6.666666666666667</v>
      </c>
      <c r="AD83" s="12"/>
      <c r="AE83" s="14"/>
      <c r="AF83" s="14"/>
      <c r="AG83" s="14"/>
      <c r="AH83" s="14"/>
      <c r="AI83" s="14"/>
      <c r="AJ83" s="14"/>
      <c r="AK83" s="14"/>
      <c r="AL83" s="14" t="s">
        <v>885</v>
      </c>
      <c r="AM83" s="14" t="s">
        <v>885</v>
      </c>
      <c r="AN83" s="15" t="s">
        <v>937</v>
      </c>
    </row>
    <row r="84" spans="1:40" ht="24" x14ac:dyDescent="0.2">
      <c r="A84" s="8">
        <v>83</v>
      </c>
      <c r="B84" s="12" t="s">
        <v>200</v>
      </c>
      <c r="C84" s="12" t="s">
        <v>551</v>
      </c>
      <c r="D84" s="12" t="s">
        <v>510</v>
      </c>
      <c r="E84" s="12">
        <v>11</v>
      </c>
      <c r="F84" s="12">
        <v>11</v>
      </c>
      <c r="G84" s="13">
        <v>1</v>
      </c>
      <c r="H84" s="12">
        <v>1</v>
      </c>
      <c r="I84" s="12">
        <v>1</v>
      </c>
      <c r="J84" s="13">
        <v>1</v>
      </c>
      <c r="K84" s="12" t="s">
        <v>458</v>
      </c>
      <c r="L84" s="12" t="s">
        <v>448</v>
      </c>
      <c r="M84" s="12" t="s">
        <v>201</v>
      </c>
      <c r="N84" s="13"/>
      <c r="O84" s="13"/>
      <c r="P84" s="13"/>
      <c r="Q84" s="12" t="s">
        <v>458</v>
      </c>
      <c r="R84" s="12" t="s">
        <v>458</v>
      </c>
      <c r="S84" s="12"/>
      <c r="T84" s="12">
        <v>20</v>
      </c>
      <c r="U84" s="13">
        <v>20</v>
      </c>
      <c r="V84" s="12" t="s">
        <v>202</v>
      </c>
      <c r="W84" s="13"/>
      <c r="X84" s="13"/>
      <c r="Y84" s="13"/>
      <c r="Z84" s="12"/>
      <c r="AA84" s="13">
        <f t="shared" si="6"/>
        <v>20</v>
      </c>
      <c r="AB84" s="14">
        <f t="shared" si="7"/>
        <v>6.666666666666667</v>
      </c>
      <c r="AC84" s="14">
        <f t="shared" si="8"/>
        <v>6.666666666666667</v>
      </c>
      <c r="AD84" s="12"/>
      <c r="AE84" s="14"/>
      <c r="AF84" s="14"/>
      <c r="AG84" s="14"/>
      <c r="AH84" s="14"/>
      <c r="AI84" s="14"/>
      <c r="AJ84" s="14"/>
      <c r="AK84" s="14"/>
      <c r="AL84" s="14" t="s">
        <v>306</v>
      </c>
      <c r="AM84" s="14" t="s">
        <v>894</v>
      </c>
      <c r="AN84" s="15" t="s">
        <v>932</v>
      </c>
    </row>
    <row r="85" spans="1:40" ht="24" x14ac:dyDescent="0.2">
      <c r="A85" s="8">
        <v>84</v>
      </c>
      <c r="B85" s="12" t="s">
        <v>203</v>
      </c>
      <c r="C85" s="12" t="s">
        <v>529</v>
      </c>
      <c r="D85" s="12" t="s">
        <v>510</v>
      </c>
      <c r="E85" s="12">
        <v>9</v>
      </c>
      <c r="F85" s="12">
        <v>9</v>
      </c>
      <c r="G85" s="13">
        <v>1</v>
      </c>
      <c r="H85" s="12">
        <v>1</v>
      </c>
      <c r="I85" s="12">
        <v>1</v>
      </c>
      <c r="J85" s="13">
        <v>1</v>
      </c>
      <c r="K85" s="12" t="s">
        <v>457</v>
      </c>
      <c r="L85" s="12" t="s">
        <v>20</v>
      </c>
      <c r="M85" s="12" t="s">
        <v>201</v>
      </c>
      <c r="N85" s="13"/>
      <c r="O85" s="13"/>
      <c r="P85" s="13"/>
      <c r="Q85" s="12" t="s">
        <v>458</v>
      </c>
      <c r="R85" s="12" t="s">
        <v>458</v>
      </c>
      <c r="S85" s="12"/>
      <c r="T85" s="12"/>
      <c r="U85" s="13"/>
      <c r="V85" s="12"/>
      <c r="W85" s="13"/>
      <c r="X85" s="13" t="s">
        <v>479</v>
      </c>
      <c r="Y85" s="13">
        <v>3</v>
      </c>
      <c r="Z85" s="12"/>
      <c r="AA85" s="13">
        <f t="shared" si="6"/>
        <v>3</v>
      </c>
      <c r="AB85" s="14">
        <f t="shared" si="7"/>
        <v>1</v>
      </c>
      <c r="AC85" s="14">
        <f t="shared" si="8"/>
        <v>0</v>
      </c>
      <c r="AD85" s="12"/>
      <c r="AE85" s="14"/>
      <c r="AF85" s="14"/>
      <c r="AG85" s="14"/>
      <c r="AH85" s="14"/>
      <c r="AI85" s="14"/>
      <c r="AJ85" s="14"/>
      <c r="AK85" s="14"/>
      <c r="AL85" s="14" t="s">
        <v>1</v>
      </c>
      <c r="AM85" s="14" t="s">
        <v>1</v>
      </c>
      <c r="AN85" s="15" t="s">
        <v>993</v>
      </c>
    </row>
    <row r="86" spans="1:40" ht="24" x14ac:dyDescent="0.2">
      <c r="A86" s="8">
        <v>85</v>
      </c>
      <c r="B86" s="12" t="s">
        <v>204</v>
      </c>
      <c r="C86" s="12" t="s">
        <v>549</v>
      </c>
      <c r="D86" s="12" t="s">
        <v>609</v>
      </c>
      <c r="E86" s="12">
        <v>5</v>
      </c>
      <c r="F86" s="12">
        <v>5</v>
      </c>
      <c r="G86" s="13">
        <v>1</v>
      </c>
      <c r="H86" s="12">
        <v>1</v>
      </c>
      <c r="I86" s="12">
        <v>1</v>
      </c>
      <c r="J86" s="13">
        <v>1</v>
      </c>
      <c r="K86" s="12" t="s">
        <v>457</v>
      </c>
      <c r="L86" s="12" t="s">
        <v>20</v>
      </c>
      <c r="M86" s="12" t="s">
        <v>201</v>
      </c>
      <c r="N86" s="13"/>
      <c r="O86" s="13"/>
      <c r="P86" s="13"/>
      <c r="Q86" s="12" t="s">
        <v>458</v>
      </c>
      <c r="R86" s="12" t="s">
        <v>458</v>
      </c>
      <c r="S86" s="12"/>
      <c r="T86" s="12"/>
      <c r="U86" s="13"/>
      <c r="V86" s="12"/>
      <c r="W86" s="13">
        <v>3</v>
      </c>
      <c r="X86" s="13"/>
      <c r="Y86" s="13"/>
      <c r="Z86" s="12"/>
      <c r="AA86" s="13">
        <f t="shared" si="6"/>
        <v>3</v>
      </c>
      <c r="AB86" s="14">
        <f t="shared" si="7"/>
        <v>1</v>
      </c>
      <c r="AC86" s="14">
        <f t="shared" si="8"/>
        <v>0</v>
      </c>
      <c r="AD86" s="12"/>
      <c r="AE86" s="14"/>
      <c r="AF86" s="14"/>
      <c r="AG86" s="14"/>
      <c r="AH86" s="14"/>
      <c r="AI86" s="14"/>
      <c r="AJ86" s="14" t="s">
        <v>205</v>
      </c>
      <c r="AK86" s="14"/>
      <c r="AL86" s="14" t="s">
        <v>1</v>
      </c>
      <c r="AM86" s="14" t="s">
        <v>1</v>
      </c>
      <c r="AN86" s="15" t="s">
        <v>206</v>
      </c>
    </row>
    <row r="87" spans="1:40" ht="24" x14ac:dyDescent="0.2">
      <c r="A87" s="8">
        <v>86</v>
      </c>
      <c r="B87" s="12" t="s">
        <v>207</v>
      </c>
      <c r="C87" s="12" t="s">
        <v>552</v>
      </c>
      <c r="D87" s="12" t="s">
        <v>609</v>
      </c>
      <c r="E87" s="12">
        <v>174</v>
      </c>
      <c r="F87" s="12">
        <v>174</v>
      </c>
      <c r="G87" s="13">
        <v>1</v>
      </c>
      <c r="H87" s="12" t="s">
        <v>208</v>
      </c>
      <c r="I87" s="12" t="s">
        <v>208</v>
      </c>
      <c r="J87" s="13">
        <v>5</v>
      </c>
      <c r="K87" s="12" t="s">
        <v>458</v>
      </c>
      <c r="L87" s="12" t="s">
        <v>448</v>
      </c>
      <c r="M87" s="12" t="s">
        <v>305</v>
      </c>
      <c r="N87" s="13">
        <v>10</v>
      </c>
      <c r="O87" s="13">
        <v>0</v>
      </c>
      <c r="P87" s="13"/>
      <c r="Q87" s="12" t="s">
        <v>458</v>
      </c>
      <c r="R87" s="12" t="s">
        <v>457</v>
      </c>
      <c r="S87" s="12" t="s">
        <v>802</v>
      </c>
      <c r="T87" s="12">
        <v>50</v>
      </c>
      <c r="U87" s="13">
        <v>50</v>
      </c>
      <c r="V87" s="12">
        <v>80</v>
      </c>
      <c r="W87" s="13"/>
      <c r="X87" s="13"/>
      <c r="Y87" s="13"/>
      <c r="Z87" s="12"/>
      <c r="AA87" s="13">
        <f t="shared" si="6"/>
        <v>50</v>
      </c>
      <c r="AB87" s="14">
        <f t="shared" si="7"/>
        <v>16.666666666666668</v>
      </c>
      <c r="AC87" s="14">
        <f t="shared" si="8"/>
        <v>16.666666666666668</v>
      </c>
      <c r="AD87" s="12"/>
      <c r="AE87" s="14"/>
      <c r="AF87" s="14"/>
      <c r="AG87" s="14"/>
      <c r="AH87" s="14"/>
      <c r="AI87" s="14"/>
      <c r="AJ87" s="14" t="s">
        <v>870</v>
      </c>
      <c r="AK87" s="14"/>
      <c r="AL87" s="14" t="s">
        <v>306</v>
      </c>
      <c r="AM87" s="14" t="s">
        <v>894</v>
      </c>
      <c r="AN87" s="15" t="s">
        <v>936</v>
      </c>
    </row>
    <row r="88" spans="1:40" ht="24" x14ac:dyDescent="0.2">
      <c r="A88" s="8">
        <v>87</v>
      </c>
      <c r="B88" s="12" t="s">
        <v>210</v>
      </c>
      <c r="C88" s="12" t="s">
        <v>553</v>
      </c>
      <c r="D88" s="12" t="s">
        <v>609</v>
      </c>
      <c r="E88" s="12" t="s">
        <v>209</v>
      </c>
      <c r="F88" s="12">
        <f>72+19+9+5</f>
        <v>105</v>
      </c>
      <c r="G88" s="13">
        <v>1</v>
      </c>
      <c r="H88" s="12" t="s">
        <v>211</v>
      </c>
      <c r="I88" s="12" t="s">
        <v>212</v>
      </c>
      <c r="J88" s="13">
        <v>8</v>
      </c>
      <c r="K88" s="12" t="s">
        <v>457</v>
      </c>
      <c r="L88" s="12" t="s">
        <v>20</v>
      </c>
      <c r="M88" s="12" t="s">
        <v>201</v>
      </c>
      <c r="N88" s="13">
        <v>10</v>
      </c>
      <c r="O88" s="13">
        <v>0</v>
      </c>
      <c r="P88" s="13"/>
      <c r="Q88" s="12" t="s">
        <v>458</v>
      </c>
      <c r="R88" s="12" t="s">
        <v>457</v>
      </c>
      <c r="S88" s="12" t="s">
        <v>802</v>
      </c>
      <c r="T88" s="12"/>
      <c r="U88" s="13"/>
      <c r="V88" s="12"/>
      <c r="W88" s="13">
        <v>3</v>
      </c>
      <c r="X88" s="13"/>
      <c r="Y88" s="13"/>
      <c r="Z88" s="12"/>
      <c r="AA88" s="13">
        <f t="shared" si="6"/>
        <v>3</v>
      </c>
      <c r="AB88" s="14">
        <f t="shared" si="7"/>
        <v>1</v>
      </c>
      <c r="AC88" s="14">
        <f t="shared" si="8"/>
        <v>0</v>
      </c>
      <c r="AD88" s="12"/>
      <c r="AE88" s="14"/>
      <c r="AF88" s="14"/>
      <c r="AG88" s="14"/>
      <c r="AH88" s="14"/>
      <c r="AI88" s="14"/>
      <c r="AJ88" s="14" t="s">
        <v>876</v>
      </c>
      <c r="AK88" s="14"/>
      <c r="AL88" s="14" t="s">
        <v>306</v>
      </c>
      <c r="AM88" s="14" t="s">
        <v>894</v>
      </c>
      <c r="AN88" s="15" t="s">
        <v>933</v>
      </c>
    </row>
    <row r="89" spans="1:40" ht="36" x14ac:dyDescent="0.2">
      <c r="A89" s="8">
        <v>88</v>
      </c>
      <c r="B89" s="12" t="s">
        <v>214</v>
      </c>
      <c r="C89" s="12" t="s">
        <v>554</v>
      </c>
      <c r="D89" s="12" t="s">
        <v>510</v>
      </c>
      <c r="E89" s="12" t="s">
        <v>213</v>
      </c>
      <c r="F89" s="12">
        <f>333+35</f>
        <v>368</v>
      </c>
      <c r="G89" s="13">
        <v>1</v>
      </c>
      <c r="H89" s="12" t="s">
        <v>215</v>
      </c>
      <c r="I89" s="12" t="s">
        <v>216</v>
      </c>
      <c r="J89" s="13">
        <v>6</v>
      </c>
      <c r="K89" s="12" t="s">
        <v>458</v>
      </c>
      <c r="L89" s="12" t="s">
        <v>448</v>
      </c>
      <c r="M89" s="12" t="s">
        <v>201</v>
      </c>
      <c r="N89" s="13">
        <v>10</v>
      </c>
      <c r="O89" s="13">
        <v>0</v>
      </c>
      <c r="P89" s="13">
        <v>0</v>
      </c>
      <c r="Q89" s="12" t="s">
        <v>458</v>
      </c>
      <c r="R89" s="12" t="s">
        <v>457</v>
      </c>
      <c r="S89" s="12" t="s">
        <v>794</v>
      </c>
      <c r="T89" s="12"/>
      <c r="U89" s="13"/>
      <c r="V89" s="12"/>
      <c r="W89" s="13"/>
      <c r="X89" s="13">
        <v>100</v>
      </c>
      <c r="Y89" s="13">
        <v>100</v>
      </c>
      <c r="Z89" s="12">
        <v>115</v>
      </c>
      <c r="AA89" s="13">
        <f t="shared" si="6"/>
        <v>100</v>
      </c>
      <c r="AB89" s="14">
        <f t="shared" si="7"/>
        <v>33.333333333333336</v>
      </c>
      <c r="AC89" s="14">
        <f t="shared" si="8"/>
        <v>33.333333333333336</v>
      </c>
      <c r="AD89" s="12"/>
      <c r="AE89" s="14"/>
      <c r="AF89" s="14"/>
      <c r="AG89" s="14"/>
      <c r="AH89" s="14" t="s">
        <v>830</v>
      </c>
      <c r="AI89" s="14"/>
      <c r="AJ89" s="14"/>
      <c r="AK89" s="14"/>
      <c r="AL89" s="14" t="s">
        <v>306</v>
      </c>
      <c r="AM89" s="14" t="s">
        <v>894</v>
      </c>
      <c r="AN89" s="15" t="s">
        <v>979</v>
      </c>
    </row>
    <row r="90" spans="1:40" ht="24" x14ac:dyDescent="0.2">
      <c r="A90" s="8">
        <v>89</v>
      </c>
      <c r="B90" s="12" t="s">
        <v>218</v>
      </c>
      <c r="C90" s="12" t="s">
        <v>555</v>
      </c>
      <c r="D90" s="12" t="s">
        <v>612</v>
      </c>
      <c r="E90" s="12" t="s">
        <v>217</v>
      </c>
      <c r="F90" s="12">
        <f>55+41+35+29+12+5</f>
        <v>177</v>
      </c>
      <c r="G90" s="13">
        <v>1</v>
      </c>
      <c r="H90" s="12" t="s">
        <v>219</v>
      </c>
      <c r="I90" s="12">
        <v>6</v>
      </c>
      <c r="J90" s="13">
        <v>6</v>
      </c>
      <c r="K90" s="12" t="s">
        <v>457</v>
      </c>
      <c r="L90" s="12" t="s">
        <v>20</v>
      </c>
      <c r="M90" s="12" t="s">
        <v>201</v>
      </c>
      <c r="N90" s="13"/>
      <c r="O90" s="13"/>
      <c r="P90" s="13"/>
      <c r="Q90" s="12" t="s">
        <v>458</v>
      </c>
      <c r="R90" s="12" t="s">
        <v>458</v>
      </c>
      <c r="S90" s="12"/>
      <c r="T90" s="12"/>
      <c r="U90" s="13"/>
      <c r="V90" s="12"/>
      <c r="W90" s="13">
        <v>3</v>
      </c>
      <c r="X90" s="13"/>
      <c r="Y90" s="13"/>
      <c r="Z90" s="12"/>
      <c r="AA90" s="13">
        <f t="shared" si="6"/>
        <v>3</v>
      </c>
      <c r="AB90" s="14">
        <f t="shared" si="7"/>
        <v>1</v>
      </c>
      <c r="AC90" s="14">
        <f t="shared" si="8"/>
        <v>0</v>
      </c>
      <c r="AD90" s="12"/>
      <c r="AE90" s="14"/>
      <c r="AF90" s="14"/>
      <c r="AG90" s="14"/>
      <c r="AH90" s="14" t="s">
        <v>832</v>
      </c>
      <c r="AI90" s="14"/>
      <c r="AJ90" s="14" t="s">
        <v>220</v>
      </c>
      <c r="AK90" s="14"/>
      <c r="AL90" s="14" t="s">
        <v>885</v>
      </c>
      <c r="AM90" s="14" t="s">
        <v>885</v>
      </c>
      <c r="AN90" s="15" t="s">
        <v>904</v>
      </c>
    </row>
    <row r="91" spans="1:40" x14ac:dyDescent="0.2">
      <c r="A91" s="8">
        <v>90</v>
      </c>
      <c r="B91" s="12" t="s">
        <v>222</v>
      </c>
      <c r="C91" s="12" t="s">
        <v>556</v>
      </c>
      <c r="D91" s="12" t="s">
        <v>510</v>
      </c>
      <c r="E91" s="12" t="s">
        <v>221</v>
      </c>
      <c r="F91" s="12">
        <f>30+42</f>
        <v>72</v>
      </c>
      <c r="G91" s="13">
        <v>3</v>
      </c>
      <c r="H91" s="12" t="s">
        <v>43</v>
      </c>
      <c r="I91" s="12" t="s">
        <v>88</v>
      </c>
      <c r="J91" s="13">
        <v>3</v>
      </c>
      <c r="K91" s="12" t="s">
        <v>457</v>
      </c>
      <c r="L91" s="12" t="s">
        <v>20</v>
      </c>
      <c r="M91" s="12" t="s">
        <v>201</v>
      </c>
      <c r="N91" s="13"/>
      <c r="O91" s="13"/>
      <c r="P91" s="13"/>
      <c r="Q91" s="12" t="s">
        <v>458</v>
      </c>
      <c r="R91" s="12" t="s">
        <v>458</v>
      </c>
      <c r="S91" s="12"/>
      <c r="T91" s="12"/>
      <c r="U91" s="13"/>
      <c r="V91" s="12"/>
      <c r="W91" s="13">
        <v>3</v>
      </c>
      <c r="X91" s="13"/>
      <c r="Y91" s="13"/>
      <c r="Z91" s="12"/>
      <c r="AA91" s="13">
        <f t="shared" si="6"/>
        <v>3</v>
      </c>
      <c r="AB91" s="14">
        <f t="shared" si="7"/>
        <v>1</v>
      </c>
      <c r="AC91" s="14">
        <f t="shared" si="8"/>
        <v>0</v>
      </c>
      <c r="AD91" s="12"/>
      <c r="AE91" s="14"/>
      <c r="AF91" s="14"/>
      <c r="AG91" s="14"/>
      <c r="AH91" s="14" t="s">
        <v>834</v>
      </c>
      <c r="AI91" s="14"/>
      <c r="AJ91" s="14" t="s">
        <v>871</v>
      </c>
      <c r="AK91" s="14"/>
      <c r="AL91" s="14" t="s">
        <v>1</v>
      </c>
      <c r="AM91" s="14" t="s">
        <v>1</v>
      </c>
      <c r="AN91" s="15" t="s">
        <v>961</v>
      </c>
    </row>
    <row r="92" spans="1:40" ht="24" x14ac:dyDescent="0.2">
      <c r="A92" s="8">
        <v>91</v>
      </c>
      <c r="B92" s="12" t="s">
        <v>671</v>
      </c>
      <c r="C92" s="12" t="s">
        <v>557</v>
      </c>
      <c r="D92" s="12" t="s">
        <v>609</v>
      </c>
      <c r="E92" s="12" t="s">
        <v>223</v>
      </c>
      <c r="F92" s="12">
        <f>71+57+49+22+13+6</f>
        <v>218</v>
      </c>
      <c r="G92" s="13">
        <v>1</v>
      </c>
      <c r="H92" s="12" t="s">
        <v>224</v>
      </c>
      <c r="I92" s="12" t="s">
        <v>225</v>
      </c>
      <c r="J92" s="13">
        <v>9</v>
      </c>
      <c r="K92" s="12" t="s">
        <v>458</v>
      </c>
      <c r="L92" s="12" t="s">
        <v>448</v>
      </c>
      <c r="M92" s="12" t="s">
        <v>201</v>
      </c>
      <c r="N92" s="13"/>
      <c r="O92" s="13"/>
      <c r="P92" s="13"/>
      <c r="Q92" s="12" t="s">
        <v>458</v>
      </c>
      <c r="R92" s="12" t="s">
        <v>458</v>
      </c>
      <c r="S92" s="12"/>
      <c r="T92" s="12" t="s">
        <v>226</v>
      </c>
      <c r="U92" s="13">
        <v>22</v>
      </c>
      <c r="V92" s="12">
        <v>200</v>
      </c>
      <c r="W92" s="13">
        <v>3</v>
      </c>
      <c r="X92" s="13"/>
      <c r="Y92" s="13"/>
      <c r="Z92" s="12"/>
      <c r="AA92" s="13">
        <f t="shared" si="6"/>
        <v>25</v>
      </c>
      <c r="AB92" s="14">
        <f t="shared" si="7"/>
        <v>8.3333333333333339</v>
      </c>
      <c r="AC92" s="14">
        <f t="shared" si="8"/>
        <v>8.3333333333333339</v>
      </c>
      <c r="AD92" s="12"/>
      <c r="AE92" s="14"/>
      <c r="AF92" s="14"/>
      <c r="AG92" s="14"/>
      <c r="AH92" s="14"/>
      <c r="AI92" s="14"/>
      <c r="AJ92" s="14"/>
      <c r="AK92" s="14"/>
      <c r="AL92" s="14" t="s">
        <v>885</v>
      </c>
      <c r="AM92" s="14" t="s">
        <v>885</v>
      </c>
      <c r="AN92" s="15" t="s">
        <v>970</v>
      </c>
    </row>
    <row r="93" spans="1:40" ht="24" x14ac:dyDescent="0.2">
      <c r="A93" s="8">
        <v>92</v>
      </c>
      <c r="B93" s="12" t="s">
        <v>228</v>
      </c>
      <c r="C93" s="12" t="s">
        <v>558</v>
      </c>
      <c r="D93" s="12" t="s">
        <v>510</v>
      </c>
      <c r="E93" s="12" t="s">
        <v>227</v>
      </c>
      <c r="F93" s="12">
        <f>223+27+20</f>
        <v>270</v>
      </c>
      <c r="G93" s="13">
        <v>1</v>
      </c>
      <c r="H93" s="12" t="s">
        <v>229</v>
      </c>
      <c r="I93" s="12" t="s">
        <v>225</v>
      </c>
      <c r="J93" s="13">
        <v>9</v>
      </c>
      <c r="K93" s="12" t="s">
        <v>458</v>
      </c>
      <c r="L93" s="12" t="s">
        <v>448</v>
      </c>
      <c r="M93" s="12" t="s">
        <v>201</v>
      </c>
      <c r="N93" s="13">
        <v>12</v>
      </c>
      <c r="O93" s="13">
        <v>0</v>
      </c>
      <c r="P93" s="13">
        <v>2</v>
      </c>
      <c r="Q93" s="12" t="s">
        <v>458</v>
      </c>
      <c r="R93" s="12" t="s">
        <v>457</v>
      </c>
      <c r="S93" s="12" t="s">
        <v>761</v>
      </c>
      <c r="T93" s="12"/>
      <c r="U93" s="13"/>
      <c r="V93" s="12"/>
      <c r="W93" s="13">
        <v>5</v>
      </c>
      <c r="X93" s="13">
        <v>15</v>
      </c>
      <c r="Y93" s="13">
        <v>15</v>
      </c>
      <c r="Z93" s="12">
        <v>150</v>
      </c>
      <c r="AA93" s="13">
        <f t="shared" si="6"/>
        <v>20</v>
      </c>
      <c r="AB93" s="14">
        <f t="shared" si="7"/>
        <v>6.666666666666667</v>
      </c>
      <c r="AC93" s="14">
        <f t="shared" si="8"/>
        <v>6.666666666666667</v>
      </c>
      <c r="AD93" s="12"/>
      <c r="AE93" s="14"/>
      <c r="AF93" s="14"/>
      <c r="AG93" s="14"/>
      <c r="AH93" s="14" t="s">
        <v>829</v>
      </c>
      <c r="AI93" s="14" t="s">
        <v>853</v>
      </c>
      <c r="AJ93" s="14"/>
      <c r="AK93" s="14"/>
      <c r="AL93" s="14" t="s">
        <v>306</v>
      </c>
      <c r="AM93" s="14" t="s">
        <v>894</v>
      </c>
      <c r="AN93" s="15" t="s">
        <v>928</v>
      </c>
    </row>
    <row r="94" spans="1:40" ht="24" x14ac:dyDescent="0.2">
      <c r="A94" s="8">
        <v>93</v>
      </c>
      <c r="B94" s="12" t="s">
        <v>231</v>
      </c>
      <c r="C94" s="12" t="s">
        <v>559</v>
      </c>
      <c r="D94" s="12" t="s">
        <v>612</v>
      </c>
      <c r="E94" s="12" t="s">
        <v>230</v>
      </c>
      <c r="F94" s="12">
        <f>84+10</f>
        <v>94</v>
      </c>
      <c r="G94" s="13">
        <v>3</v>
      </c>
      <c r="H94" s="12" t="s">
        <v>469</v>
      </c>
      <c r="I94" s="12" t="s">
        <v>232</v>
      </c>
      <c r="J94" s="13">
        <v>4</v>
      </c>
      <c r="K94" s="12" t="s">
        <v>458</v>
      </c>
      <c r="L94" s="12" t="s">
        <v>448</v>
      </c>
      <c r="M94" s="12" t="s">
        <v>201</v>
      </c>
      <c r="N94" s="13">
        <v>11</v>
      </c>
      <c r="O94" s="13"/>
      <c r="P94" s="13"/>
      <c r="Q94" s="12" t="s">
        <v>458</v>
      </c>
      <c r="R94" s="12" t="s">
        <v>457</v>
      </c>
      <c r="S94" s="12" t="s">
        <v>691</v>
      </c>
      <c r="T94" s="12"/>
      <c r="U94" s="13"/>
      <c r="V94" s="12"/>
      <c r="W94" s="13">
        <v>3</v>
      </c>
      <c r="X94" s="13">
        <v>12</v>
      </c>
      <c r="Y94" s="13">
        <v>12</v>
      </c>
      <c r="Z94" s="12">
        <v>200</v>
      </c>
      <c r="AA94" s="13">
        <f t="shared" si="6"/>
        <v>15</v>
      </c>
      <c r="AB94" s="14">
        <f t="shared" si="7"/>
        <v>5</v>
      </c>
      <c r="AC94" s="14">
        <f t="shared" si="8"/>
        <v>5</v>
      </c>
      <c r="AD94" s="12"/>
      <c r="AE94" s="14"/>
      <c r="AF94" s="14"/>
      <c r="AG94" s="14"/>
      <c r="AH94" s="14" t="s">
        <v>831</v>
      </c>
      <c r="AI94" s="14"/>
      <c r="AJ94" s="14"/>
      <c r="AK94" s="14"/>
      <c r="AL94" s="14" t="s">
        <v>1</v>
      </c>
      <c r="AM94" s="14" t="s">
        <v>1</v>
      </c>
      <c r="AN94" s="15" t="s">
        <v>962</v>
      </c>
    </row>
    <row r="95" spans="1:40" ht="24" x14ac:dyDescent="0.2">
      <c r="A95" s="8">
        <v>94</v>
      </c>
      <c r="B95" s="12" t="s">
        <v>233</v>
      </c>
      <c r="C95" s="12" t="s">
        <v>529</v>
      </c>
      <c r="D95" s="12" t="s">
        <v>510</v>
      </c>
      <c r="E95" s="12">
        <v>82</v>
      </c>
      <c r="F95" s="12">
        <v>82</v>
      </c>
      <c r="G95" s="13">
        <v>1</v>
      </c>
      <c r="H95" s="12" t="s">
        <v>52</v>
      </c>
      <c r="I95" s="12">
        <v>2</v>
      </c>
      <c r="J95" s="13">
        <v>2</v>
      </c>
      <c r="K95" s="12" t="s">
        <v>457</v>
      </c>
      <c r="L95" s="12" t="s">
        <v>20</v>
      </c>
      <c r="M95" s="12" t="s">
        <v>201</v>
      </c>
      <c r="N95" s="13"/>
      <c r="O95" s="13"/>
      <c r="P95" s="13"/>
      <c r="Q95" s="12" t="s">
        <v>458</v>
      </c>
      <c r="R95" s="12" t="s">
        <v>458</v>
      </c>
      <c r="S95" s="12"/>
      <c r="T95" s="12" t="s">
        <v>479</v>
      </c>
      <c r="U95" s="13">
        <v>3</v>
      </c>
      <c r="V95" s="12" t="s">
        <v>234</v>
      </c>
      <c r="W95" s="13"/>
      <c r="X95" s="13" t="s">
        <v>479</v>
      </c>
      <c r="Y95" s="13">
        <v>3</v>
      </c>
      <c r="Z95" s="12" t="s">
        <v>234</v>
      </c>
      <c r="AA95" s="13">
        <f t="shared" si="6"/>
        <v>6</v>
      </c>
      <c r="AB95" s="14">
        <f t="shared" si="7"/>
        <v>2</v>
      </c>
      <c r="AC95" s="14">
        <f t="shared" si="8"/>
        <v>0</v>
      </c>
      <c r="AD95" s="12"/>
      <c r="AE95" s="14"/>
      <c r="AF95" s="14"/>
      <c r="AG95" s="14"/>
      <c r="AH95" s="14"/>
      <c r="AI95" s="14"/>
      <c r="AJ95" s="14"/>
      <c r="AK95" s="14"/>
      <c r="AL95" s="14" t="s">
        <v>464</v>
      </c>
      <c r="AM95" s="14" t="s">
        <v>890</v>
      </c>
      <c r="AN95" s="15" t="s">
        <v>927</v>
      </c>
    </row>
    <row r="96" spans="1:40" ht="24" x14ac:dyDescent="0.2">
      <c r="A96" s="8">
        <v>95</v>
      </c>
      <c r="B96" s="12" t="s">
        <v>236</v>
      </c>
      <c r="C96" s="12" t="s">
        <v>521</v>
      </c>
      <c r="D96" s="12" t="s">
        <v>510</v>
      </c>
      <c r="E96" s="12" t="s">
        <v>235</v>
      </c>
      <c r="F96" s="12">
        <v>54</v>
      </c>
      <c r="G96" s="13">
        <v>1</v>
      </c>
      <c r="H96" s="12">
        <v>2</v>
      </c>
      <c r="I96" s="12">
        <v>2</v>
      </c>
      <c r="J96" s="13">
        <v>2</v>
      </c>
      <c r="K96" s="12" t="s">
        <v>458</v>
      </c>
      <c r="L96" s="12" t="s">
        <v>448</v>
      </c>
      <c r="M96" s="12" t="s">
        <v>201</v>
      </c>
      <c r="N96" s="13"/>
      <c r="O96" s="13"/>
      <c r="P96" s="13"/>
      <c r="Q96" s="12" t="s">
        <v>458</v>
      </c>
      <c r="R96" s="12" t="s">
        <v>458</v>
      </c>
      <c r="S96" s="12"/>
      <c r="T96" s="12" t="s">
        <v>238</v>
      </c>
      <c r="U96" s="13">
        <v>35</v>
      </c>
      <c r="V96" s="12">
        <v>90</v>
      </c>
      <c r="W96" s="13"/>
      <c r="X96" s="13"/>
      <c r="Y96" s="13"/>
      <c r="Z96" s="12"/>
      <c r="AA96" s="13">
        <f t="shared" si="6"/>
        <v>35</v>
      </c>
      <c r="AB96" s="14">
        <f t="shared" si="7"/>
        <v>11.666666666666666</v>
      </c>
      <c r="AC96" s="14">
        <f t="shared" si="8"/>
        <v>11.666666666666666</v>
      </c>
      <c r="AD96" s="12"/>
      <c r="AE96" s="14"/>
      <c r="AF96" s="14" t="s">
        <v>467</v>
      </c>
      <c r="AG96" s="14" t="s">
        <v>239</v>
      </c>
      <c r="AH96" s="14"/>
      <c r="AI96" s="14"/>
      <c r="AJ96" s="14"/>
      <c r="AK96" s="14"/>
      <c r="AL96" s="14" t="s">
        <v>306</v>
      </c>
      <c r="AM96" s="14" t="s">
        <v>894</v>
      </c>
      <c r="AN96" s="15" t="s">
        <v>964</v>
      </c>
    </row>
    <row r="97" spans="1:40" ht="24" x14ac:dyDescent="0.2">
      <c r="A97" s="8">
        <v>96</v>
      </c>
      <c r="B97" s="12" t="s">
        <v>237</v>
      </c>
      <c r="C97" s="12" t="s">
        <v>522</v>
      </c>
      <c r="D97" s="12" t="s">
        <v>510</v>
      </c>
      <c r="E97" s="12">
        <v>55</v>
      </c>
      <c r="F97" s="12">
        <v>55</v>
      </c>
      <c r="G97" s="13">
        <v>1</v>
      </c>
      <c r="H97" s="12">
        <v>1</v>
      </c>
      <c r="I97" s="12">
        <v>1</v>
      </c>
      <c r="J97" s="13">
        <v>1</v>
      </c>
      <c r="K97" s="12" t="s">
        <v>458</v>
      </c>
      <c r="L97" s="12" t="s">
        <v>448</v>
      </c>
      <c r="M97" s="12" t="s">
        <v>201</v>
      </c>
      <c r="N97" s="13"/>
      <c r="O97" s="13"/>
      <c r="P97" s="13"/>
      <c r="Q97" s="12" t="s">
        <v>458</v>
      </c>
      <c r="R97" s="12" t="s">
        <v>458</v>
      </c>
      <c r="S97" s="12"/>
      <c r="T97" s="12"/>
      <c r="U97" s="13"/>
      <c r="V97" s="12"/>
      <c r="W97" s="13"/>
      <c r="X97" s="13">
        <v>20</v>
      </c>
      <c r="Y97" s="13">
        <v>20</v>
      </c>
      <c r="Z97" s="12">
        <v>110</v>
      </c>
      <c r="AA97" s="13">
        <f t="shared" si="6"/>
        <v>20</v>
      </c>
      <c r="AB97" s="14">
        <f t="shared" si="7"/>
        <v>6.666666666666667</v>
      </c>
      <c r="AC97" s="14">
        <f t="shared" si="8"/>
        <v>6.666666666666667</v>
      </c>
      <c r="AD97" s="12"/>
      <c r="AE97" s="14"/>
      <c r="AF97" s="14"/>
      <c r="AG97" s="14"/>
      <c r="AH97" s="14"/>
      <c r="AI97" s="14" t="s">
        <v>847</v>
      </c>
      <c r="AJ97" s="14"/>
      <c r="AK97" s="14"/>
      <c r="AL97" s="14" t="s">
        <v>1</v>
      </c>
      <c r="AM97" s="14" t="s">
        <v>1</v>
      </c>
      <c r="AN97" s="15" t="s">
        <v>963</v>
      </c>
    </row>
    <row r="98" spans="1:40" ht="24" x14ac:dyDescent="0.2">
      <c r="A98" s="8">
        <v>97</v>
      </c>
      <c r="B98" s="12" t="s">
        <v>240</v>
      </c>
      <c r="C98" s="12" t="s">
        <v>560</v>
      </c>
      <c r="D98" s="12" t="s">
        <v>510</v>
      </c>
      <c r="E98" s="12">
        <v>346</v>
      </c>
      <c r="F98" s="12">
        <v>346</v>
      </c>
      <c r="G98" s="13">
        <v>1</v>
      </c>
      <c r="H98" s="12" t="s">
        <v>241</v>
      </c>
      <c r="I98" s="12">
        <v>9</v>
      </c>
      <c r="J98" s="13">
        <v>9</v>
      </c>
      <c r="K98" s="12" t="s">
        <v>458</v>
      </c>
      <c r="L98" s="12" t="s">
        <v>448</v>
      </c>
      <c r="M98" s="12" t="s">
        <v>201</v>
      </c>
      <c r="N98" s="13">
        <v>11</v>
      </c>
      <c r="O98" s="13"/>
      <c r="P98" s="13">
        <v>0</v>
      </c>
      <c r="Q98" s="12" t="s">
        <v>457</v>
      </c>
      <c r="R98" s="12" t="s">
        <v>457</v>
      </c>
      <c r="S98" s="12" t="s">
        <v>780</v>
      </c>
      <c r="T98" s="12"/>
      <c r="U98" s="13"/>
      <c r="V98" s="12"/>
      <c r="W98" s="13">
        <v>40</v>
      </c>
      <c r="X98" s="13">
        <v>100</v>
      </c>
      <c r="Y98" s="13">
        <v>100</v>
      </c>
      <c r="Z98" s="12">
        <v>84</v>
      </c>
      <c r="AA98" s="13">
        <f t="shared" ref="AA98:AA129" si="9">U98+W98+Y98</f>
        <v>140</v>
      </c>
      <c r="AB98" s="14">
        <f t="shared" ref="AB98:AB129" si="10">AA98/3</f>
        <v>46.666666666666664</v>
      </c>
      <c r="AC98" s="14">
        <f t="shared" si="8"/>
        <v>46.666666666666664</v>
      </c>
      <c r="AD98" s="12"/>
      <c r="AE98" s="14"/>
      <c r="AF98" s="14"/>
      <c r="AG98" s="14"/>
      <c r="AH98" s="14"/>
      <c r="AI98" s="14"/>
      <c r="AJ98" s="14"/>
      <c r="AK98" s="14"/>
      <c r="AL98" s="14" t="s">
        <v>306</v>
      </c>
      <c r="AM98" s="14" t="s">
        <v>894</v>
      </c>
      <c r="AN98" s="15" t="s">
        <v>969</v>
      </c>
    </row>
    <row r="99" spans="1:40" ht="24" x14ac:dyDescent="0.2">
      <c r="A99" s="8">
        <v>98</v>
      </c>
      <c r="B99" s="12" t="s">
        <v>243</v>
      </c>
      <c r="C99" s="12" t="s">
        <v>561</v>
      </c>
      <c r="D99" s="12" t="s">
        <v>510</v>
      </c>
      <c r="E99" s="12" t="s">
        <v>242</v>
      </c>
      <c r="F99" s="12">
        <f>77+18</f>
        <v>95</v>
      </c>
      <c r="G99" s="13">
        <v>1</v>
      </c>
      <c r="H99" s="12" t="s">
        <v>52</v>
      </c>
      <c r="I99" s="12" t="s">
        <v>53</v>
      </c>
      <c r="J99" s="13">
        <v>2</v>
      </c>
      <c r="K99" s="12" t="s">
        <v>457</v>
      </c>
      <c r="L99" s="12" t="s">
        <v>20</v>
      </c>
      <c r="M99" s="12" t="s">
        <v>201</v>
      </c>
      <c r="N99" s="13"/>
      <c r="O99" s="13"/>
      <c r="P99" s="13"/>
      <c r="Q99" s="12" t="s">
        <v>458</v>
      </c>
      <c r="R99" s="12" t="s">
        <v>458</v>
      </c>
      <c r="S99" s="12"/>
      <c r="T99" s="12"/>
      <c r="U99" s="13"/>
      <c r="V99" s="12"/>
      <c r="W99" s="13">
        <v>3</v>
      </c>
      <c r="X99" s="13"/>
      <c r="Y99" s="13"/>
      <c r="Z99" s="12"/>
      <c r="AA99" s="13">
        <f t="shared" si="9"/>
        <v>3</v>
      </c>
      <c r="AB99" s="14">
        <f t="shared" si="10"/>
        <v>1</v>
      </c>
      <c r="AC99" s="14">
        <f t="shared" si="8"/>
        <v>0</v>
      </c>
      <c r="AD99" s="12"/>
      <c r="AE99" s="14"/>
      <c r="AF99" s="14"/>
      <c r="AG99" s="14"/>
      <c r="AH99" s="14" t="s">
        <v>246</v>
      </c>
      <c r="AI99" s="14"/>
      <c r="AJ99" s="14"/>
      <c r="AK99" s="14"/>
      <c r="AL99" s="14" t="s">
        <v>1</v>
      </c>
      <c r="AM99" s="14" t="s">
        <v>1</v>
      </c>
      <c r="AN99" s="15" t="s">
        <v>981</v>
      </c>
    </row>
    <row r="100" spans="1:40" ht="24" x14ac:dyDescent="0.2">
      <c r="A100" s="8">
        <v>99</v>
      </c>
      <c r="B100" s="12" t="s">
        <v>247</v>
      </c>
      <c r="C100" s="12" t="s">
        <v>56</v>
      </c>
      <c r="D100" s="12" t="s">
        <v>56</v>
      </c>
      <c r="E100" s="12" t="s">
        <v>61</v>
      </c>
      <c r="F100" s="12">
        <v>4</v>
      </c>
      <c r="G100" s="13">
        <v>2</v>
      </c>
      <c r="H100" s="12">
        <v>4</v>
      </c>
      <c r="I100" s="12" t="s">
        <v>157</v>
      </c>
      <c r="J100" s="13">
        <v>4</v>
      </c>
      <c r="K100" s="12" t="s">
        <v>457</v>
      </c>
      <c r="L100" s="12" t="s">
        <v>20</v>
      </c>
      <c r="M100" s="12" t="s">
        <v>201</v>
      </c>
      <c r="N100" s="13"/>
      <c r="O100" s="13"/>
      <c r="P100" s="13"/>
      <c r="Q100" s="12" t="s">
        <v>458</v>
      </c>
      <c r="R100" s="12" t="s">
        <v>458</v>
      </c>
      <c r="S100" s="12"/>
      <c r="T100" s="12"/>
      <c r="U100" s="13"/>
      <c r="V100" s="12"/>
      <c r="W100" s="13">
        <v>3</v>
      </c>
      <c r="X100" s="13"/>
      <c r="Y100" s="13"/>
      <c r="Z100" s="12"/>
      <c r="AA100" s="13">
        <f t="shared" si="9"/>
        <v>3</v>
      </c>
      <c r="AB100" s="14">
        <f t="shared" si="10"/>
        <v>1</v>
      </c>
      <c r="AC100" s="14">
        <f t="shared" si="8"/>
        <v>0</v>
      </c>
      <c r="AD100" s="12"/>
      <c r="AE100" s="14"/>
      <c r="AF100" s="14"/>
      <c r="AG100" s="14"/>
      <c r="AH100" s="14" t="s">
        <v>248</v>
      </c>
      <c r="AI100" s="14"/>
      <c r="AJ100" s="14"/>
      <c r="AK100" s="14"/>
      <c r="AL100" s="14" t="s">
        <v>1</v>
      </c>
      <c r="AM100" s="14" t="s">
        <v>1</v>
      </c>
      <c r="AN100" s="15" t="s">
        <v>968</v>
      </c>
    </row>
    <row r="101" spans="1:40" ht="36" x14ac:dyDescent="0.2">
      <c r="A101" s="8">
        <v>100</v>
      </c>
      <c r="B101" s="12" t="s">
        <v>250</v>
      </c>
      <c r="C101" s="12" t="s">
        <v>562</v>
      </c>
      <c r="D101" s="12" t="s">
        <v>611</v>
      </c>
      <c r="E101" s="12" t="s">
        <v>249</v>
      </c>
      <c r="F101" s="12">
        <f>10+16+6</f>
        <v>32</v>
      </c>
      <c r="G101" s="13">
        <v>4</v>
      </c>
      <c r="H101" s="12" t="s">
        <v>61</v>
      </c>
      <c r="I101" s="12" t="s">
        <v>157</v>
      </c>
      <c r="J101" s="13">
        <v>4</v>
      </c>
      <c r="K101" s="12" t="s">
        <v>457</v>
      </c>
      <c r="L101" s="12" t="s">
        <v>20</v>
      </c>
      <c r="M101" s="12" t="s">
        <v>201</v>
      </c>
      <c r="N101" s="13"/>
      <c r="O101" s="13"/>
      <c r="P101" s="13"/>
      <c r="Q101" s="12" t="s">
        <v>458</v>
      </c>
      <c r="R101" s="12" t="s">
        <v>458</v>
      </c>
      <c r="S101" s="12"/>
      <c r="T101" s="12"/>
      <c r="U101" s="13"/>
      <c r="V101" s="12"/>
      <c r="W101" s="13">
        <v>3</v>
      </c>
      <c r="X101" s="13"/>
      <c r="Y101" s="13"/>
      <c r="Z101" s="12"/>
      <c r="AA101" s="13">
        <f t="shared" si="9"/>
        <v>3</v>
      </c>
      <c r="AB101" s="14">
        <f t="shared" si="10"/>
        <v>1</v>
      </c>
      <c r="AC101" s="14">
        <f t="shared" si="8"/>
        <v>0</v>
      </c>
      <c r="AD101" s="12"/>
      <c r="AE101" s="14"/>
      <c r="AF101" s="14"/>
      <c r="AG101" s="14"/>
      <c r="AH101" s="14"/>
      <c r="AI101" s="14"/>
      <c r="AJ101" s="14"/>
      <c r="AK101" s="14"/>
      <c r="AL101" s="14" t="s">
        <v>1</v>
      </c>
      <c r="AM101" s="14" t="s">
        <v>1</v>
      </c>
      <c r="AN101" s="15" t="s">
        <v>897</v>
      </c>
    </row>
    <row r="102" spans="1:40" ht="36" x14ac:dyDescent="0.2">
      <c r="A102" s="8">
        <v>101</v>
      </c>
      <c r="B102" s="12" t="s">
        <v>265</v>
      </c>
      <c r="C102" s="12" t="s">
        <v>563</v>
      </c>
      <c r="D102" s="12" t="s">
        <v>611</v>
      </c>
      <c r="E102" s="12" t="s">
        <v>264</v>
      </c>
      <c r="F102" s="12">
        <f>44+26+20+7</f>
        <v>97</v>
      </c>
      <c r="G102" s="13">
        <v>6</v>
      </c>
      <c r="H102" s="12" t="s">
        <v>219</v>
      </c>
      <c r="I102" s="12" t="s">
        <v>266</v>
      </c>
      <c r="J102" s="13">
        <v>6</v>
      </c>
      <c r="K102" s="12" t="s">
        <v>457</v>
      </c>
      <c r="L102" s="12" t="s">
        <v>20</v>
      </c>
      <c r="M102" s="12" t="s">
        <v>201</v>
      </c>
      <c r="N102" s="13"/>
      <c r="O102" s="13"/>
      <c r="P102" s="13"/>
      <c r="Q102" s="12" t="s">
        <v>458</v>
      </c>
      <c r="R102" s="12" t="s">
        <v>458</v>
      </c>
      <c r="S102" s="12"/>
      <c r="T102" s="12"/>
      <c r="U102" s="13"/>
      <c r="V102" s="12"/>
      <c r="W102" s="13">
        <v>3</v>
      </c>
      <c r="X102" s="13" t="s">
        <v>479</v>
      </c>
      <c r="Y102" s="13">
        <v>3</v>
      </c>
      <c r="Z102" s="12"/>
      <c r="AA102" s="13">
        <f t="shared" si="9"/>
        <v>6</v>
      </c>
      <c r="AB102" s="14">
        <f t="shared" si="10"/>
        <v>2</v>
      </c>
      <c r="AC102" s="14">
        <f t="shared" si="8"/>
        <v>0</v>
      </c>
      <c r="AD102" s="12"/>
      <c r="AE102" s="14"/>
      <c r="AF102" s="14"/>
      <c r="AG102" s="14"/>
      <c r="AH102" s="14"/>
      <c r="AI102" s="14"/>
      <c r="AJ102" s="14"/>
      <c r="AK102" s="14"/>
      <c r="AL102" s="14" t="s">
        <v>1</v>
      </c>
      <c r="AM102" s="14" t="s">
        <v>1</v>
      </c>
      <c r="AN102" s="15" t="s">
        <v>895</v>
      </c>
    </row>
    <row r="103" spans="1:40" ht="24" x14ac:dyDescent="0.2">
      <c r="A103" s="8">
        <v>102</v>
      </c>
      <c r="B103" s="12" t="s">
        <v>267</v>
      </c>
      <c r="C103" s="12" t="s">
        <v>564</v>
      </c>
      <c r="D103" s="12" t="s">
        <v>510</v>
      </c>
      <c r="E103" s="12">
        <v>8</v>
      </c>
      <c r="F103" s="12">
        <v>8</v>
      </c>
      <c r="G103" s="13">
        <v>1</v>
      </c>
      <c r="H103" s="12">
        <v>1</v>
      </c>
      <c r="I103" s="12">
        <v>1</v>
      </c>
      <c r="J103" s="13">
        <v>1</v>
      </c>
      <c r="K103" s="12" t="s">
        <v>457</v>
      </c>
      <c r="L103" s="12" t="s">
        <v>20</v>
      </c>
      <c r="M103" s="12" t="s">
        <v>201</v>
      </c>
      <c r="N103" s="13"/>
      <c r="O103" s="13"/>
      <c r="P103" s="13"/>
      <c r="Q103" s="12" t="s">
        <v>458</v>
      </c>
      <c r="R103" s="12" t="s">
        <v>458</v>
      </c>
      <c r="S103" s="12"/>
      <c r="T103" s="12"/>
      <c r="U103" s="13"/>
      <c r="V103" s="12"/>
      <c r="W103" s="13">
        <v>3</v>
      </c>
      <c r="X103" s="13"/>
      <c r="Y103" s="13"/>
      <c r="Z103" s="12"/>
      <c r="AA103" s="13">
        <f t="shared" si="9"/>
        <v>3</v>
      </c>
      <c r="AB103" s="14">
        <f t="shared" si="10"/>
        <v>1</v>
      </c>
      <c r="AC103" s="14">
        <f t="shared" si="8"/>
        <v>0</v>
      </c>
      <c r="AD103" s="12"/>
      <c r="AE103" s="14"/>
      <c r="AF103" s="14"/>
      <c r="AG103" s="14"/>
      <c r="AH103" s="14"/>
      <c r="AI103" s="14"/>
      <c r="AJ103" s="14"/>
      <c r="AK103" s="14"/>
      <c r="AL103" s="14" t="s">
        <v>1</v>
      </c>
      <c r="AM103" s="14" t="s">
        <v>1</v>
      </c>
      <c r="AN103" s="15" t="s">
        <v>924</v>
      </c>
    </row>
    <row r="104" spans="1:40" ht="24" x14ac:dyDescent="0.2">
      <c r="A104" s="8">
        <v>103</v>
      </c>
      <c r="B104" s="12" t="s">
        <v>269</v>
      </c>
      <c r="C104" s="12" t="s">
        <v>565</v>
      </c>
      <c r="D104" s="12" t="s">
        <v>609</v>
      </c>
      <c r="E104" s="12" t="s">
        <v>268</v>
      </c>
      <c r="F104" s="12">
        <v>13</v>
      </c>
      <c r="G104" s="13">
        <v>2</v>
      </c>
      <c r="H104" s="12">
        <v>2</v>
      </c>
      <c r="I104" s="12" t="s">
        <v>53</v>
      </c>
      <c r="J104" s="13">
        <v>2</v>
      </c>
      <c r="K104" s="12" t="s">
        <v>457</v>
      </c>
      <c r="L104" s="12" t="s">
        <v>20</v>
      </c>
      <c r="M104" s="12" t="s">
        <v>201</v>
      </c>
      <c r="N104" s="13">
        <v>11</v>
      </c>
      <c r="O104" s="13"/>
      <c r="P104" s="13">
        <v>0</v>
      </c>
      <c r="Q104" s="12" t="s">
        <v>458</v>
      </c>
      <c r="R104" s="12" t="s">
        <v>457</v>
      </c>
      <c r="S104" s="12" t="s">
        <v>703</v>
      </c>
      <c r="T104" s="12"/>
      <c r="U104" s="13"/>
      <c r="V104" s="12"/>
      <c r="W104" s="13">
        <v>3</v>
      </c>
      <c r="X104" s="13"/>
      <c r="Y104" s="13"/>
      <c r="Z104" s="12"/>
      <c r="AA104" s="13">
        <f t="shared" si="9"/>
        <v>3</v>
      </c>
      <c r="AB104" s="14">
        <f t="shared" si="10"/>
        <v>1</v>
      </c>
      <c r="AC104" s="14">
        <f t="shared" si="8"/>
        <v>0</v>
      </c>
      <c r="AD104" s="12"/>
      <c r="AE104" s="14"/>
      <c r="AF104" s="14"/>
      <c r="AG104" s="14"/>
      <c r="AH104" s="14"/>
      <c r="AI104" s="14"/>
      <c r="AJ104" s="14" t="s">
        <v>858</v>
      </c>
      <c r="AK104" s="14"/>
      <c r="AL104" s="14" t="s">
        <v>1</v>
      </c>
      <c r="AM104" s="14" t="s">
        <v>1</v>
      </c>
      <c r="AN104" s="15" t="s">
        <v>923</v>
      </c>
    </row>
    <row r="105" spans="1:40" ht="24" x14ac:dyDescent="0.2">
      <c r="A105" s="8">
        <v>104</v>
      </c>
      <c r="B105" s="12" t="s">
        <v>271</v>
      </c>
      <c r="C105" s="12" t="s">
        <v>566</v>
      </c>
      <c r="D105" s="12" t="s">
        <v>612</v>
      </c>
      <c r="E105" s="12" t="s">
        <v>270</v>
      </c>
      <c r="F105" s="12">
        <v>11</v>
      </c>
      <c r="G105" s="13">
        <v>3</v>
      </c>
      <c r="H105" s="12" t="s">
        <v>43</v>
      </c>
      <c r="I105" s="12" t="s">
        <v>88</v>
      </c>
      <c r="J105" s="13">
        <v>3</v>
      </c>
      <c r="K105" s="12" t="s">
        <v>457</v>
      </c>
      <c r="L105" s="12" t="s">
        <v>20</v>
      </c>
      <c r="M105" s="12" t="s">
        <v>201</v>
      </c>
      <c r="N105" s="13">
        <v>10</v>
      </c>
      <c r="O105" s="13"/>
      <c r="P105" s="13">
        <v>0</v>
      </c>
      <c r="Q105" s="12" t="s">
        <v>458</v>
      </c>
      <c r="R105" s="12" t="s">
        <v>457</v>
      </c>
      <c r="S105" s="12" t="s">
        <v>754</v>
      </c>
      <c r="T105" s="12"/>
      <c r="U105" s="13"/>
      <c r="V105" s="12"/>
      <c r="W105" s="13">
        <v>3</v>
      </c>
      <c r="X105" s="13"/>
      <c r="Y105" s="13"/>
      <c r="Z105" s="12"/>
      <c r="AA105" s="13">
        <f t="shared" si="9"/>
        <v>3</v>
      </c>
      <c r="AB105" s="14">
        <f t="shared" si="10"/>
        <v>1</v>
      </c>
      <c r="AC105" s="14">
        <f t="shared" si="8"/>
        <v>0</v>
      </c>
      <c r="AD105" s="12"/>
      <c r="AE105" s="14"/>
      <c r="AF105" s="14"/>
      <c r="AG105" s="14"/>
      <c r="AH105" s="14" t="s">
        <v>828</v>
      </c>
      <c r="AI105" s="14"/>
      <c r="AJ105" s="14"/>
      <c r="AK105" s="14"/>
      <c r="AL105" s="14" t="s">
        <v>1</v>
      </c>
      <c r="AM105" s="14" t="s">
        <v>1</v>
      </c>
      <c r="AN105" s="15" t="s">
        <v>917</v>
      </c>
    </row>
    <row r="106" spans="1:40" ht="24" x14ac:dyDescent="0.2">
      <c r="A106" s="8">
        <v>105</v>
      </c>
      <c r="B106" s="12" t="s">
        <v>278</v>
      </c>
      <c r="C106" s="12" t="s">
        <v>567</v>
      </c>
      <c r="D106" s="12" t="s">
        <v>610</v>
      </c>
      <c r="E106" s="12" t="s">
        <v>279</v>
      </c>
      <c r="F106" s="12">
        <f>35</f>
        <v>35</v>
      </c>
      <c r="G106" s="13">
        <v>2</v>
      </c>
      <c r="H106" s="12" t="s">
        <v>52</v>
      </c>
      <c r="I106" s="12" t="s">
        <v>53</v>
      </c>
      <c r="J106" s="13">
        <v>2</v>
      </c>
      <c r="K106" s="12" t="s">
        <v>458</v>
      </c>
      <c r="L106" s="12" t="s">
        <v>453</v>
      </c>
      <c r="M106" s="12">
        <v>8</v>
      </c>
      <c r="N106" s="13">
        <v>3</v>
      </c>
      <c r="O106" s="13"/>
      <c r="P106" s="13">
        <v>2</v>
      </c>
      <c r="Q106" s="12" t="s">
        <v>457</v>
      </c>
      <c r="R106" s="12" t="s">
        <v>458</v>
      </c>
      <c r="S106" s="12" t="s">
        <v>708</v>
      </c>
      <c r="T106" s="12"/>
      <c r="U106" s="13">
        <v>3</v>
      </c>
      <c r="V106" s="12" t="s">
        <v>109</v>
      </c>
      <c r="W106" s="13"/>
      <c r="X106" s="13" t="s">
        <v>479</v>
      </c>
      <c r="Y106" s="13">
        <v>3</v>
      </c>
      <c r="Z106" s="12" t="s">
        <v>109</v>
      </c>
      <c r="AA106" s="13">
        <f t="shared" si="9"/>
        <v>6</v>
      </c>
      <c r="AB106" s="14">
        <f t="shared" si="10"/>
        <v>2</v>
      </c>
      <c r="AC106" s="14">
        <f t="shared" si="8"/>
        <v>2</v>
      </c>
      <c r="AD106" s="12"/>
      <c r="AE106" s="14"/>
      <c r="AF106" s="14"/>
      <c r="AG106" s="14"/>
      <c r="AH106" s="14"/>
      <c r="AI106" s="14"/>
      <c r="AJ106" s="14"/>
      <c r="AK106" s="14"/>
      <c r="AL106" s="14" t="s">
        <v>28</v>
      </c>
      <c r="AM106" s="14" t="s">
        <v>891</v>
      </c>
      <c r="AN106" s="15"/>
    </row>
    <row r="107" spans="1:40" ht="24" x14ac:dyDescent="0.2">
      <c r="A107" s="8">
        <v>106</v>
      </c>
      <c r="B107" s="12" t="s">
        <v>284</v>
      </c>
      <c r="C107" s="12" t="s">
        <v>568</v>
      </c>
      <c r="D107" s="12" t="s">
        <v>612</v>
      </c>
      <c r="E107" s="12" t="s">
        <v>283</v>
      </c>
      <c r="F107" s="12">
        <v>20</v>
      </c>
      <c r="G107" s="13">
        <v>1</v>
      </c>
      <c r="H107" s="12" t="s">
        <v>52</v>
      </c>
      <c r="I107" s="12" t="s">
        <v>53</v>
      </c>
      <c r="J107" s="13">
        <v>2</v>
      </c>
      <c r="K107" s="12" t="s">
        <v>458</v>
      </c>
      <c r="L107" s="12" t="s">
        <v>453</v>
      </c>
      <c r="M107" s="12">
        <v>2</v>
      </c>
      <c r="N107" s="13">
        <v>3</v>
      </c>
      <c r="O107" s="13"/>
      <c r="P107" s="13">
        <v>2</v>
      </c>
      <c r="Q107" s="12" t="s">
        <v>457</v>
      </c>
      <c r="R107" s="12" t="s">
        <v>458</v>
      </c>
      <c r="S107" s="12" t="s">
        <v>113</v>
      </c>
      <c r="T107" s="12"/>
      <c r="U107" s="13"/>
      <c r="V107" s="12"/>
      <c r="W107" s="13">
        <v>3</v>
      </c>
      <c r="X107" s="13"/>
      <c r="Y107" s="13"/>
      <c r="Z107" s="12"/>
      <c r="AA107" s="13">
        <f t="shared" si="9"/>
        <v>3</v>
      </c>
      <c r="AB107" s="14">
        <f t="shared" si="10"/>
        <v>1</v>
      </c>
      <c r="AC107" s="14">
        <f t="shared" si="8"/>
        <v>1</v>
      </c>
      <c r="AD107" s="12"/>
      <c r="AE107" s="14"/>
      <c r="AF107" s="14"/>
      <c r="AG107" s="14"/>
      <c r="AH107" s="14"/>
      <c r="AI107" s="14"/>
      <c r="AJ107" s="14"/>
      <c r="AK107" s="14"/>
      <c r="AL107" s="14" t="s">
        <v>1</v>
      </c>
      <c r="AM107" s="14" t="s">
        <v>1</v>
      </c>
      <c r="AN107" s="15"/>
    </row>
    <row r="108" spans="1:40" x14ac:dyDescent="0.2">
      <c r="A108" s="8">
        <v>107</v>
      </c>
      <c r="B108" s="12" t="s">
        <v>285</v>
      </c>
      <c r="C108" s="12" t="s">
        <v>496</v>
      </c>
      <c r="D108" s="12" t="s">
        <v>609</v>
      </c>
      <c r="E108" s="12">
        <v>66</v>
      </c>
      <c r="F108" s="12">
        <v>66</v>
      </c>
      <c r="G108" s="13">
        <v>1</v>
      </c>
      <c r="H108" s="12">
        <v>1</v>
      </c>
      <c r="I108" s="12">
        <v>1</v>
      </c>
      <c r="J108" s="13">
        <v>1</v>
      </c>
      <c r="K108" s="12" t="s">
        <v>458</v>
      </c>
      <c r="L108" s="12" t="s">
        <v>453</v>
      </c>
      <c r="M108" s="12">
        <v>6</v>
      </c>
      <c r="N108" s="13">
        <v>3</v>
      </c>
      <c r="O108" s="13"/>
      <c r="P108" s="13">
        <v>2</v>
      </c>
      <c r="Q108" s="12" t="s">
        <v>457</v>
      </c>
      <c r="R108" s="12" t="s">
        <v>458</v>
      </c>
      <c r="S108" s="12" t="s">
        <v>707</v>
      </c>
      <c r="T108" s="12">
        <v>4</v>
      </c>
      <c r="U108" s="13">
        <v>4</v>
      </c>
      <c r="V108" s="12">
        <v>500</v>
      </c>
      <c r="W108" s="13"/>
      <c r="X108" s="13"/>
      <c r="Y108" s="13"/>
      <c r="Z108" s="12"/>
      <c r="AA108" s="13">
        <f t="shared" si="9"/>
        <v>4</v>
      </c>
      <c r="AB108" s="14">
        <f t="shared" si="10"/>
        <v>1.3333333333333333</v>
      </c>
      <c r="AC108" s="14">
        <f t="shared" si="8"/>
        <v>1.3333333333333333</v>
      </c>
      <c r="AD108" s="12"/>
      <c r="AE108" s="14"/>
      <c r="AF108" s="14"/>
      <c r="AG108" s="14"/>
      <c r="AH108" s="14"/>
      <c r="AI108" s="14"/>
      <c r="AJ108" s="14"/>
      <c r="AK108" s="14"/>
      <c r="AL108" s="14" t="s">
        <v>474</v>
      </c>
      <c r="AM108" s="14" t="s">
        <v>891</v>
      </c>
      <c r="AN108" s="15"/>
    </row>
    <row r="109" spans="1:40" ht="24" x14ac:dyDescent="0.2">
      <c r="A109" s="8">
        <v>108</v>
      </c>
      <c r="B109" s="12" t="s">
        <v>287</v>
      </c>
      <c r="C109" s="12" t="s">
        <v>569</v>
      </c>
      <c r="D109" s="12" t="s">
        <v>610</v>
      </c>
      <c r="E109" s="12" t="s">
        <v>286</v>
      </c>
      <c r="F109" s="12">
        <v>28</v>
      </c>
      <c r="G109" s="13">
        <v>4</v>
      </c>
      <c r="H109" s="12" t="s">
        <v>43</v>
      </c>
      <c r="I109" s="12" t="s">
        <v>157</v>
      </c>
      <c r="J109" s="13">
        <v>4</v>
      </c>
      <c r="K109" s="12" t="s">
        <v>458</v>
      </c>
      <c r="L109" s="12" t="s">
        <v>453</v>
      </c>
      <c r="M109" s="12">
        <v>10</v>
      </c>
      <c r="N109" s="13">
        <v>3</v>
      </c>
      <c r="O109" s="13"/>
      <c r="P109" s="13">
        <v>2</v>
      </c>
      <c r="Q109" s="12" t="s">
        <v>457</v>
      </c>
      <c r="R109" s="12" t="s">
        <v>458</v>
      </c>
      <c r="S109" s="12" t="s">
        <v>705</v>
      </c>
      <c r="T109" s="12"/>
      <c r="U109" s="13"/>
      <c r="V109" s="12"/>
      <c r="W109" s="13">
        <v>3</v>
      </c>
      <c r="X109" s="13"/>
      <c r="Y109" s="13"/>
      <c r="Z109" s="12"/>
      <c r="AA109" s="13">
        <f t="shared" si="9"/>
        <v>3</v>
      </c>
      <c r="AB109" s="14">
        <f t="shared" si="10"/>
        <v>1</v>
      </c>
      <c r="AC109" s="14">
        <f t="shared" si="8"/>
        <v>1</v>
      </c>
      <c r="AD109" s="12"/>
      <c r="AE109" s="14"/>
      <c r="AF109" s="14"/>
      <c r="AG109" s="14"/>
      <c r="AH109" s="14"/>
      <c r="AI109" s="14"/>
      <c r="AJ109" s="14"/>
      <c r="AK109" s="14"/>
      <c r="AL109" s="14" t="s">
        <v>1</v>
      </c>
      <c r="AM109" s="14" t="s">
        <v>1</v>
      </c>
      <c r="AN109" s="15"/>
    </row>
    <row r="110" spans="1:40" x14ac:dyDescent="0.2">
      <c r="A110" s="8">
        <v>109</v>
      </c>
      <c r="B110" s="12" t="s">
        <v>94</v>
      </c>
      <c r="C110" s="12" t="s">
        <v>527</v>
      </c>
      <c r="D110" s="12" t="s">
        <v>527</v>
      </c>
      <c r="E110" s="12">
        <v>5</v>
      </c>
      <c r="F110" s="12">
        <v>5</v>
      </c>
      <c r="G110" s="13">
        <v>1</v>
      </c>
      <c r="H110" s="12">
        <v>1</v>
      </c>
      <c r="I110" s="12">
        <v>1</v>
      </c>
      <c r="J110" s="13">
        <v>1</v>
      </c>
      <c r="K110" s="12" t="s">
        <v>1001</v>
      </c>
      <c r="L110" s="12" t="s">
        <v>633</v>
      </c>
      <c r="M110" s="12" t="s">
        <v>630</v>
      </c>
      <c r="N110" s="13">
        <v>4</v>
      </c>
      <c r="O110" s="13"/>
      <c r="P110" s="13">
        <v>0</v>
      </c>
      <c r="Q110" s="12" t="s">
        <v>457</v>
      </c>
      <c r="R110" s="12" t="s">
        <v>458</v>
      </c>
      <c r="S110" s="12" t="s">
        <v>973</v>
      </c>
      <c r="T110" s="12"/>
      <c r="U110" s="13"/>
      <c r="V110" s="12"/>
      <c r="W110" s="13">
        <v>3</v>
      </c>
      <c r="X110" s="13"/>
      <c r="Y110" s="13"/>
      <c r="Z110" s="12"/>
      <c r="AA110" s="13">
        <f t="shared" si="9"/>
        <v>3</v>
      </c>
      <c r="AB110" s="14">
        <f t="shared" si="10"/>
        <v>1</v>
      </c>
      <c r="AC110" s="14">
        <f t="shared" si="8"/>
        <v>0</v>
      </c>
      <c r="AD110" s="12"/>
      <c r="AE110" s="14"/>
      <c r="AF110" s="14"/>
      <c r="AG110" s="14"/>
      <c r="AH110" s="14"/>
      <c r="AI110" s="14"/>
      <c r="AJ110" s="14"/>
      <c r="AK110" s="14"/>
      <c r="AL110" s="14" t="s">
        <v>1</v>
      </c>
      <c r="AM110" s="14" t="s">
        <v>1</v>
      </c>
      <c r="AN110" s="15"/>
    </row>
    <row r="111" spans="1:40" ht="24" x14ac:dyDescent="0.2">
      <c r="A111" s="8">
        <v>110</v>
      </c>
      <c r="B111" s="12" t="s">
        <v>289</v>
      </c>
      <c r="C111" s="12" t="s">
        <v>570</v>
      </c>
      <c r="D111" s="12" t="s">
        <v>610</v>
      </c>
      <c r="E111" s="12" t="s">
        <v>288</v>
      </c>
      <c r="F111" s="12">
        <v>16</v>
      </c>
      <c r="G111" s="13">
        <v>3</v>
      </c>
      <c r="H111" s="12" t="s">
        <v>43</v>
      </c>
      <c r="I111" s="12" t="s">
        <v>88</v>
      </c>
      <c r="J111" s="13">
        <v>3</v>
      </c>
      <c r="K111" s="12" t="s">
        <v>458</v>
      </c>
      <c r="L111" s="12" t="s">
        <v>453</v>
      </c>
      <c r="M111" s="12">
        <v>12</v>
      </c>
      <c r="N111" s="13">
        <v>3</v>
      </c>
      <c r="O111" s="13"/>
      <c r="P111" s="13">
        <v>0</v>
      </c>
      <c r="Q111" s="12" t="s">
        <v>457</v>
      </c>
      <c r="R111" s="12" t="s">
        <v>458</v>
      </c>
      <c r="S111" s="12" t="s">
        <v>690</v>
      </c>
      <c r="T111" s="12"/>
      <c r="U111" s="13"/>
      <c r="V111" s="12"/>
      <c r="W111" s="13">
        <v>3</v>
      </c>
      <c r="X111" s="13"/>
      <c r="Y111" s="13"/>
      <c r="Z111" s="12"/>
      <c r="AA111" s="13">
        <f t="shared" si="9"/>
        <v>3</v>
      </c>
      <c r="AB111" s="14">
        <f t="shared" si="10"/>
        <v>1</v>
      </c>
      <c r="AC111" s="14">
        <f t="shared" si="8"/>
        <v>1</v>
      </c>
      <c r="AD111" s="12"/>
      <c r="AE111" s="14"/>
      <c r="AF111" s="14"/>
      <c r="AG111" s="14"/>
      <c r="AH111" s="14"/>
      <c r="AI111" s="14"/>
      <c r="AJ111" s="14"/>
      <c r="AK111" s="14"/>
      <c r="AL111" s="14" t="s">
        <v>1</v>
      </c>
      <c r="AM111" s="14" t="s">
        <v>1</v>
      </c>
      <c r="AN111" s="15"/>
    </row>
    <row r="112" spans="1:40" x14ac:dyDescent="0.2">
      <c r="A112" s="8">
        <v>111</v>
      </c>
      <c r="B112" s="12" t="s">
        <v>290</v>
      </c>
      <c r="C112" s="12" t="s">
        <v>551</v>
      </c>
      <c r="D112" s="12" t="s">
        <v>510</v>
      </c>
      <c r="E112" s="12">
        <v>3</v>
      </c>
      <c r="F112" s="12">
        <v>3</v>
      </c>
      <c r="G112" s="13">
        <v>1</v>
      </c>
      <c r="H112" s="12">
        <v>1</v>
      </c>
      <c r="I112" s="12">
        <v>1</v>
      </c>
      <c r="J112" s="13">
        <v>1</v>
      </c>
      <c r="K112" s="12" t="s">
        <v>458</v>
      </c>
      <c r="L112" s="12" t="s">
        <v>453</v>
      </c>
      <c r="M112" s="12">
        <v>8</v>
      </c>
      <c r="N112" s="13">
        <v>3</v>
      </c>
      <c r="O112" s="13"/>
      <c r="P112" s="13">
        <v>0</v>
      </c>
      <c r="Q112" s="12" t="s">
        <v>457</v>
      </c>
      <c r="R112" s="12" t="s">
        <v>458</v>
      </c>
      <c r="S112" s="12" t="s">
        <v>786</v>
      </c>
      <c r="T112" s="12"/>
      <c r="U112" s="13"/>
      <c r="V112" s="12"/>
      <c r="W112" s="13">
        <v>3</v>
      </c>
      <c r="X112" s="13"/>
      <c r="Y112" s="13"/>
      <c r="Z112" s="12"/>
      <c r="AA112" s="13">
        <f t="shared" si="9"/>
        <v>3</v>
      </c>
      <c r="AB112" s="14">
        <f t="shared" si="10"/>
        <v>1</v>
      </c>
      <c r="AC112" s="14">
        <f t="shared" si="8"/>
        <v>1</v>
      </c>
      <c r="AD112" s="12"/>
      <c r="AE112" s="14"/>
      <c r="AF112" s="14"/>
      <c r="AG112" s="14"/>
      <c r="AH112" s="14"/>
      <c r="AI112" s="14"/>
      <c r="AJ112" s="14"/>
      <c r="AK112" s="14"/>
      <c r="AL112" s="14" t="s">
        <v>1</v>
      </c>
      <c r="AM112" s="14" t="s">
        <v>1</v>
      </c>
      <c r="AN112" s="15"/>
    </row>
    <row r="113" spans="1:40" x14ac:dyDescent="0.2">
      <c r="A113" s="8">
        <v>112</v>
      </c>
      <c r="B113" s="12" t="s">
        <v>291</v>
      </c>
      <c r="C113" s="12" t="s">
        <v>524</v>
      </c>
      <c r="D113" s="12" t="s">
        <v>527</v>
      </c>
      <c r="E113" s="12">
        <v>8</v>
      </c>
      <c r="F113" s="12">
        <v>8</v>
      </c>
      <c r="G113" s="13">
        <v>1</v>
      </c>
      <c r="H113" s="12">
        <v>1</v>
      </c>
      <c r="I113" s="12">
        <v>1</v>
      </c>
      <c r="J113" s="13">
        <v>1</v>
      </c>
      <c r="K113" s="12" t="s">
        <v>1001</v>
      </c>
      <c r="L113" s="12" t="s">
        <v>633</v>
      </c>
      <c r="M113" s="12" t="s">
        <v>453</v>
      </c>
      <c r="N113" s="13">
        <v>4</v>
      </c>
      <c r="O113" s="13"/>
      <c r="P113" s="13">
        <v>0</v>
      </c>
      <c r="Q113" s="12" t="s">
        <v>457</v>
      </c>
      <c r="R113" s="12" t="s">
        <v>458</v>
      </c>
      <c r="S113" s="12" t="s">
        <v>767</v>
      </c>
      <c r="T113" s="12"/>
      <c r="U113" s="13"/>
      <c r="V113" s="12"/>
      <c r="W113" s="13"/>
      <c r="X113" s="13" t="s">
        <v>479</v>
      </c>
      <c r="Y113" s="13">
        <v>3</v>
      </c>
      <c r="Z113" s="12" t="s">
        <v>109</v>
      </c>
      <c r="AA113" s="13">
        <f t="shared" si="9"/>
        <v>3</v>
      </c>
      <c r="AB113" s="14">
        <f t="shared" si="10"/>
        <v>1</v>
      </c>
      <c r="AC113" s="14">
        <f t="shared" si="8"/>
        <v>0</v>
      </c>
      <c r="AD113" s="12"/>
      <c r="AE113" s="14"/>
      <c r="AF113" s="14"/>
      <c r="AG113" s="14"/>
      <c r="AH113" s="14"/>
      <c r="AI113" s="14"/>
      <c r="AJ113" s="14"/>
      <c r="AK113" s="14"/>
      <c r="AL113" s="14" t="s">
        <v>1</v>
      </c>
      <c r="AM113" s="14" t="s">
        <v>1</v>
      </c>
      <c r="AN113" s="15"/>
    </row>
    <row r="114" spans="1:40" ht="24" x14ac:dyDescent="0.2">
      <c r="A114" s="8">
        <v>113</v>
      </c>
      <c r="B114" s="12" t="s">
        <v>292</v>
      </c>
      <c r="C114" s="12" t="s">
        <v>56</v>
      </c>
      <c r="D114" s="12" t="s">
        <v>56</v>
      </c>
      <c r="E114" s="12">
        <v>13</v>
      </c>
      <c r="F114" s="12">
        <v>13</v>
      </c>
      <c r="G114" s="13">
        <v>1</v>
      </c>
      <c r="H114" s="12">
        <v>1</v>
      </c>
      <c r="I114" s="12">
        <v>1</v>
      </c>
      <c r="J114" s="13">
        <v>1</v>
      </c>
      <c r="K114" s="12" t="s">
        <v>458</v>
      </c>
      <c r="L114" s="12" t="s">
        <v>117</v>
      </c>
      <c r="M114" s="12" t="s">
        <v>201</v>
      </c>
      <c r="N114" s="13">
        <v>6</v>
      </c>
      <c r="O114" s="13"/>
      <c r="P114" s="13">
        <v>0</v>
      </c>
      <c r="Q114" s="12" t="s">
        <v>457</v>
      </c>
      <c r="R114" s="12" t="s">
        <v>458</v>
      </c>
      <c r="S114" s="12" t="s">
        <v>728</v>
      </c>
      <c r="T114" s="12">
        <v>8</v>
      </c>
      <c r="U114" s="13">
        <v>8</v>
      </c>
      <c r="V114" s="12">
        <v>170</v>
      </c>
      <c r="W114" s="13"/>
      <c r="X114" s="13"/>
      <c r="Y114" s="13"/>
      <c r="Z114" s="12"/>
      <c r="AA114" s="13">
        <f t="shared" si="9"/>
        <v>8</v>
      </c>
      <c r="AB114" s="14">
        <f t="shared" si="10"/>
        <v>2.6666666666666665</v>
      </c>
      <c r="AC114" s="14">
        <f t="shared" si="8"/>
        <v>2.6666666666666665</v>
      </c>
      <c r="AD114" s="12"/>
      <c r="AE114" s="14"/>
      <c r="AF114" s="14"/>
      <c r="AG114" s="14"/>
      <c r="AH114" s="14"/>
      <c r="AI114" s="14"/>
      <c r="AJ114" s="14"/>
      <c r="AK114" s="14"/>
      <c r="AL114" s="14" t="s">
        <v>28</v>
      </c>
      <c r="AM114" s="14" t="s">
        <v>891</v>
      </c>
      <c r="AN114" s="15" t="s">
        <v>293</v>
      </c>
    </row>
    <row r="115" spans="1:40" ht="24" x14ac:dyDescent="0.2">
      <c r="A115" s="8">
        <v>114</v>
      </c>
      <c r="B115" s="12" t="s">
        <v>295</v>
      </c>
      <c r="C115" s="12" t="s">
        <v>571</v>
      </c>
      <c r="D115" s="12" t="s">
        <v>612</v>
      </c>
      <c r="E115" s="12" t="s">
        <v>294</v>
      </c>
      <c r="F115" s="12">
        <v>13</v>
      </c>
      <c r="G115" s="13">
        <v>2</v>
      </c>
      <c r="H115" s="12" t="s">
        <v>52</v>
      </c>
      <c r="I115" s="12" t="s">
        <v>53</v>
      </c>
      <c r="J115" s="13">
        <v>2</v>
      </c>
      <c r="K115" s="12" t="s">
        <v>458</v>
      </c>
      <c r="L115" s="12" t="s">
        <v>169</v>
      </c>
      <c r="M115" s="12">
        <v>2</v>
      </c>
      <c r="N115" s="13">
        <v>3</v>
      </c>
      <c r="O115" s="13"/>
      <c r="P115" s="13">
        <v>0</v>
      </c>
      <c r="Q115" s="12" t="s">
        <v>457</v>
      </c>
      <c r="R115" s="12" t="s">
        <v>458</v>
      </c>
      <c r="S115" s="12" t="s">
        <v>692</v>
      </c>
      <c r="T115" s="12"/>
      <c r="U115" s="13"/>
      <c r="V115" s="12"/>
      <c r="W115" s="13">
        <v>3</v>
      </c>
      <c r="X115" s="13" t="s">
        <v>479</v>
      </c>
      <c r="Y115" s="13"/>
      <c r="Z115" s="12"/>
      <c r="AA115" s="13">
        <f t="shared" si="9"/>
        <v>3</v>
      </c>
      <c r="AB115" s="14">
        <f t="shared" si="10"/>
        <v>1</v>
      </c>
      <c r="AC115" s="14">
        <f t="shared" si="8"/>
        <v>1</v>
      </c>
      <c r="AD115" s="12"/>
      <c r="AE115" s="14"/>
      <c r="AF115" s="14"/>
      <c r="AG115" s="14"/>
      <c r="AH115" s="14"/>
      <c r="AI115" s="14"/>
      <c r="AJ115" s="14"/>
      <c r="AK115" s="14"/>
      <c r="AL115" s="14" t="s">
        <v>1</v>
      </c>
      <c r="AM115" s="14" t="s">
        <v>1</v>
      </c>
      <c r="AN115" s="15" t="s">
        <v>899</v>
      </c>
    </row>
    <row r="116" spans="1:40" ht="24" x14ac:dyDescent="0.2">
      <c r="A116" s="8">
        <v>115</v>
      </c>
      <c r="B116" s="12" t="s">
        <v>296</v>
      </c>
      <c r="C116" s="12" t="s">
        <v>572</v>
      </c>
      <c r="D116" s="12" t="s">
        <v>609</v>
      </c>
      <c r="E116" s="12">
        <v>7</v>
      </c>
      <c r="F116" s="12">
        <v>7</v>
      </c>
      <c r="G116" s="13">
        <v>1</v>
      </c>
      <c r="H116" s="12">
        <v>1</v>
      </c>
      <c r="I116" s="12">
        <v>1</v>
      </c>
      <c r="J116" s="13">
        <v>1</v>
      </c>
      <c r="K116" s="12" t="s">
        <v>458</v>
      </c>
      <c r="L116" s="12" t="s">
        <v>297</v>
      </c>
      <c r="M116" s="12" t="s">
        <v>298</v>
      </c>
      <c r="N116" s="13"/>
      <c r="O116" s="13"/>
      <c r="P116" s="13"/>
      <c r="Q116" s="12" t="s">
        <v>458</v>
      </c>
      <c r="R116" s="12" t="s">
        <v>458</v>
      </c>
      <c r="S116" s="12" t="s">
        <v>730</v>
      </c>
      <c r="T116" s="12"/>
      <c r="U116" s="13"/>
      <c r="V116" s="12"/>
      <c r="W116" s="13">
        <v>2</v>
      </c>
      <c r="X116" s="13"/>
      <c r="Y116" s="13"/>
      <c r="Z116" s="12"/>
      <c r="AA116" s="13">
        <f t="shared" si="9"/>
        <v>2</v>
      </c>
      <c r="AB116" s="14">
        <f t="shared" si="10"/>
        <v>0.66666666666666663</v>
      </c>
      <c r="AC116" s="14">
        <f t="shared" si="8"/>
        <v>0.66666666666666663</v>
      </c>
      <c r="AD116" s="12"/>
      <c r="AE116" s="14"/>
      <c r="AF116" s="14" t="s">
        <v>299</v>
      </c>
      <c r="AG116" s="14" t="s">
        <v>812</v>
      </c>
      <c r="AH116" s="14"/>
      <c r="AI116" s="14"/>
      <c r="AJ116" s="14"/>
      <c r="AK116" s="14"/>
      <c r="AL116" s="14" t="s">
        <v>300</v>
      </c>
      <c r="AM116" s="14" t="s">
        <v>300</v>
      </c>
      <c r="AN116" s="15" t="s">
        <v>922</v>
      </c>
    </row>
    <row r="117" spans="1:40" ht="36" x14ac:dyDescent="0.2">
      <c r="A117" s="8">
        <v>116</v>
      </c>
      <c r="B117" s="12" t="s">
        <v>302</v>
      </c>
      <c r="C117" s="12" t="s">
        <v>573</v>
      </c>
      <c r="D117" s="12" t="s">
        <v>510</v>
      </c>
      <c r="E117" s="12">
        <v>382</v>
      </c>
      <c r="F117" s="12">
        <v>382</v>
      </c>
      <c r="G117" s="13">
        <v>1</v>
      </c>
      <c r="H117" s="12" t="s">
        <v>301</v>
      </c>
      <c r="I117" s="12">
        <v>6</v>
      </c>
      <c r="J117" s="13">
        <v>6</v>
      </c>
      <c r="K117" s="12" t="s">
        <v>458</v>
      </c>
      <c r="L117" s="12" t="s">
        <v>448</v>
      </c>
      <c r="M117" s="12" t="s">
        <v>188</v>
      </c>
      <c r="N117" s="13"/>
      <c r="O117" s="13"/>
      <c r="P117" s="13"/>
      <c r="Q117" s="12" t="s">
        <v>458</v>
      </c>
      <c r="R117" s="12" t="s">
        <v>458</v>
      </c>
      <c r="S117" s="12" t="s">
        <v>113</v>
      </c>
      <c r="T117" s="12">
        <v>15</v>
      </c>
      <c r="U117" s="13">
        <v>15</v>
      </c>
      <c r="V117" s="12">
        <v>350</v>
      </c>
      <c r="W117" s="13"/>
      <c r="X117" s="13">
        <v>23</v>
      </c>
      <c r="Y117" s="13">
        <v>23</v>
      </c>
      <c r="Z117" s="12">
        <v>200</v>
      </c>
      <c r="AA117" s="13">
        <f t="shared" si="9"/>
        <v>38</v>
      </c>
      <c r="AB117" s="14">
        <f t="shared" si="10"/>
        <v>12.666666666666666</v>
      </c>
      <c r="AC117" s="14">
        <f t="shared" si="8"/>
        <v>12.666666666666666</v>
      </c>
      <c r="AD117" s="12"/>
      <c r="AE117" s="14"/>
      <c r="AF117" s="14"/>
      <c r="AG117" s="14"/>
      <c r="AH117" s="14" t="s">
        <v>994</v>
      </c>
      <c r="AI117" s="14" t="s">
        <v>303</v>
      </c>
      <c r="AJ117" s="14"/>
      <c r="AK117" s="14"/>
      <c r="AL117" s="14" t="s">
        <v>474</v>
      </c>
      <c r="AM117" s="14" t="s">
        <v>891</v>
      </c>
      <c r="AN117" s="15" t="s">
        <v>914</v>
      </c>
    </row>
    <row r="118" spans="1:40" x14ac:dyDescent="0.2">
      <c r="A118" s="8">
        <v>117</v>
      </c>
      <c r="B118" s="12" t="s">
        <v>304</v>
      </c>
      <c r="C118" s="12" t="s">
        <v>511</v>
      </c>
      <c r="D118" s="12" t="s">
        <v>609</v>
      </c>
      <c r="E118" s="12">
        <v>52</v>
      </c>
      <c r="F118" s="12">
        <v>52</v>
      </c>
      <c r="G118" s="13">
        <v>1</v>
      </c>
      <c r="H118" s="12">
        <v>2</v>
      </c>
      <c r="I118" s="12">
        <v>2</v>
      </c>
      <c r="J118" s="13">
        <v>2</v>
      </c>
      <c r="K118" s="12" t="s">
        <v>457</v>
      </c>
      <c r="L118" s="12" t="s">
        <v>20</v>
      </c>
      <c r="M118" s="12" t="s">
        <v>620</v>
      </c>
      <c r="N118" s="13"/>
      <c r="O118" s="13"/>
      <c r="P118" s="13"/>
      <c r="Q118" s="12" t="s">
        <v>458</v>
      </c>
      <c r="R118" s="12" t="s">
        <v>458</v>
      </c>
      <c r="S118" s="12" t="s">
        <v>694</v>
      </c>
      <c r="T118" s="12"/>
      <c r="U118" s="13"/>
      <c r="V118" s="12"/>
      <c r="W118" s="13">
        <v>3</v>
      </c>
      <c r="X118" s="13"/>
      <c r="Y118" s="13"/>
      <c r="Z118" s="12"/>
      <c r="AA118" s="13">
        <f t="shared" si="9"/>
        <v>3</v>
      </c>
      <c r="AB118" s="14">
        <f t="shared" si="10"/>
        <v>1</v>
      </c>
      <c r="AC118" s="14">
        <f t="shared" si="8"/>
        <v>0</v>
      </c>
      <c r="AD118" s="12"/>
      <c r="AE118" s="14"/>
      <c r="AF118" s="14"/>
      <c r="AG118" s="14"/>
      <c r="AH118" s="14"/>
      <c r="AI118" s="14"/>
      <c r="AJ118" s="14"/>
      <c r="AK118" s="14"/>
      <c r="AL118" s="14" t="s">
        <v>474</v>
      </c>
      <c r="AM118" s="14" t="s">
        <v>891</v>
      </c>
      <c r="AN118" s="15" t="s">
        <v>902</v>
      </c>
    </row>
    <row r="119" spans="1:40" ht="24" x14ac:dyDescent="0.2">
      <c r="A119" s="8">
        <v>118</v>
      </c>
      <c r="B119" s="12" t="s">
        <v>307</v>
      </c>
      <c r="C119" s="12" t="s">
        <v>511</v>
      </c>
      <c r="D119" s="12" t="s">
        <v>609</v>
      </c>
      <c r="E119" s="12">
        <v>62</v>
      </c>
      <c r="F119" s="12">
        <v>62</v>
      </c>
      <c r="G119" s="13">
        <v>1</v>
      </c>
      <c r="H119" s="12">
        <v>2</v>
      </c>
      <c r="I119" s="12">
        <v>2</v>
      </c>
      <c r="J119" s="13">
        <v>2</v>
      </c>
      <c r="K119" s="12" t="s">
        <v>458</v>
      </c>
      <c r="L119" s="12" t="s">
        <v>448</v>
      </c>
      <c r="M119" s="12" t="s">
        <v>305</v>
      </c>
      <c r="N119" s="13"/>
      <c r="O119" s="13"/>
      <c r="P119" s="13"/>
      <c r="Q119" s="12" t="s">
        <v>458</v>
      </c>
      <c r="R119" s="12" t="s">
        <v>458</v>
      </c>
      <c r="S119" s="12"/>
      <c r="T119" s="12"/>
      <c r="U119" s="13"/>
      <c r="V119" s="12"/>
      <c r="W119" s="13"/>
      <c r="X119" s="13">
        <v>30</v>
      </c>
      <c r="Y119" s="13">
        <v>30</v>
      </c>
      <c r="Z119" s="12">
        <v>160</v>
      </c>
      <c r="AA119" s="13">
        <f t="shared" si="9"/>
        <v>30</v>
      </c>
      <c r="AB119" s="14">
        <f t="shared" si="10"/>
        <v>10</v>
      </c>
      <c r="AC119" s="14">
        <f t="shared" si="8"/>
        <v>10</v>
      </c>
      <c r="AD119" s="12"/>
      <c r="AE119" s="14"/>
      <c r="AF119" s="14"/>
      <c r="AG119" s="14"/>
      <c r="AH119" s="14"/>
      <c r="AI119" s="14" t="s">
        <v>852</v>
      </c>
      <c r="AJ119" s="14" t="s">
        <v>880</v>
      </c>
      <c r="AK119" s="14"/>
      <c r="AL119" s="14" t="s">
        <v>306</v>
      </c>
      <c r="AM119" s="14" t="s">
        <v>894</v>
      </c>
      <c r="AN119" s="15" t="s">
        <v>901</v>
      </c>
    </row>
    <row r="120" spans="1:40" x14ac:dyDescent="0.2">
      <c r="A120" s="8">
        <v>119</v>
      </c>
      <c r="B120" s="12" t="s">
        <v>203</v>
      </c>
      <c r="C120" s="12" t="s">
        <v>529</v>
      </c>
      <c r="D120" s="12" t="s">
        <v>510</v>
      </c>
      <c r="E120" s="12">
        <v>5</v>
      </c>
      <c r="F120" s="12">
        <v>5</v>
      </c>
      <c r="G120" s="13">
        <v>1</v>
      </c>
      <c r="H120" s="12">
        <v>1</v>
      </c>
      <c r="I120" s="12">
        <v>1</v>
      </c>
      <c r="J120" s="13">
        <v>1</v>
      </c>
      <c r="K120" s="12" t="s">
        <v>457</v>
      </c>
      <c r="L120" s="12" t="s">
        <v>20</v>
      </c>
      <c r="M120" s="12" t="s">
        <v>621</v>
      </c>
      <c r="N120" s="13">
        <v>10</v>
      </c>
      <c r="O120" s="13"/>
      <c r="P120" s="13">
        <v>0</v>
      </c>
      <c r="Q120" s="12" t="s">
        <v>458</v>
      </c>
      <c r="R120" s="12" t="s">
        <v>457</v>
      </c>
      <c r="S120" s="12" t="s">
        <v>308</v>
      </c>
      <c r="T120" s="12"/>
      <c r="U120" s="13"/>
      <c r="V120" s="12"/>
      <c r="W120" s="13">
        <v>3</v>
      </c>
      <c r="X120" s="13"/>
      <c r="Y120" s="13"/>
      <c r="Z120" s="12"/>
      <c r="AA120" s="13">
        <f t="shared" si="9"/>
        <v>3</v>
      </c>
      <c r="AB120" s="14">
        <f t="shared" si="10"/>
        <v>1</v>
      </c>
      <c r="AC120" s="14">
        <f t="shared" si="8"/>
        <v>0</v>
      </c>
      <c r="AD120" s="12"/>
      <c r="AE120" s="14"/>
      <c r="AF120" s="14"/>
      <c r="AG120" s="14"/>
      <c r="AH120" s="14"/>
      <c r="AI120" s="14"/>
      <c r="AJ120" s="14"/>
      <c r="AK120" s="14"/>
      <c r="AL120" s="14" t="s">
        <v>1</v>
      </c>
      <c r="AM120" s="14" t="s">
        <v>1</v>
      </c>
      <c r="AN120" s="15" t="s">
        <v>903</v>
      </c>
    </row>
    <row r="121" spans="1:40" x14ac:dyDescent="0.2">
      <c r="A121" s="8">
        <v>120</v>
      </c>
      <c r="B121" s="12" t="s">
        <v>309</v>
      </c>
      <c r="C121" s="12" t="s">
        <v>574</v>
      </c>
      <c r="D121" s="12" t="s">
        <v>609</v>
      </c>
      <c r="E121" s="12">
        <v>20</v>
      </c>
      <c r="F121" s="12">
        <v>20</v>
      </c>
      <c r="G121" s="13">
        <v>1</v>
      </c>
      <c r="H121" s="12">
        <v>1</v>
      </c>
      <c r="I121" s="12">
        <v>1</v>
      </c>
      <c r="J121" s="13">
        <v>1</v>
      </c>
      <c r="K121" s="12" t="s">
        <v>457</v>
      </c>
      <c r="L121" s="12" t="s">
        <v>20</v>
      </c>
      <c r="M121" s="12" t="s">
        <v>621</v>
      </c>
      <c r="N121" s="13"/>
      <c r="O121" s="13"/>
      <c r="P121" s="13"/>
      <c r="Q121" s="12" t="s">
        <v>458</v>
      </c>
      <c r="R121" s="12" t="s">
        <v>458</v>
      </c>
      <c r="S121" s="12"/>
      <c r="T121" s="12"/>
      <c r="U121" s="13"/>
      <c r="V121" s="12"/>
      <c r="W121" s="13"/>
      <c r="X121" s="13">
        <v>10</v>
      </c>
      <c r="Y121" s="13">
        <v>10</v>
      </c>
      <c r="Z121" s="12">
        <v>110</v>
      </c>
      <c r="AA121" s="13">
        <f t="shared" si="9"/>
        <v>10</v>
      </c>
      <c r="AB121" s="14">
        <f t="shared" si="10"/>
        <v>3.3333333333333335</v>
      </c>
      <c r="AC121" s="14">
        <f t="shared" si="8"/>
        <v>0</v>
      </c>
      <c r="AD121" s="12"/>
      <c r="AE121" s="14"/>
      <c r="AF121" s="14"/>
      <c r="AG121" s="14"/>
      <c r="AH121" s="14"/>
      <c r="AI121" s="14"/>
      <c r="AJ121" s="14"/>
      <c r="AK121" s="14"/>
      <c r="AL121" s="14" t="s">
        <v>1</v>
      </c>
      <c r="AM121" s="14" t="s">
        <v>1</v>
      </c>
      <c r="AN121" s="15" t="s">
        <v>310</v>
      </c>
    </row>
    <row r="122" spans="1:40" ht="24" x14ac:dyDescent="0.2">
      <c r="A122" s="8">
        <v>121</v>
      </c>
      <c r="B122" s="12" t="s">
        <v>312</v>
      </c>
      <c r="C122" s="12" t="s">
        <v>498</v>
      </c>
      <c r="D122" s="12" t="s">
        <v>609</v>
      </c>
      <c r="E122" s="12" t="s">
        <v>311</v>
      </c>
      <c r="F122" s="12">
        <f>415+106</f>
        <v>521</v>
      </c>
      <c r="G122" s="13">
        <v>1</v>
      </c>
      <c r="H122" s="12" t="s">
        <v>313</v>
      </c>
      <c r="I122" s="12" t="s">
        <v>475</v>
      </c>
      <c r="J122" s="13">
        <v>4</v>
      </c>
      <c r="K122" s="12" t="s">
        <v>457</v>
      </c>
      <c r="L122" s="12" t="s">
        <v>20</v>
      </c>
      <c r="M122" s="12" t="s">
        <v>619</v>
      </c>
      <c r="N122" s="13"/>
      <c r="O122" s="13"/>
      <c r="P122" s="13"/>
      <c r="Q122" s="12" t="s">
        <v>458</v>
      </c>
      <c r="R122" s="12" t="s">
        <v>458</v>
      </c>
      <c r="S122" s="12"/>
      <c r="T122" s="12"/>
      <c r="U122" s="13"/>
      <c r="V122" s="12"/>
      <c r="W122" s="13">
        <v>7</v>
      </c>
      <c r="X122" s="13"/>
      <c r="Y122" s="13"/>
      <c r="Z122" s="12"/>
      <c r="AA122" s="13">
        <f t="shared" si="9"/>
        <v>7</v>
      </c>
      <c r="AB122" s="14">
        <f t="shared" si="10"/>
        <v>2.3333333333333335</v>
      </c>
      <c r="AC122" s="14">
        <f t="shared" si="8"/>
        <v>0</v>
      </c>
      <c r="AD122" s="12"/>
      <c r="AE122" s="14"/>
      <c r="AF122" s="14"/>
      <c r="AG122" s="14"/>
      <c r="AH122" s="14"/>
      <c r="AI122" s="14"/>
      <c r="AJ122" s="14"/>
      <c r="AK122" s="14"/>
      <c r="AL122" s="14" t="s">
        <v>885</v>
      </c>
      <c r="AM122" s="14" t="s">
        <v>885</v>
      </c>
      <c r="AN122" s="15" t="s">
        <v>325</v>
      </c>
    </row>
    <row r="123" spans="1:40" x14ac:dyDescent="0.2">
      <c r="A123" s="8">
        <v>122</v>
      </c>
      <c r="B123" s="12" t="s">
        <v>328</v>
      </c>
      <c r="C123" s="12" t="s">
        <v>547</v>
      </c>
      <c r="D123" s="12" t="s">
        <v>609</v>
      </c>
      <c r="E123" s="12" t="s">
        <v>327</v>
      </c>
      <c r="F123" s="12">
        <f>135+52</f>
        <v>187</v>
      </c>
      <c r="G123" s="13">
        <v>1</v>
      </c>
      <c r="H123" s="12" t="s">
        <v>208</v>
      </c>
      <c r="I123" s="12">
        <v>5</v>
      </c>
      <c r="J123" s="13">
        <v>5</v>
      </c>
      <c r="K123" s="12" t="s">
        <v>458</v>
      </c>
      <c r="L123" s="12" t="s">
        <v>448</v>
      </c>
      <c r="M123" s="12" t="s">
        <v>188</v>
      </c>
      <c r="N123" s="13"/>
      <c r="O123" s="13"/>
      <c r="P123" s="13"/>
      <c r="Q123" s="12" t="s">
        <v>458</v>
      </c>
      <c r="R123" s="12" t="s">
        <v>458</v>
      </c>
      <c r="S123" s="12"/>
      <c r="T123" s="12">
        <v>17</v>
      </c>
      <c r="U123" s="13">
        <v>17</v>
      </c>
      <c r="V123" s="12">
        <v>310</v>
      </c>
      <c r="W123" s="13"/>
      <c r="X123" s="13"/>
      <c r="Y123" s="13"/>
      <c r="Z123" s="12"/>
      <c r="AA123" s="13">
        <f t="shared" si="9"/>
        <v>17</v>
      </c>
      <c r="AB123" s="14">
        <f t="shared" si="10"/>
        <v>5.666666666666667</v>
      </c>
      <c r="AC123" s="14">
        <f t="shared" si="8"/>
        <v>5.666666666666667</v>
      </c>
      <c r="AD123" s="12"/>
      <c r="AE123" s="14"/>
      <c r="AF123" s="14"/>
      <c r="AG123" s="14"/>
      <c r="AH123" s="14"/>
      <c r="AI123" s="14"/>
      <c r="AJ123" s="14"/>
      <c r="AK123" s="14"/>
      <c r="AL123" s="14" t="s">
        <v>326</v>
      </c>
      <c r="AM123" s="14" t="s">
        <v>891</v>
      </c>
      <c r="AN123" s="15" t="s">
        <v>329</v>
      </c>
    </row>
    <row r="124" spans="1:40" ht="24" x14ac:dyDescent="0.2">
      <c r="A124" s="8">
        <v>123</v>
      </c>
      <c r="B124" s="12" t="s">
        <v>667</v>
      </c>
      <c r="C124" s="12" t="s">
        <v>575</v>
      </c>
      <c r="D124" s="12" t="s">
        <v>510</v>
      </c>
      <c r="E124" s="12" t="s">
        <v>343</v>
      </c>
      <c r="F124" s="12">
        <f>201+37+31+25+22+20+15+11+10+17+8</f>
        <v>397</v>
      </c>
      <c r="G124" s="13">
        <v>1</v>
      </c>
      <c r="H124" s="12" t="s">
        <v>344</v>
      </c>
      <c r="I124" s="12" t="s">
        <v>330</v>
      </c>
      <c r="J124" s="13">
        <v>15</v>
      </c>
      <c r="K124" s="12" t="s">
        <v>457</v>
      </c>
      <c r="L124" s="12" t="s">
        <v>20</v>
      </c>
      <c r="M124" s="12" t="s">
        <v>201</v>
      </c>
      <c r="N124" s="13"/>
      <c r="O124" s="13"/>
      <c r="P124" s="13"/>
      <c r="Q124" s="12" t="s">
        <v>458</v>
      </c>
      <c r="R124" s="12" t="s">
        <v>458</v>
      </c>
      <c r="S124" s="12"/>
      <c r="T124" s="12">
        <v>11</v>
      </c>
      <c r="U124" s="13">
        <v>11</v>
      </c>
      <c r="V124" s="12">
        <v>280</v>
      </c>
      <c r="W124" s="13"/>
      <c r="X124" s="13"/>
      <c r="Y124" s="13"/>
      <c r="Z124" s="12"/>
      <c r="AA124" s="13">
        <f t="shared" si="9"/>
        <v>11</v>
      </c>
      <c r="AB124" s="14">
        <f t="shared" si="10"/>
        <v>3.6666666666666665</v>
      </c>
      <c r="AC124" s="14">
        <f t="shared" si="8"/>
        <v>0</v>
      </c>
      <c r="AD124" s="12"/>
      <c r="AE124" s="14"/>
      <c r="AF124" s="14"/>
      <c r="AG124" s="14"/>
      <c r="AH124" s="14"/>
      <c r="AI124" s="14"/>
      <c r="AJ124" s="14"/>
      <c r="AK124" s="14"/>
      <c r="AL124" s="14" t="s">
        <v>331</v>
      </c>
      <c r="AM124" s="14" t="s">
        <v>894</v>
      </c>
      <c r="AN124" s="15" t="s">
        <v>966</v>
      </c>
    </row>
    <row r="125" spans="1:40" x14ac:dyDescent="0.2">
      <c r="A125" s="8">
        <v>124</v>
      </c>
      <c r="B125" s="12" t="s">
        <v>333</v>
      </c>
      <c r="C125" s="12" t="s">
        <v>576</v>
      </c>
      <c r="D125" s="12" t="s">
        <v>510</v>
      </c>
      <c r="E125" s="12" t="s">
        <v>332</v>
      </c>
      <c r="F125" s="12">
        <v>60</v>
      </c>
      <c r="G125" s="13">
        <v>1</v>
      </c>
      <c r="H125" s="12" t="s">
        <v>52</v>
      </c>
      <c r="I125" s="12" t="s">
        <v>53</v>
      </c>
      <c r="J125" s="13">
        <v>2</v>
      </c>
      <c r="K125" s="12" t="s">
        <v>457</v>
      </c>
      <c r="L125" s="12" t="s">
        <v>20</v>
      </c>
      <c r="M125" s="12" t="s">
        <v>201</v>
      </c>
      <c r="N125" s="13">
        <v>5</v>
      </c>
      <c r="O125" s="13"/>
      <c r="P125" s="13">
        <v>0</v>
      </c>
      <c r="Q125" s="12" t="s">
        <v>458</v>
      </c>
      <c r="R125" s="12" t="s">
        <v>457</v>
      </c>
      <c r="S125" s="12" t="s">
        <v>803</v>
      </c>
      <c r="T125" s="12"/>
      <c r="U125" s="13"/>
      <c r="V125" s="12"/>
      <c r="W125" s="13">
        <v>3</v>
      </c>
      <c r="X125" s="13"/>
      <c r="Y125" s="13"/>
      <c r="Z125" s="12"/>
      <c r="AA125" s="13">
        <f t="shared" si="9"/>
        <v>3</v>
      </c>
      <c r="AB125" s="14">
        <f t="shared" si="10"/>
        <v>1</v>
      </c>
      <c r="AC125" s="14">
        <f t="shared" si="8"/>
        <v>0</v>
      </c>
      <c r="AD125" s="12"/>
      <c r="AE125" s="14"/>
      <c r="AF125" s="14"/>
      <c r="AG125" s="14"/>
      <c r="AH125" s="14"/>
      <c r="AI125" s="14"/>
      <c r="AJ125" s="14"/>
      <c r="AK125" s="14"/>
      <c r="AL125" s="14" t="s">
        <v>1</v>
      </c>
      <c r="AM125" s="14" t="s">
        <v>1</v>
      </c>
      <c r="AN125" s="15" t="s">
        <v>958</v>
      </c>
    </row>
    <row r="126" spans="1:40" x14ac:dyDescent="0.2">
      <c r="A126" s="8">
        <v>125</v>
      </c>
      <c r="B126" s="12" t="s">
        <v>334</v>
      </c>
      <c r="C126" s="12" t="s">
        <v>199</v>
      </c>
      <c r="D126" s="12" t="s">
        <v>510</v>
      </c>
      <c r="E126" s="12">
        <v>30</v>
      </c>
      <c r="F126" s="12">
        <v>30</v>
      </c>
      <c r="G126" s="13">
        <v>1</v>
      </c>
      <c r="H126" s="12">
        <v>1</v>
      </c>
      <c r="I126" s="12">
        <v>1</v>
      </c>
      <c r="J126" s="13">
        <v>1</v>
      </c>
      <c r="K126" s="12" t="s">
        <v>457</v>
      </c>
      <c r="L126" s="12" t="s">
        <v>20</v>
      </c>
      <c r="M126" s="12" t="s">
        <v>201</v>
      </c>
      <c r="N126" s="13">
        <v>12</v>
      </c>
      <c r="O126" s="13">
        <v>1</v>
      </c>
      <c r="P126" s="13">
        <v>0</v>
      </c>
      <c r="Q126" s="12" t="s">
        <v>457</v>
      </c>
      <c r="R126" s="12" t="s">
        <v>458</v>
      </c>
      <c r="S126" s="12" t="s">
        <v>740</v>
      </c>
      <c r="T126" s="12"/>
      <c r="U126" s="13"/>
      <c r="V126" s="12"/>
      <c r="W126" s="13">
        <v>3</v>
      </c>
      <c r="X126" s="13"/>
      <c r="Y126" s="13"/>
      <c r="Z126" s="12"/>
      <c r="AA126" s="13">
        <f t="shared" si="9"/>
        <v>3</v>
      </c>
      <c r="AB126" s="14">
        <f t="shared" si="10"/>
        <v>1</v>
      </c>
      <c r="AC126" s="14">
        <f t="shared" si="8"/>
        <v>0</v>
      </c>
      <c r="AD126" s="12"/>
      <c r="AE126" s="14"/>
      <c r="AF126" s="14"/>
      <c r="AG126" s="14"/>
      <c r="AH126" s="14"/>
      <c r="AI126" s="14"/>
      <c r="AJ126" s="14"/>
      <c r="AK126" s="14"/>
      <c r="AL126" s="14" t="s">
        <v>1</v>
      </c>
      <c r="AM126" s="14" t="s">
        <v>1</v>
      </c>
      <c r="AN126" s="15" t="s">
        <v>958</v>
      </c>
    </row>
    <row r="127" spans="1:40" ht="24" x14ac:dyDescent="0.2">
      <c r="A127" s="8">
        <v>126</v>
      </c>
      <c r="B127" s="12" t="s">
        <v>336</v>
      </c>
      <c r="C127" s="12" t="s">
        <v>305</v>
      </c>
      <c r="D127" s="12" t="s">
        <v>510</v>
      </c>
      <c r="E127" s="12">
        <v>103</v>
      </c>
      <c r="F127" s="12">
        <v>103</v>
      </c>
      <c r="G127" s="13">
        <v>1</v>
      </c>
      <c r="H127" s="12">
        <v>1</v>
      </c>
      <c r="I127" s="12">
        <v>1</v>
      </c>
      <c r="J127" s="13">
        <v>1</v>
      </c>
      <c r="K127" s="12" t="s">
        <v>458</v>
      </c>
      <c r="L127" s="12" t="s">
        <v>448</v>
      </c>
      <c r="M127" s="12" t="s">
        <v>465</v>
      </c>
      <c r="N127" s="13"/>
      <c r="O127" s="13"/>
      <c r="P127" s="13"/>
      <c r="Q127" s="12" t="s">
        <v>458</v>
      </c>
      <c r="R127" s="12" t="s">
        <v>458</v>
      </c>
      <c r="S127" s="12"/>
      <c r="T127" s="12">
        <v>15</v>
      </c>
      <c r="U127" s="13">
        <v>15</v>
      </c>
      <c r="V127" s="12" t="s">
        <v>337</v>
      </c>
      <c r="W127" s="13"/>
      <c r="X127" s="13"/>
      <c r="Y127" s="13"/>
      <c r="Z127" s="12"/>
      <c r="AA127" s="13">
        <f t="shared" si="9"/>
        <v>15</v>
      </c>
      <c r="AB127" s="14">
        <f t="shared" si="10"/>
        <v>5</v>
      </c>
      <c r="AC127" s="14">
        <f t="shared" si="8"/>
        <v>5</v>
      </c>
      <c r="AD127" s="12"/>
      <c r="AE127" s="14"/>
      <c r="AF127" s="14"/>
      <c r="AG127" s="14"/>
      <c r="AH127" s="14" t="s">
        <v>338</v>
      </c>
      <c r="AI127" s="14" t="s">
        <v>339</v>
      </c>
      <c r="AJ127" s="14"/>
      <c r="AK127" s="14"/>
      <c r="AL127" s="14" t="s">
        <v>335</v>
      </c>
      <c r="AM127" s="14" t="s">
        <v>890</v>
      </c>
      <c r="AN127" s="15"/>
    </row>
    <row r="128" spans="1:40" ht="24" x14ac:dyDescent="0.2">
      <c r="A128" s="8">
        <v>127</v>
      </c>
      <c r="B128" s="12" t="s">
        <v>340</v>
      </c>
      <c r="C128" s="12" t="s">
        <v>577</v>
      </c>
      <c r="D128" s="12" t="s">
        <v>510</v>
      </c>
      <c r="E128" s="12">
        <v>203</v>
      </c>
      <c r="F128" s="12">
        <v>203</v>
      </c>
      <c r="G128" s="13">
        <v>1</v>
      </c>
      <c r="H128" s="12">
        <v>1</v>
      </c>
      <c r="I128" s="12">
        <v>1</v>
      </c>
      <c r="J128" s="13">
        <v>1</v>
      </c>
      <c r="K128" s="12" t="s">
        <v>457</v>
      </c>
      <c r="L128" s="12" t="s">
        <v>20</v>
      </c>
      <c r="M128" s="12" t="s">
        <v>201</v>
      </c>
      <c r="N128" s="13"/>
      <c r="O128" s="13"/>
      <c r="P128" s="13"/>
      <c r="Q128" s="12" t="s">
        <v>458</v>
      </c>
      <c r="R128" s="12" t="s">
        <v>458</v>
      </c>
      <c r="S128" s="12"/>
      <c r="T128" s="12"/>
      <c r="U128" s="13"/>
      <c r="V128" s="12"/>
      <c r="W128" s="13"/>
      <c r="X128" s="13">
        <v>12</v>
      </c>
      <c r="Y128" s="13">
        <v>12</v>
      </c>
      <c r="Z128" s="12">
        <v>250</v>
      </c>
      <c r="AA128" s="13">
        <f t="shared" si="9"/>
        <v>12</v>
      </c>
      <c r="AB128" s="14">
        <f t="shared" si="10"/>
        <v>4</v>
      </c>
      <c r="AC128" s="14">
        <f t="shared" si="8"/>
        <v>0</v>
      </c>
      <c r="AD128" s="12"/>
      <c r="AE128" s="14"/>
      <c r="AF128" s="14"/>
      <c r="AG128" s="14"/>
      <c r="AH128" s="14"/>
      <c r="AI128" s="14"/>
      <c r="AJ128" s="14"/>
      <c r="AK128" s="14"/>
      <c r="AL128" s="14" t="s">
        <v>1</v>
      </c>
      <c r="AM128" s="14" t="s">
        <v>1</v>
      </c>
      <c r="AN128" s="15" t="s">
        <v>341</v>
      </c>
    </row>
    <row r="129" spans="1:40" ht="24" x14ac:dyDescent="0.2">
      <c r="A129" s="8">
        <v>128</v>
      </c>
      <c r="B129" s="12" t="s">
        <v>342</v>
      </c>
      <c r="C129" s="12" t="s">
        <v>496</v>
      </c>
      <c r="D129" s="12" t="s">
        <v>609</v>
      </c>
      <c r="E129" s="12">
        <v>18</v>
      </c>
      <c r="F129" s="12">
        <v>18</v>
      </c>
      <c r="G129" s="13">
        <v>1</v>
      </c>
      <c r="H129" s="12">
        <v>1</v>
      </c>
      <c r="I129" s="12">
        <v>1</v>
      </c>
      <c r="J129" s="13">
        <v>1</v>
      </c>
      <c r="K129" s="12" t="s">
        <v>457</v>
      </c>
      <c r="L129" s="12" t="s">
        <v>20</v>
      </c>
      <c r="M129" s="12" t="s">
        <v>465</v>
      </c>
      <c r="N129" s="13"/>
      <c r="O129" s="13"/>
      <c r="P129" s="13"/>
      <c r="Q129" s="12" t="s">
        <v>458</v>
      </c>
      <c r="R129" s="12" t="s">
        <v>458</v>
      </c>
      <c r="S129" s="12"/>
      <c r="T129" s="12">
        <v>13</v>
      </c>
      <c r="U129" s="13">
        <v>13</v>
      </c>
      <c r="V129" s="12">
        <v>170</v>
      </c>
      <c r="W129" s="13"/>
      <c r="X129" s="13"/>
      <c r="Y129" s="13"/>
      <c r="Z129" s="12"/>
      <c r="AA129" s="13">
        <f t="shared" si="9"/>
        <v>13</v>
      </c>
      <c r="AB129" s="14">
        <f t="shared" si="10"/>
        <v>4.333333333333333</v>
      </c>
      <c r="AC129" s="14">
        <f t="shared" si="8"/>
        <v>0</v>
      </c>
      <c r="AD129" s="12"/>
      <c r="AE129" s="14"/>
      <c r="AF129" s="14"/>
      <c r="AG129" s="14"/>
      <c r="AH129" s="14" t="s">
        <v>838</v>
      </c>
      <c r="AI129" s="14"/>
      <c r="AJ129" s="14"/>
      <c r="AK129" s="14"/>
      <c r="AL129" s="14" t="s">
        <v>470</v>
      </c>
      <c r="AM129" s="14" t="s">
        <v>410</v>
      </c>
      <c r="AN129" s="15" t="s">
        <v>910</v>
      </c>
    </row>
    <row r="130" spans="1:40" ht="24" x14ac:dyDescent="0.2">
      <c r="A130" s="8">
        <v>129</v>
      </c>
      <c r="B130" s="12" t="s">
        <v>345</v>
      </c>
      <c r="C130" s="12" t="s">
        <v>578</v>
      </c>
      <c r="D130" s="12" t="s">
        <v>609</v>
      </c>
      <c r="E130" s="12">
        <v>22</v>
      </c>
      <c r="F130" s="12">
        <v>22</v>
      </c>
      <c r="G130" s="13">
        <v>1</v>
      </c>
      <c r="H130" s="12">
        <v>1</v>
      </c>
      <c r="I130" s="12">
        <v>1</v>
      </c>
      <c r="J130" s="13">
        <v>1</v>
      </c>
      <c r="K130" s="12" t="s">
        <v>458</v>
      </c>
      <c r="L130" s="12" t="s">
        <v>346</v>
      </c>
      <c r="M130" s="12" t="s">
        <v>201</v>
      </c>
      <c r="N130" s="13">
        <v>4</v>
      </c>
      <c r="O130" s="13">
        <v>0</v>
      </c>
      <c r="P130" s="13">
        <v>1</v>
      </c>
      <c r="Q130" s="12" t="s">
        <v>457</v>
      </c>
      <c r="R130" s="12" t="s">
        <v>458</v>
      </c>
      <c r="S130" s="12" t="s">
        <v>772</v>
      </c>
      <c r="T130" s="12"/>
      <c r="U130" s="13"/>
      <c r="V130" s="12"/>
      <c r="W130" s="13">
        <v>3</v>
      </c>
      <c r="X130" s="13"/>
      <c r="Y130" s="13"/>
      <c r="Z130" s="12"/>
      <c r="AA130" s="13">
        <f t="shared" ref="AA130:AA137" si="11">U130+W130+Y130</f>
        <v>3</v>
      </c>
      <c r="AB130" s="14">
        <f t="shared" ref="AB130:AB137" si="12">AA130/3</f>
        <v>1</v>
      </c>
      <c r="AC130" s="14">
        <f t="shared" si="8"/>
        <v>1</v>
      </c>
      <c r="AD130" s="12"/>
      <c r="AE130" s="14"/>
      <c r="AF130" s="14"/>
      <c r="AG130" s="14"/>
      <c r="AH130" s="14"/>
      <c r="AI130" s="14"/>
      <c r="AJ130" s="14"/>
      <c r="AK130" s="14"/>
      <c r="AL130" s="14" t="s">
        <v>1</v>
      </c>
      <c r="AM130" s="14" t="s">
        <v>1</v>
      </c>
      <c r="AN130" s="15" t="s">
        <v>972</v>
      </c>
    </row>
    <row r="131" spans="1:40" ht="36" x14ac:dyDescent="0.2">
      <c r="A131" s="8">
        <v>130</v>
      </c>
      <c r="B131" s="12" t="s">
        <v>334</v>
      </c>
      <c r="C131" s="12" t="s">
        <v>199</v>
      </c>
      <c r="D131" s="12" t="s">
        <v>510</v>
      </c>
      <c r="E131" s="12">
        <v>1</v>
      </c>
      <c r="F131" s="12">
        <v>1</v>
      </c>
      <c r="G131" s="13">
        <v>1</v>
      </c>
      <c r="H131" s="12">
        <v>1</v>
      </c>
      <c r="I131" s="12">
        <v>1</v>
      </c>
      <c r="J131" s="13">
        <v>1</v>
      </c>
      <c r="K131" s="12" t="s">
        <v>458</v>
      </c>
      <c r="L131" s="12" t="s">
        <v>637</v>
      </c>
      <c r="M131" s="12" t="s">
        <v>638</v>
      </c>
      <c r="N131" s="13">
        <v>2</v>
      </c>
      <c r="O131" s="13">
        <v>0</v>
      </c>
      <c r="P131" s="13">
        <v>0</v>
      </c>
      <c r="Q131" s="12" t="s">
        <v>457</v>
      </c>
      <c r="R131" s="12" t="s">
        <v>457</v>
      </c>
      <c r="S131" s="12" t="s">
        <v>688</v>
      </c>
      <c r="T131" s="12"/>
      <c r="U131" s="13"/>
      <c r="V131" s="12"/>
      <c r="W131" s="13">
        <v>3</v>
      </c>
      <c r="X131" s="13"/>
      <c r="Y131" s="13"/>
      <c r="Z131" s="12"/>
      <c r="AA131" s="13">
        <f t="shared" si="11"/>
        <v>3</v>
      </c>
      <c r="AB131" s="14">
        <f t="shared" si="12"/>
        <v>1</v>
      </c>
      <c r="AC131" s="14">
        <f t="shared" si="8"/>
        <v>1</v>
      </c>
      <c r="AD131" s="12"/>
      <c r="AE131" s="14"/>
      <c r="AF131" s="14"/>
      <c r="AG131" s="14"/>
      <c r="AH131" s="14"/>
      <c r="AI131" s="14"/>
      <c r="AJ131" s="14"/>
      <c r="AK131" s="14"/>
      <c r="AL131" s="14" t="s">
        <v>1</v>
      </c>
      <c r="AM131" s="14" t="s">
        <v>1</v>
      </c>
      <c r="AN131" s="15" t="s">
        <v>909</v>
      </c>
    </row>
    <row r="132" spans="1:40" x14ac:dyDescent="0.2">
      <c r="A132" s="8">
        <v>131</v>
      </c>
      <c r="B132" s="12" t="s">
        <v>247</v>
      </c>
      <c r="C132" s="12" t="s">
        <v>56</v>
      </c>
      <c r="D132" s="12" t="s">
        <v>56</v>
      </c>
      <c r="E132" s="12">
        <v>1</v>
      </c>
      <c r="F132" s="12">
        <v>1</v>
      </c>
      <c r="G132" s="13">
        <v>1</v>
      </c>
      <c r="H132" s="12">
        <v>1</v>
      </c>
      <c r="I132" s="12">
        <v>1</v>
      </c>
      <c r="J132" s="13">
        <v>1</v>
      </c>
      <c r="K132" s="12" t="s">
        <v>458</v>
      </c>
      <c r="L132" s="12" t="s">
        <v>169</v>
      </c>
      <c r="M132" s="12">
        <v>2</v>
      </c>
      <c r="N132" s="13">
        <v>2</v>
      </c>
      <c r="O132" s="13">
        <v>0</v>
      </c>
      <c r="P132" s="13">
        <v>0</v>
      </c>
      <c r="Q132" s="12" t="s">
        <v>457</v>
      </c>
      <c r="R132" s="12" t="s">
        <v>457</v>
      </c>
      <c r="S132" s="12"/>
      <c r="T132" s="12"/>
      <c r="U132" s="13"/>
      <c r="V132" s="12"/>
      <c r="W132" s="13">
        <v>3</v>
      </c>
      <c r="X132" s="13"/>
      <c r="Y132" s="13"/>
      <c r="Z132" s="12"/>
      <c r="AA132" s="13">
        <f t="shared" si="11"/>
        <v>3</v>
      </c>
      <c r="AB132" s="14">
        <f t="shared" si="12"/>
        <v>1</v>
      </c>
      <c r="AC132" s="14">
        <f t="shared" si="8"/>
        <v>1</v>
      </c>
      <c r="AD132" s="12"/>
      <c r="AE132" s="14"/>
      <c r="AF132" s="14"/>
      <c r="AG132" s="14"/>
      <c r="AH132" s="14"/>
      <c r="AI132" s="14"/>
      <c r="AJ132" s="14"/>
      <c r="AK132" s="14"/>
      <c r="AL132" s="14" t="s">
        <v>1</v>
      </c>
      <c r="AM132" s="14" t="s">
        <v>1</v>
      </c>
      <c r="AN132" s="15"/>
    </row>
    <row r="133" spans="1:40" ht="24" x14ac:dyDescent="0.2">
      <c r="A133" s="8">
        <v>132</v>
      </c>
      <c r="B133" s="12" t="s">
        <v>347</v>
      </c>
      <c r="C133" s="12" t="s">
        <v>579</v>
      </c>
      <c r="D133" s="12" t="s">
        <v>56</v>
      </c>
      <c r="E133" s="12">
        <v>2</v>
      </c>
      <c r="F133" s="12">
        <v>2</v>
      </c>
      <c r="G133" s="13">
        <v>1</v>
      </c>
      <c r="H133" s="12">
        <v>1</v>
      </c>
      <c r="I133" s="12">
        <v>1</v>
      </c>
      <c r="J133" s="13">
        <v>1</v>
      </c>
      <c r="K133" s="12" t="s">
        <v>458</v>
      </c>
      <c r="L133" s="12" t="s">
        <v>169</v>
      </c>
      <c r="M133" s="12">
        <v>2</v>
      </c>
      <c r="N133" s="13">
        <v>2</v>
      </c>
      <c r="O133" s="13">
        <v>0</v>
      </c>
      <c r="P133" s="13">
        <v>0</v>
      </c>
      <c r="Q133" s="12" t="s">
        <v>457</v>
      </c>
      <c r="R133" s="12" t="s">
        <v>457</v>
      </c>
      <c r="S133" s="12" t="s">
        <v>795</v>
      </c>
      <c r="T133" s="12"/>
      <c r="U133" s="13"/>
      <c r="V133" s="12"/>
      <c r="W133" s="13">
        <v>3</v>
      </c>
      <c r="X133" s="13"/>
      <c r="Y133" s="13"/>
      <c r="Z133" s="12"/>
      <c r="AA133" s="13">
        <f t="shared" si="11"/>
        <v>3</v>
      </c>
      <c r="AB133" s="14">
        <f t="shared" si="12"/>
        <v>1</v>
      </c>
      <c r="AC133" s="14">
        <f t="shared" si="8"/>
        <v>1</v>
      </c>
      <c r="AD133" s="12"/>
      <c r="AE133" s="14"/>
      <c r="AF133" s="14"/>
      <c r="AG133" s="14"/>
      <c r="AH133" s="14"/>
      <c r="AI133" s="14"/>
      <c r="AJ133" s="14"/>
      <c r="AK133" s="14"/>
      <c r="AL133" s="14" t="s">
        <v>1</v>
      </c>
      <c r="AM133" s="14" t="s">
        <v>1</v>
      </c>
      <c r="AN133" s="15"/>
    </row>
    <row r="134" spans="1:40" x14ac:dyDescent="0.2">
      <c r="A134" s="8">
        <v>133</v>
      </c>
      <c r="B134" s="12" t="s">
        <v>348</v>
      </c>
      <c r="C134" s="12" t="s">
        <v>551</v>
      </c>
      <c r="D134" s="12" t="s">
        <v>510</v>
      </c>
      <c r="E134" s="12">
        <v>4</v>
      </c>
      <c r="F134" s="12">
        <v>4</v>
      </c>
      <c r="G134" s="13">
        <v>1</v>
      </c>
      <c r="H134" s="12">
        <v>1</v>
      </c>
      <c r="I134" s="12">
        <v>1</v>
      </c>
      <c r="J134" s="13">
        <v>1</v>
      </c>
      <c r="K134" s="12" t="s">
        <v>458</v>
      </c>
      <c r="L134" s="12" t="s">
        <v>117</v>
      </c>
      <c r="M134" s="12">
        <v>2</v>
      </c>
      <c r="N134" s="13">
        <v>6</v>
      </c>
      <c r="O134" s="13">
        <v>0</v>
      </c>
      <c r="P134" s="13">
        <v>0</v>
      </c>
      <c r="Q134" s="12" t="s">
        <v>457</v>
      </c>
      <c r="R134" s="12" t="s">
        <v>458</v>
      </c>
      <c r="S134" s="12" t="s">
        <v>744</v>
      </c>
      <c r="T134" s="12"/>
      <c r="U134" s="13"/>
      <c r="V134" s="12"/>
      <c r="W134" s="13"/>
      <c r="X134" s="13" t="s">
        <v>479</v>
      </c>
      <c r="Y134" s="13">
        <v>3</v>
      </c>
      <c r="Z134" s="12" t="s">
        <v>166</v>
      </c>
      <c r="AA134" s="13">
        <f t="shared" si="11"/>
        <v>3</v>
      </c>
      <c r="AB134" s="14">
        <f t="shared" si="12"/>
        <v>1</v>
      </c>
      <c r="AC134" s="14">
        <f t="shared" si="8"/>
        <v>1</v>
      </c>
      <c r="AD134" s="12"/>
      <c r="AE134" s="14"/>
      <c r="AF134" s="14"/>
      <c r="AG134" s="14"/>
      <c r="AH134" s="14"/>
      <c r="AI134" s="14"/>
      <c r="AJ134" s="14"/>
      <c r="AK134" s="14"/>
      <c r="AL134" s="14" t="s">
        <v>1</v>
      </c>
      <c r="AM134" s="14" t="s">
        <v>1</v>
      </c>
      <c r="AN134" s="15" t="s">
        <v>349</v>
      </c>
    </row>
    <row r="135" spans="1:40" x14ac:dyDescent="0.2">
      <c r="A135" s="8">
        <v>134</v>
      </c>
      <c r="B135" s="12" t="s">
        <v>350</v>
      </c>
      <c r="C135" s="12" t="s">
        <v>522</v>
      </c>
      <c r="D135" s="12" t="s">
        <v>510</v>
      </c>
      <c r="E135" s="12">
        <v>1</v>
      </c>
      <c r="F135" s="12">
        <v>1</v>
      </c>
      <c r="G135" s="13">
        <v>1</v>
      </c>
      <c r="H135" s="12">
        <v>1</v>
      </c>
      <c r="I135" s="12">
        <v>1</v>
      </c>
      <c r="J135" s="13">
        <v>1</v>
      </c>
      <c r="K135" s="12" t="s">
        <v>458</v>
      </c>
      <c r="L135" s="12" t="s">
        <v>169</v>
      </c>
      <c r="M135" s="12">
        <v>2</v>
      </c>
      <c r="N135" s="13">
        <v>3</v>
      </c>
      <c r="O135" s="13">
        <v>0</v>
      </c>
      <c r="P135" s="13">
        <v>2</v>
      </c>
      <c r="Q135" s="12" t="s">
        <v>457</v>
      </c>
      <c r="R135" s="12" t="s">
        <v>457</v>
      </c>
      <c r="S135" s="12" t="s">
        <v>745</v>
      </c>
      <c r="T135" s="12"/>
      <c r="U135" s="13"/>
      <c r="V135" s="12"/>
      <c r="W135" s="13">
        <v>3</v>
      </c>
      <c r="X135" s="13"/>
      <c r="Y135" s="13"/>
      <c r="Z135" s="12"/>
      <c r="AA135" s="13">
        <f t="shared" si="11"/>
        <v>3</v>
      </c>
      <c r="AB135" s="14">
        <f t="shared" si="12"/>
        <v>1</v>
      </c>
      <c r="AC135" s="14">
        <f t="shared" si="8"/>
        <v>1</v>
      </c>
      <c r="AD135" s="12"/>
      <c r="AE135" s="14"/>
      <c r="AF135" s="14"/>
      <c r="AG135" s="14"/>
      <c r="AH135" s="14"/>
      <c r="AI135" s="14"/>
      <c r="AJ135" s="14"/>
      <c r="AK135" s="14"/>
      <c r="AL135" s="14" t="s">
        <v>1</v>
      </c>
      <c r="AM135" s="14" t="s">
        <v>1</v>
      </c>
      <c r="AN135" s="15"/>
    </row>
    <row r="136" spans="1:40" ht="24" x14ac:dyDescent="0.2">
      <c r="A136" s="8">
        <v>135</v>
      </c>
      <c r="B136" s="12" t="s">
        <v>351</v>
      </c>
      <c r="C136" s="12" t="s">
        <v>511</v>
      </c>
      <c r="D136" s="12" t="s">
        <v>609</v>
      </c>
      <c r="E136" s="12">
        <v>1</v>
      </c>
      <c r="F136" s="12">
        <v>1</v>
      </c>
      <c r="G136" s="13">
        <v>1</v>
      </c>
      <c r="H136" s="12">
        <v>1</v>
      </c>
      <c r="I136" s="12">
        <v>1</v>
      </c>
      <c r="J136" s="13">
        <v>1</v>
      </c>
      <c r="K136" s="12" t="s">
        <v>458</v>
      </c>
      <c r="L136" s="12" t="s">
        <v>169</v>
      </c>
      <c r="M136" s="12">
        <v>3</v>
      </c>
      <c r="N136" s="13">
        <v>2</v>
      </c>
      <c r="O136" s="13">
        <v>0</v>
      </c>
      <c r="P136" s="13">
        <v>1</v>
      </c>
      <c r="Q136" s="12" t="s">
        <v>457</v>
      </c>
      <c r="R136" s="12" t="s">
        <v>457</v>
      </c>
      <c r="S136" s="12" t="s">
        <v>760</v>
      </c>
      <c r="T136" s="12"/>
      <c r="U136" s="13"/>
      <c r="V136" s="12"/>
      <c r="W136" s="13"/>
      <c r="X136" s="13" t="s">
        <v>479</v>
      </c>
      <c r="Y136" s="13">
        <v>3</v>
      </c>
      <c r="Z136" s="12" t="s">
        <v>166</v>
      </c>
      <c r="AA136" s="13">
        <f t="shared" si="11"/>
        <v>3</v>
      </c>
      <c r="AB136" s="14">
        <f t="shared" si="12"/>
        <v>1</v>
      </c>
      <c r="AC136" s="14">
        <f t="shared" si="8"/>
        <v>1</v>
      </c>
      <c r="AD136" s="12"/>
      <c r="AE136" s="14"/>
      <c r="AF136" s="14"/>
      <c r="AG136" s="14"/>
      <c r="AH136" s="14"/>
      <c r="AI136" s="14"/>
      <c r="AJ136" s="14"/>
      <c r="AK136" s="14"/>
      <c r="AL136" s="14" t="s">
        <v>1</v>
      </c>
      <c r="AM136" s="14" t="s">
        <v>1</v>
      </c>
      <c r="AN136" s="15" t="s">
        <v>352</v>
      </c>
    </row>
    <row r="137" spans="1:40" x14ac:dyDescent="0.2">
      <c r="A137" s="8">
        <v>136</v>
      </c>
      <c r="B137" s="12" t="s">
        <v>334</v>
      </c>
      <c r="C137" s="12" t="s">
        <v>199</v>
      </c>
      <c r="D137" s="12" t="s">
        <v>510</v>
      </c>
      <c r="E137" s="12">
        <v>3</v>
      </c>
      <c r="F137" s="12">
        <v>3</v>
      </c>
      <c r="G137" s="13">
        <v>1</v>
      </c>
      <c r="H137" s="12">
        <v>1</v>
      </c>
      <c r="I137" s="12">
        <v>1</v>
      </c>
      <c r="J137" s="13">
        <v>1</v>
      </c>
      <c r="K137" s="12" t="s">
        <v>458</v>
      </c>
      <c r="L137" s="12" t="s">
        <v>353</v>
      </c>
      <c r="M137" s="12">
        <v>3</v>
      </c>
      <c r="N137" s="13">
        <v>8</v>
      </c>
      <c r="O137" s="13">
        <v>0</v>
      </c>
      <c r="P137" s="13">
        <v>0</v>
      </c>
      <c r="Q137" s="12" t="s">
        <v>457</v>
      </c>
      <c r="R137" s="12"/>
      <c r="S137" s="12" t="s">
        <v>722</v>
      </c>
      <c r="T137" s="12" t="s">
        <v>479</v>
      </c>
      <c r="U137" s="13">
        <v>3</v>
      </c>
      <c r="V137" s="12" t="s">
        <v>74</v>
      </c>
      <c r="W137" s="13"/>
      <c r="X137" s="13"/>
      <c r="Y137" s="13"/>
      <c r="Z137" s="12"/>
      <c r="AA137" s="13">
        <f t="shared" si="11"/>
        <v>3</v>
      </c>
      <c r="AB137" s="14">
        <f t="shared" si="12"/>
        <v>1</v>
      </c>
      <c r="AC137" s="14">
        <f t="shared" si="8"/>
        <v>1</v>
      </c>
      <c r="AD137" s="12"/>
      <c r="AE137" s="14"/>
      <c r="AF137" s="14"/>
      <c r="AG137" s="14"/>
      <c r="AH137" s="14"/>
      <c r="AI137" s="14"/>
      <c r="AJ137" s="14"/>
      <c r="AK137" s="14"/>
      <c r="AL137" s="14" t="s">
        <v>1</v>
      </c>
      <c r="AM137" s="14" t="s">
        <v>1</v>
      </c>
      <c r="AN137" s="15" t="s">
        <v>354</v>
      </c>
    </row>
    <row r="138" spans="1:40" x14ac:dyDescent="0.2">
      <c r="A138" s="8">
        <v>137</v>
      </c>
      <c r="B138" s="12"/>
      <c r="C138" s="12"/>
      <c r="D138" s="12"/>
      <c r="E138" s="12"/>
      <c r="F138" s="12"/>
      <c r="G138" s="13"/>
      <c r="H138" s="12"/>
      <c r="I138" s="12"/>
      <c r="J138" s="13"/>
      <c r="K138" s="12"/>
      <c r="L138" s="12"/>
      <c r="M138" s="12"/>
      <c r="N138" s="13"/>
      <c r="O138" s="13"/>
      <c r="P138" s="13"/>
      <c r="Q138" s="12"/>
      <c r="R138" s="12"/>
      <c r="S138" s="12"/>
      <c r="T138" s="12"/>
      <c r="U138" s="13"/>
      <c r="V138" s="12"/>
      <c r="W138" s="13"/>
      <c r="X138" s="13"/>
      <c r="Y138" s="13"/>
      <c r="Z138" s="12"/>
      <c r="AA138" s="13"/>
      <c r="AB138" s="14"/>
      <c r="AC138" s="14">
        <f t="shared" si="8"/>
        <v>0</v>
      </c>
      <c r="AD138" s="12"/>
      <c r="AE138" s="14"/>
      <c r="AF138" s="14"/>
      <c r="AG138" s="14"/>
      <c r="AH138" s="14"/>
      <c r="AI138" s="14"/>
      <c r="AJ138" s="14"/>
      <c r="AK138" s="14"/>
      <c r="AL138" s="14"/>
      <c r="AM138" s="14"/>
      <c r="AN138" s="15" t="s">
        <v>965</v>
      </c>
    </row>
    <row r="139" spans="1:40" x14ac:dyDescent="0.2">
      <c r="A139" s="8">
        <v>138</v>
      </c>
      <c r="B139" s="12" t="s">
        <v>369</v>
      </c>
      <c r="C139" s="12" t="s">
        <v>580</v>
      </c>
      <c r="D139" s="12" t="s">
        <v>56</v>
      </c>
      <c r="E139" s="12">
        <v>2</v>
      </c>
      <c r="F139" s="12">
        <v>2</v>
      </c>
      <c r="G139" s="13">
        <v>1</v>
      </c>
      <c r="H139" s="12">
        <v>1</v>
      </c>
      <c r="I139" s="12">
        <v>1</v>
      </c>
      <c r="J139" s="13">
        <v>1</v>
      </c>
      <c r="K139" s="12" t="s">
        <v>458</v>
      </c>
      <c r="L139" s="12" t="s">
        <v>370</v>
      </c>
      <c r="M139" s="12">
        <v>2</v>
      </c>
      <c r="N139" s="13"/>
      <c r="O139" s="13"/>
      <c r="P139" s="13"/>
      <c r="Q139" s="12" t="s">
        <v>458</v>
      </c>
      <c r="R139" s="12" t="s">
        <v>458</v>
      </c>
      <c r="S139" s="12" t="s">
        <v>101</v>
      </c>
      <c r="T139" s="12"/>
      <c r="U139" s="13"/>
      <c r="V139" s="12"/>
      <c r="W139" s="13">
        <v>3</v>
      </c>
      <c r="X139" s="13"/>
      <c r="Y139" s="13"/>
      <c r="Z139" s="12"/>
      <c r="AA139" s="13">
        <f t="shared" ref="AA139:AA170" si="13">U139+W139+Y139</f>
        <v>3</v>
      </c>
      <c r="AB139" s="14">
        <f t="shared" ref="AB139:AB170" si="14">AA139/3</f>
        <v>1</v>
      </c>
      <c r="AC139" s="14">
        <f t="shared" si="8"/>
        <v>1</v>
      </c>
      <c r="AD139" s="12"/>
      <c r="AE139" s="14"/>
      <c r="AF139" s="14"/>
      <c r="AG139" s="14"/>
      <c r="AH139" s="14"/>
      <c r="AI139" s="14"/>
      <c r="AJ139" s="14"/>
      <c r="AK139" s="14"/>
      <c r="AL139" s="14" t="s">
        <v>1</v>
      </c>
      <c r="AM139" s="14" t="s">
        <v>1</v>
      </c>
      <c r="AN139" s="15"/>
    </row>
    <row r="140" spans="1:40" ht="24" x14ac:dyDescent="0.2">
      <c r="A140" s="8">
        <v>139</v>
      </c>
      <c r="B140" s="12" t="s">
        <v>681</v>
      </c>
      <c r="C140" s="12" t="s">
        <v>601</v>
      </c>
      <c r="D140" s="12" t="s">
        <v>56</v>
      </c>
      <c r="E140" s="12">
        <v>1</v>
      </c>
      <c r="F140" s="12">
        <v>1</v>
      </c>
      <c r="G140" s="13">
        <v>1</v>
      </c>
      <c r="H140" s="12">
        <v>1</v>
      </c>
      <c r="I140" s="12">
        <v>1</v>
      </c>
      <c r="J140" s="13">
        <v>1</v>
      </c>
      <c r="K140" s="12" t="s">
        <v>1001</v>
      </c>
      <c r="L140" s="12" t="s">
        <v>633</v>
      </c>
      <c r="M140" s="12"/>
      <c r="N140" s="13">
        <v>3</v>
      </c>
      <c r="O140" s="13">
        <v>0</v>
      </c>
      <c r="P140" s="13">
        <v>0</v>
      </c>
      <c r="Q140" s="12" t="s">
        <v>457</v>
      </c>
      <c r="R140" s="12" t="s">
        <v>457</v>
      </c>
      <c r="S140" s="12" t="s">
        <v>800</v>
      </c>
      <c r="T140" s="12"/>
      <c r="U140" s="13"/>
      <c r="V140" s="12"/>
      <c r="W140" s="13">
        <v>3</v>
      </c>
      <c r="X140" s="13"/>
      <c r="Y140" s="13"/>
      <c r="Z140" s="12"/>
      <c r="AA140" s="13">
        <f t="shared" si="13"/>
        <v>3</v>
      </c>
      <c r="AB140" s="14">
        <f t="shared" si="14"/>
        <v>1</v>
      </c>
      <c r="AC140" s="14">
        <f t="shared" si="8"/>
        <v>0</v>
      </c>
      <c r="AD140" s="12"/>
      <c r="AE140" s="14"/>
      <c r="AF140" s="14"/>
      <c r="AG140" s="14"/>
      <c r="AH140" s="14"/>
      <c r="AI140" s="14"/>
      <c r="AJ140" s="14"/>
      <c r="AK140" s="14"/>
      <c r="AL140" s="14" t="s">
        <v>1</v>
      </c>
      <c r="AM140" s="14" t="s">
        <v>1</v>
      </c>
      <c r="AN140" s="15" t="s">
        <v>371</v>
      </c>
    </row>
    <row r="141" spans="1:40" x14ac:dyDescent="0.2">
      <c r="A141" s="8">
        <v>140</v>
      </c>
      <c r="B141" s="12" t="s">
        <v>372</v>
      </c>
      <c r="C141" s="12" t="s">
        <v>541</v>
      </c>
      <c r="D141" s="12" t="s">
        <v>609</v>
      </c>
      <c r="E141" s="12">
        <v>4</v>
      </c>
      <c r="F141" s="12">
        <v>4</v>
      </c>
      <c r="G141" s="13">
        <v>1</v>
      </c>
      <c r="H141" s="12">
        <v>1</v>
      </c>
      <c r="I141" s="12">
        <v>1</v>
      </c>
      <c r="J141" s="13">
        <v>1</v>
      </c>
      <c r="K141" s="12" t="s">
        <v>457</v>
      </c>
      <c r="L141" s="12" t="s">
        <v>622</v>
      </c>
      <c r="M141" s="12">
        <v>1</v>
      </c>
      <c r="N141" s="13"/>
      <c r="O141" s="13"/>
      <c r="P141" s="13"/>
      <c r="Q141" s="12" t="s">
        <v>458</v>
      </c>
      <c r="R141" s="12" t="s">
        <v>458</v>
      </c>
      <c r="S141" s="12" t="s">
        <v>713</v>
      </c>
      <c r="T141" s="12"/>
      <c r="U141" s="13"/>
      <c r="V141" s="12"/>
      <c r="W141" s="13">
        <v>3</v>
      </c>
      <c r="X141" s="13"/>
      <c r="Y141" s="13"/>
      <c r="Z141" s="12"/>
      <c r="AA141" s="13">
        <f t="shared" si="13"/>
        <v>3</v>
      </c>
      <c r="AB141" s="14">
        <f t="shared" si="14"/>
        <v>1</v>
      </c>
      <c r="AC141" s="14">
        <f t="shared" si="8"/>
        <v>0</v>
      </c>
      <c r="AD141" s="12"/>
      <c r="AE141" s="14"/>
      <c r="AF141" s="14"/>
      <c r="AG141" s="14"/>
      <c r="AH141" s="14"/>
      <c r="AI141" s="14"/>
      <c r="AJ141" s="14"/>
      <c r="AK141" s="14"/>
      <c r="AL141" s="14" t="s">
        <v>1</v>
      </c>
      <c r="AM141" s="14" t="s">
        <v>1</v>
      </c>
      <c r="AN141" s="15"/>
    </row>
    <row r="142" spans="1:40" x14ac:dyDescent="0.2">
      <c r="A142" s="8">
        <v>141</v>
      </c>
      <c r="B142" s="12" t="s">
        <v>373</v>
      </c>
      <c r="C142" s="12" t="s">
        <v>542</v>
      </c>
      <c r="D142" s="12" t="s">
        <v>609</v>
      </c>
      <c r="E142" s="12">
        <v>26</v>
      </c>
      <c r="F142" s="12">
        <v>26</v>
      </c>
      <c r="G142" s="13">
        <v>1</v>
      </c>
      <c r="H142" s="12">
        <v>1</v>
      </c>
      <c r="I142" s="12">
        <v>1</v>
      </c>
      <c r="J142" s="13">
        <v>1</v>
      </c>
      <c r="K142" s="12" t="s">
        <v>458</v>
      </c>
      <c r="L142" s="12" t="s">
        <v>370</v>
      </c>
      <c r="M142" s="12">
        <v>5</v>
      </c>
      <c r="N142" s="13"/>
      <c r="O142" s="13"/>
      <c r="P142" s="13"/>
      <c r="Q142" s="12" t="s">
        <v>458</v>
      </c>
      <c r="R142" s="12" t="s">
        <v>458</v>
      </c>
      <c r="S142" s="12" t="s">
        <v>697</v>
      </c>
      <c r="T142" s="12"/>
      <c r="U142" s="13"/>
      <c r="V142" s="12"/>
      <c r="W142" s="13"/>
      <c r="X142" s="13">
        <v>10</v>
      </c>
      <c r="Y142" s="13">
        <v>10</v>
      </c>
      <c r="Z142" s="12">
        <v>130</v>
      </c>
      <c r="AA142" s="13">
        <f t="shared" si="13"/>
        <v>10</v>
      </c>
      <c r="AB142" s="14">
        <f t="shared" si="14"/>
        <v>3.3333333333333335</v>
      </c>
      <c r="AC142" s="14">
        <f t="shared" si="8"/>
        <v>3.3333333333333335</v>
      </c>
      <c r="AD142" s="12"/>
      <c r="AE142" s="14"/>
      <c r="AF142" s="14"/>
      <c r="AG142" s="14"/>
      <c r="AH142" s="14"/>
      <c r="AI142" s="14"/>
      <c r="AJ142" s="14"/>
      <c r="AK142" s="14"/>
      <c r="AL142" s="14" t="s">
        <v>1</v>
      </c>
      <c r="AM142" s="14" t="s">
        <v>1</v>
      </c>
      <c r="AN142" s="15" t="s">
        <v>911</v>
      </c>
    </row>
    <row r="143" spans="1:40" x14ac:dyDescent="0.2">
      <c r="A143" s="8">
        <v>142</v>
      </c>
      <c r="B143" s="12" t="s">
        <v>291</v>
      </c>
      <c r="C143" s="12" t="s">
        <v>599</v>
      </c>
      <c r="D143" s="12" t="s">
        <v>527</v>
      </c>
      <c r="E143" s="12">
        <v>9</v>
      </c>
      <c r="F143" s="12">
        <v>9</v>
      </c>
      <c r="G143" s="13">
        <v>1</v>
      </c>
      <c r="H143" s="12">
        <v>1</v>
      </c>
      <c r="I143" s="12">
        <v>1</v>
      </c>
      <c r="J143" s="13">
        <v>1</v>
      </c>
      <c r="K143" s="12" t="s">
        <v>1001</v>
      </c>
      <c r="L143" s="12" t="s">
        <v>633</v>
      </c>
      <c r="M143" s="12"/>
      <c r="N143" s="13">
        <v>3</v>
      </c>
      <c r="O143" s="13">
        <v>0</v>
      </c>
      <c r="P143" s="13">
        <v>0</v>
      </c>
      <c r="Q143" s="12" t="s">
        <v>457</v>
      </c>
      <c r="R143" s="12" t="s">
        <v>457</v>
      </c>
      <c r="S143" s="12" t="s">
        <v>800</v>
      </c>
      <c r="T143" s="12"/>
      <c r="U143" s="13"/>
      <c r="V143" s="12"/>
      <c r="W143" s="13">
        <v>3</v>
      </c>
      <c r="X143" s="13"/>
      <c r="Y143" s="13"/>
      <c r="Z143" s="12"/>
      <c r="AA143" s="13">
        <f t="shared" si="13"/>
        <v>3</v>
      </c>
      <c r="AB143" s="14">
        <f t="shared" si="14"/>
        <v>1</v>
      </c>
      <c r="AC143" s="14">
        <f t="shared" si="8"/>
        <v>0</v>
      </c>
      <c r="AD143" s="12"/>
      <c r="AE143" s="14"/>
      <c r="AF143" s="14"/>
      <c r="AG143" s="14"/>
      <c r="AH143" s="14"/>
      <c r="AI143" s="14"/>
      <c r="AJ143" s="14"/>
      <c r="AK143" s="14"/>
      <c r="AL143" s="14" t="s">
        <v>1</v>
      </c>
      <c r="AM143" s="14" t="s">
        <v>1</v>
      </c>
      <c r="AN143" s="15" t="s">
        <v>374</v>
      </c>
    </row>
    <row r="144" spans="1:40" x14ac:dyDescent="0.2">
      <c r="A144" s="8">
        <v>143</v>
      </c>
      <c r="B144" s="12" t="s">
        <v>291</v>
      </c>
      <c r="C144" s="12" t="s">
        <v>599</v>
      </c>
      <c r="D144" s="12" t="s">
        <v>527</v>
      </c>
      <c r="E144" s="12">
        <v>1</v>
      </c>
      <c r="F144" s="12">
        <v>1</v>
      </c>
      <c r="G144" s="13">
        <v>1</v>
      </c>
      <c r="H144" s="12">
        <v>1</v>
      </c>
      <c r="I144" s="12">
        <v>1</v>
      </c>
      <c r="J144" s="13">
        <v>1</v>
      </c>
      <c r="K144" s="12" t="s">
        <v>1001</v>
      </c>
      <c r="L144" s="12" t="s">
        <v>633</v>
      </c>
      <c r="M144" s="12"/>
      <c r="N144" s="13">
        <v>4</v>
      </c>
      <c r="O144" s="13"/>
      <c r="P144" s="13"/>
      <c r="Q144" s="12" t="s">
        <v>457</v>
      </c>
      <c r="R144" s="12" t="s">
        <v>457</v>
      </c>
      <c r="S144" s="12" t="s">
        <v>807</v>
      </c>
      <c r="T144" s="12"/>
      <c r="U144" s="13"/>
      <c r="V144" s="12"/>
      <c r="W144" s="13">
        <v>3</v>
      </c>
      <c r="X144" s="13"/>
      <c r="Y144" s="13"/>
      <c r="Z144" s="12"/>
      <c r="AA144" s="13">
        <f t="shared" si="13"/>
        <v>3</v>
      </c>
      <c r="AB144" s="14">
        <f t="shared" si="14"/>
        <v>1</v>
      </c>
      <c r="AC144" s="14">
        <f t="shared" ref="AC144:AC207" si="15">IF(K144="n",AB144,0)</f>
        <v>0</v>
      </c>
      <c r="AD144" s="12"/>
      <c r="AE144" s="14"/>
      <c r="AF144" s="14"/>
      <c r="AG144" s="14"/>
      <c r="AH144" s="14"/>
      <c r="AI144" s="14"/>
      <c r="AJ144" s="14"/>
      <c r="AK144" s="14"/>
      <c r="AL144" s="14" t="s">
        <v>1</v>
      </c>
      <c r="AM144" s="14" t="s">
        <v>1</v>
      </c>
      <c r="AN144" s="15" t="s">
        <v>375</v>
      </c>
    </row>
    <row r="145" spans="1:40" ht="24" x14ac:dyDescent="0.2">
      <c r="A145" s="8">
        <v>144</v>
      </c>
      <c r="B145" s="12" t="s">
        <v>376</v>
      </c>
      <c r="C145" s="12" t="s">
        <v>528</v>
      </c>
      <c r="D145" s="12" t="s">
        <v>510</v>
      </c>
      <c r="E145" s="12">
        <v>14</v>
      </c>
      <c r="F145" s="12">
        <v>14</v>
      </c>
      <c r="G145" s="13">
        <v>1</v>
      </c>
      <c r="H145" s="12">
        <v>1</v>
      </c>
      <c r="I145" s="12">
        <v>1</v>
      </c>
      <c r="J145" s="13">
        <v>1</v>
      </c>
      <c r="K145" s="12" t="s">
        <v>458</v>
      </c>
      <c r="L145" s="12" t="s">
        <v>453</v>
      </c>
      <c r="M145" s="12">
        <v>2</v>
      </c>
      <c r="N145" s="13">
        <v>3</v>
      </c>
      <c r="O145" s="13">
        <v>0</v>
      </c>
      <c r="P145" s="13"/>
      <c r="Q145" s="12" t="s">
        <v>457</v>
      </c>
      <c r="R145" s="12" t="s">
        <v>458</v>
      </c>
      <c r="S145" s="12" t="s">
        <v>768</v>
      </c>
      <c r="T145" s="12"/>
      <c r="U145" s="13"/>
      <c r="V145" s="12"/>
      <c r="W145" s="13">
        <v>3</v>
      </c>
      <c r="X145" s="13"/>
      <c r="Y145" s="13"/>
      <c r="Z145" s="12"/>
      <c r="AA145" s="13">
        <f t="shared" si="13"/>
        <v>3</v>
      </c>
      <c r="AB145" s="14">
        <f t="shared" si="14"/>
        <v>1</v>
      </c>
      <c r="AC145" s="14">
        <f t="shared" si="15"/>
        <v>1</v>
      </c>
      <c r="AD145" s="12"/>
      <c r="AE145" s="14"/>
      <c r="AF145" s="14"/>
      <c r="AG145" s="14"/>
      <c r="AH145" s="14"/>
      <c r="AI145" s="14"/>
      <c r="AJ145" s="14"/>
      <c r="AK145" s="14"/>
      <c r="AL145" s="14" t="s">
        <v>1</v>
      </c>
      <c r="AM145" s="14" t="s">
        <v>1</v>
      </c>
      <c r="AN145" s="15"/>
    </row>
    <row r="146" spans="1:40" x14ac:dyDescent="0.2">
      <c r="A146" s="8">
        <v>145</v>
      </c>
      <c r="B146" s="12" t="s">
        <v>377</v>
      </c>
      <c r="C146" s="12" t="s">
        <v>602</v>
      </c>
      <c r="D146" s="12" t="s">
        <v>609</v>
      </c>
      <c r="E146" s="12">
        <v>1</v>
      </c>
      <c r="F146" s="12">
        <v>1</v>
      </c>
      <c r="G146" s="13">
        <v>1</v>
      </c>
      <c r="H146" s="12">
        <v>1</v>
      </c>
      <c r="I146" s="12">
        <v>1</v>
      </c>
      <c r="J146" s="13">
        <v>1</v>
      </c>
      <c r="K146" s="12" t="s">
        <v>1001</v>
      </c>
      <c r="L146" s="12" t="s">
        <v>633</v>
      </c>
      <c r="M146" s="12"/>
      <c r="N146" s="13"/>
      <c r="O146" s="13"/>
      <c r="P146" s="13"/>
      <c r="Q146" s="12" t="s">
        <v>457</v>
      </c>
      <c r="R146" s="12" t="s">
        <v>457</v>
      </c>
      <c r="S146" s="12" t="s">
        <v>806</v>
      </c>
      <c r="T146" s="12"/>
      <c r="U146" s="13"/>
      <c r="V146" s="12"/>
      <c r="W146" s="13">
        <v>3</v>
      </c>
      <c r="X146" s="13"/>
      <c r="Y146" s="13"/>
      <c r="Z146" s="12"/>
      <c r="AA146" s="13">
        <f t="shared" si="13"/>
        <v>3</v>
      </c>
      <c r="AB146" s="14">
        <f t="shared" si="14"/>
        <v>1</v>
      </c>
      <c r="AC146" s="14">
        <f t="shared" si="15"/>
        <v>0</v>
      </c>
      <c r="AD146" s="12"/>
      <c r="AE146" s="14"/>
      <c r="AF146" s="14"/>
      <c r="AG146" s="14"/>
      <c r="AH146" s="14"/>
      <c r="AI146" s="14"/>
      <c r="AJ146" s="14"/>
      <c r="AK146" s="14"/>
      <c r="AL146" s="14" t="s">
        <v>1</v>
      </c>
      <c r="AM146" s="14" t="s">
        <v>1</v>
      </c>
      <c r="AN146" s="15" t="s">
        <v>378</v>
      </c>
    </row>
    <row r="147" spans="1:40" x14ac:dyDescent="0.2">
      <c r="A147" s="8">
        <v>146</v>
      </c>
      <c r="B147" s="12" t="s">
        <v>377</v>
      </c>
      <c r="C147" s="12" t="s">
        <v>542</v>
      </c>
      <c r="D147" s="12" t="s">
        <v>609</v>
      </c>
      <c r="E147" s="12">
        <v>8</v>
      </c>
      <c r="F147" s="12">
        <v>8</v>
      </c>
      <c r="G147" s="13">
        <v>1</v>
      </c>
      <c r="H147" s="12">
        <v>1</v>
      </c>
      <c r="I147" s="12">
        <v>1</v>
      </c>
      <c r="J147" s="13">
        <v>1</v>
      </c>
      <c r="K147" s="12" t="s">
        <v>458</v>
      </c>
      <c r="L147" s="12" t="s">
        <v>169</v>
      </c>
      <c r="M147" s="12">
        <v>3</v>
      </c>
      <c r="N147" s="13">
        <v>4</v>
      </c>
      <c r="O147" s="13"/>
      <c r="P147" s="13"/>
      <c r="Q147" s="12" t="s">
        <v>457</v>
      </c>
      <c r="R147" s="12" t="s">
        <v>457</v>
      </c>
      <c r="S147" s="12" t="s">
        <v>774</v>
      </c>
      <c r="T147" s="12"/>
      <c r="U147" s="13"/>
      <c r="V147" s="12"/>
      <c r="W147" s="13">
        <v>3</v>
      </c>
      <c r="X147" s="13"/>
      <c r="Y147" s="13"/>
      <c r="Z147" s="12"/>
      <c r="AA147" s="13">
        <f t="shared" si="13"/>
        <v>3</v>
      </c>
      <c r="AB147" s="14">
        <f t="shared" si="14"/>
        <v>1</v>
      </c>
      <c r="AC147" s="14">
        <f t="shared" si="15"/>
        <v>1</v>
      </c>
      <c r="AD147" s="12"/>
      <c r="AE147" s="14"/>
      <c r="AF147" s="14"/>
      <c r="AG147" s="14"/>
      <c r="AH147" s="14"/>
      <c r="AI147" s="14"/>
      <c r="AJ147" s="14"/>
      <c r="AK147" s="14"/>
      <c r="AL147" s="14" t="s">
        <v>1</v>
      </c>
      <c r="AM147" s="14" t="s">
        <v>1</v>
      </c>
      <c r="AN147" s="15"/>
    </row>
    <row r="148" spans="1:40" x14ac:dyDescent="0.2">
      <c r="A148" s="8">
        <v>147</v>
      </c>
      <c r="B148" s="12" t="s">
        <v>379</v>
      </c>
      <c r="C148" s="12" t="s">
        <v>603</v>
      </c>
      <c r="D148" s="12" t="s">
        <v>609</v>
      </c>
      <c r="E148" s="12" t="s">
        <v>43</v>
      </c>
      <c r="F148" s="12">
        <v>3</v>
      </c>
      <c r="G148" s="13">
        <v>3</v>
      </c>
      <c r="H148" s="12">
        <v>3</v>
      </c>
      <c r="I148" s="12" t="s">
        <v>88</v>
      </c>
      <c r="J148" s="13">
        <v>3</v>
      </c>
      <c r="K148" s="12" t="s">
        <v>1001</v>
      </c>
      <c r="L148" s="12" t="s">
        <v>633</v>
      </c>
      <c r="M148" s="12"/>
      <c r="N148" s="13"/>
      <c r="O148" s="13"/>
      <c r="P148" s="13"/>
      <c r="Q148" s="12" t="s">
        <v>457</v>
      </c>
      <c r="R148" s="12" t="s">
        <v>457</v>
      </c>
      <c r="S148" s="12" t="s">
        <v>978</v>
      </c>
      <c r="T148" s="12"/>
      <c r="U148" s="13"/>
      <c r="V148" s="12"/>
      <c r="W148" s="13">
        <v>3</v>
      </c>
      <c r="X148" s="13"/>
      <c r="Y148" s="13"/>
      <c r="Z148" s="12"/>
      <c r="AA148" s="13">
        <f t="shared" si="13"/>
        <v>3</v>
      </c>
      <c r="AB148" s="14">
        <f t="shared" si="14"/>
        <v>1</v>
      </c>
      <c r="AC148" s="14">
        <f t="shared" si="15"/>
        <v>0</v>
      </c>
      <c r="AD148" s="12"/>
      <c r="AE148" s="14"/>
      <c r="AF148" s="14"/>
      <c r="AG148" s="14"/>
      <c r="AH148" s="14"/>
      <c r="AI148" s="14"/>
      <c r="AJ148" s="14"/>
      <c r="AK148" s="14"/>
      <c r="AL148" s="14" t="s">
        <v>1</v>
      </c>
      <c r="AM148" s="14" t="s">
        <v>1</v>
      </c>
      <c r="AN148" s="15" t="s">
        <v>380</v>
      </c>
    </row>
    <row r="149" spans="1:40" x14ac:dyDescent="0.2">
      <c r="A149" s="8">
        <v>148</v>
      </c>
      <c r="B149" s="12" t="s">
        <v>379</v>
      </c>
      <c r="C149" s="12" t="s">
        <v>603</v>
      </c>
      <c r="D149" s="12" t="s">
        <v>609</v>
      </c>
      <c r="E149" s="12">
        <v>156</v>
      </c>
      <c r="F149" s="12">
        <v>156</v>
      </c>
      <c r="G149" s="13">
        <v>15</v>
      </c>
      <c r="H149" s="12">
        <v>15</v>
      </c>
      <c r="I149" s="12" t="s">
        <v>381</v>
      </c>
      <c r="J149" s="13">
        <v>15</v>
      </c>
      <c r="K149" s="12" t="s">
        <v>1001</v>
      </c>
      <c r="L149" s="12" t="s">
        <v>633</v>
      </c>
      <c r="M149" s="12" t="s">
        <v>626</v>
      </c>
      <c r="N149" s="13"/>
      <c r="O149" s="13"/>
      <c r="P149" s="13"/>
      <c r="Q149" s="12" t="s">
        <v>458</v>
      </c>
      <c r="R149" s="12" t="s">
        <v>458</v>
      </c>
      <c r="S149" s="12"/>
      <c r="T149" s="12"/>
      <c r="U149" s="13"/>
      <c r="V149" s="12"/>
      <c r="W149" s="13">
        <v>3</v>
      </c>
      <c r="X149" s="13"/>
      <c r="Y149" s="13"/>
      <c r="Z149" s="12"/>
      <c r="AA149" s="13">
        <f t="shared" si="13"/>
        <v>3</v>
      </c>
      <c r="AB149" s="14">
        <f t="shared" si="14"/>
        <v>1</v>
      </c>
      <c r="AC149" s="14">
        <f t="shared" si="15"/>
        <v>0</v>
      </c>
      <c r="AD149" s="12"/>
      <c r="AE149" s="14"/>
      <c r="AF149" s="14"/>
      <c r="AG149" s="14"/>
      <c r="AH149" s="14"/>
      <c r="AI149" s="14"/>
      <c r="AJ149" s="14"/>
      <c r="AK149" s="14"/>
      <c r="AL149" s="14" t="s">
        <v>1</v>
      </c>
      <c r="AM149" s="14" t="s">
        <v>1</v>
      </c>
      <c r="AN149" s="15" t="s">
        <v>383</v>
      </c>
    </row>
    <row r="150" spans="1:40" ht="24" x14ac:dyDescent="0.2">
      <c r="A150" s="8">
        <v>149</v>
      </c>
      <c r="B150" s="12" t="s">
        <v>379</v>
      </c>
      <c r="C150" s="12" t="s">
        <v>542</v>
      </c>
      <c r="D150" s="12" t="s">
        <v>609</v>
      </c>
      <c r="E150" s="12">
        <v>4</v>
      </c>
      <c r="F150" s="12">
        <v>4</v>
      </c>
      <c r="G150" s="13">
        <v>1</v>
      </c>
      <c r="H150" s="12">
        <v>1</v>
      </c>
      <c r="I150" s="12">
        <v>1</v>
      </c>
      <c r="J150" s="13">
        <v>1</v>
      </c>
      <c r="K150" s="12" t="s">
        <v>457</v>
      </c>
      <c r="L150" s="12" t="s">
        <v>20</v>
      </c>
      <c r="M150" s="12" t="s">
        <v>201</v>
      </c>
      <c r="N150" s="13"/>
      <c r="O150" s="13"/>
      <c r="P150" s="13"/>
      <c r="Q150" s="12" t="s">
        <v>458</v>
      </c>
      <c r="R150" s="12" t="s">
        <v>458</v>
      </c>
      <c r="S150" s="12" t="s">
        <v>698</v>
      </c>
      <c r="T150" s="12"/>
      <c r="U150" s="13"/>
      <c r="V150" s="12"/>
      <c r="W150" s="13">
        <v>2</v>
      </c>
      <c r="X150" s="13"/>
      <c r="Y150" s="13"/>
      <c r="Z150" s="12"/>
      <c r="AA150" s="13">
        <f t="shared" si="13"/>
        <v>2</v>
      </c>
      <c r="AB150" s="14">
        <f t="shared" si="14"/>
        <v>0.66666666666666663</v>
      </c>
      <c r="AC150" s="14">
        <f t="shared" si="15"/>
        <v>0</v>
      </c>
      <c r="AD150" s="12" t="s">
        <v>298</v>
      </c>
      <c r="AE150" s="14"/>
      <c r="AF150" s="14"/>
      <c r="AG150" s="14"/>
      <c r="AH150" s="14"/>
      <c r="AI150" s="14"/>
      <c r="AJ150" s="14"/>
      <c r="AK150" s="14"/>
      <c r="AL150" s="14" t="s">
        <v>1</v>
      </c>
      <c r="AM150" s="14" t="s">
        <v>1</v>
      </c>
      <c r="AN150" s="15" t="s">
        <v>971</v>
      </c>
    </row>
    <row r="151" spans="1:40" x14ac:dyDescent="0.2">
      <c r="A151" s="8">
        <v>150</v>
      </c>
      <c r="B151" s="12" t="s">
        <v>384</v>
      </c>
      <c r="C151" s="12" t="s">
        <v>604</v>
      </c>
      <c r="D151" s="12" t="s">
        <v>609</v>
      </c>
      <c r="E151" s="12">
        <v>34</v>
      </c>
      <c r="F151" s="12">
        <v>34</v>
      </c>
      <c r="G151" s="13">
        <v>1</v>
      </c>
      <c r="H151" s="12">
        <v>1</v>
      </c>
      <c r="I151" s="12">
        <v>1</v>
      </c>
      <c r="J151" s="13">
        <v>1</v>
      </c>
      <c r="K151" s="12" t="s">
        <v>1001</v>
      </c>
      <c r="L151" s="12" t="s">
        <v>633</v>
      </c>
      <c r="M151" s="12"/>
      <c r="N151" s="13"/>
      <c r="O151" s="13"/>
      <c r="P151" s="13"/>
      <c r="Q151" s="12" t="s">
        <v>457</v>
      </c>
      <c r="R151" s="12" t="s">
        <v>457</v>
      </c>
      <c r="S151" s="12"/>
      <c r="T151" s="12"/>
      <c r="U151" s="13"/>
      <c r="V151" s="12"/>
      <c r="W151" s="13"/>
      <c r="X151" s="13" t="s">
        <v>479</v>
      </c>
      <c r="Y151" s="13">
        <v>3</v>
      </c>
      <c r="Z151" s="12" t="s">
        <v>166</v>
      </c>
      <c r="AA151" s="13">
        <f t="shared" si="13"/>
        <v>3</v>
      </c>
      <c r="AB151" s="14">
        <f t="shared" si="14"/>
        <v>1</v>
      </c>
      <c r="AC151" s="14">
        <f t="shared" si="15"/>
        <v>0</v>
      </c>
      <c r="AD151" s="12"/>
      <c r="AE151" s="14"/>
      <c r="AF151" s="14"/>
      <c r="AG151" s="14"/>
      <c r="AH151" s="14"/>
      <c r="AI151" s="14"/>
      <c r="AJ151" s="14"/>
      <c r="AK151" s="14"/>
      <c r="AL151" s="14" t="s">
        <v>1</v>
      </c>
      <c r="AM151" s="14" t="s">
        <v>1</v>
      </c>
      <c r="AN151" s="15" t="s">
        <v>385</v>
      </c>
    </row>
    <row r="152" spans="1:40" ht="24" x14ac:dyDescent="0.2">
      <c r="A152" s="8">
        <v>151</v>
      </c>
      <c r="B152" s="12" t="s">
        <v>384</v>
      </c>
      <c r="C152" s="12" t="s">
        <v>604</v>
      </c>
      <c r="D152" s="12" t="s">
        <v>609</v>
      </c>
      <c r="E152" s="12">
        <v>12</v>
      </c>
      <c r="F152" s="12">
        <v>12</v>
      </c>
      <c r="G152" s="13">
        <v>1</v>
      </c>
      <c r="H152" s="12">
        <v>1</v>
      </c>
      <c r="I152" s="12">
        <v>1</v>
      </c>
      <c r="J152" s="13">
        <v>1</v>
      </c>
      <c r="K152" s="12" t="s">
        <v>1001</v>
      </c>
      <c r="L152" s="12" t="s">
        <v>633</v>
      </c>
      <c r="M152" s="12" t="s">
        <v>386</v>
      </c>
      <c r="N152" s="13"/>
      <c r="O152" s="13"/>
      <c r="P152" s="13"/>
      <c r="Q152" s="12" t="s">
        <v>458</v>
      </c>
      <c r="R152" s="12" t="s">
        <v>458</v>
      </c>
      <c r="S152" s="12"/>
      <c r="T152" s="12"/>
      <c r="U152" s="13"/>
      <c r="V152" s="12"/>
      <c r="W152" s="13"/>
      <c r="X152" s="13" t="s">
        <v>479</v>
      </c>
      <c r="Y152" s="13">
        <v>3</v>
      </c>
      <c r="Z152" s="12" t="s">
        <v>166</v>
      </c>
      <c r="AA152" s="13">
        <f t="shared" si="13"/>
        <v>3</v>
      </c>
      <c r="AB152" s="14">
        <f t="shared" si="14"/>
        <v>1</v>
      </c>
      <c r="AC152" s="14">
        <f t="shared" si="15"/>
        <v>0</v>
      </c>
      <c r="AD152" s="12"/>
      <c r="AE152" s="14"/>
      <c r="AF152" s="14"/>
      <c r="AG152" s="14"/>
      <c r="AH152" s="14"/>
      <c r="AI152" s="14"/>
      <c r="AJ152" s="14"/>
      <c r="AK152" s="14"/>
      <c r="AL152" s="14" t="s">
        <v>1</v>
      </c>
      <c r="AM152" s="14" t="s">
        <v>1</v>
      </c>
      <c r="AN152" s="15" t="s">
        <v>920</v>
      </c>
    </row>
    <row r="153" spans="1:40" x14ac:dyDescent="0.2">
      <c r="A153" s="8">
        <v>152</v>
      </c>
      <c r="B153" s="12" t="s">
        <v>384</v>
      </c>
      <c r="C153" s="12" t="s">
        <v>604</v>
      </c>
      <c r="D153" s="12" t="s">
        <v>609</v>
      </c>
      <c r="E153" s="12">
        <v>67</v>
      </c>
      <c r="F153" s="12">
        <v>67</v>
      </c>
      <c r="G153" s="13">
        <v>5</v>
      </c>
      <c r="H153" s="12">
        <v>5</v>
      </c>
      <c r="I153" s="12" t="s">
        <v>150</v>
      </c>
      <c r="J153" s="13">
        <v>5</v>
      </c>
      <c r="K153" s="12" t="s">
        <v>1001</v>
      </c>
      <c r="L153" s="12" t="s">
        <v>633</v>
      </c>
      <c r="M153" s="12" t="s">
        <v>626</v>
      </c>
      <c r="N153" s="13"/>
      <c r="O153" s="13"/>
      <c r="P153" s="13"/>
      <c r="Q153" s="12" t="s">
        <v>458</v>
      </c>
      <c r="R153" s="12" t="s">
        <v>458</v>
      </c>
      <c r="S153" s="12"/>
      <c r="T153" s="12" t="s">
        <v>387</v>
      </c>
      <c r="U153" s="13">
        <v>3</v>
      </c>
      <c r="V153" s="12" t="s">
        <v>109</v>
      </c>
      <c r="W153" s="13">
        <v>3</v>
      </c>
      <c r="X153" s="13"/>
      <c r="Y153" s="13"/>
      <c r="Z153" s="12"/>
      <c r="AA153" s="13">
        <f t="shared" si="13"/>
        <v>6</v>
      </c>
      <c r="AB153" s="14">
        <f t="shared" si="14"/>
        <v>2</v>
      </c>
      <c r="AC153" s="14">
        <f t="shared" si="15"/>
        <v>0</v>
      </c>
      <c r="AD153" s="12"/>
      <c r="AE153" s="14"/>
      <c r="AF153" s="14"/>
      <c r="AG153" s="14"/>
      <c r="AH153" s="14"/>
      <c r="AI153" s="14"/>
      <c r="AJ153" s="14"/>
      <c r="AK153" s="14"/>
      <c r="AL153" s="14" t="s">
        <v>1</v>
      </c>
      <c r="AM153" s="14" t="s">
        <v>1</v>
      </c>
      <c r="AN153" s="15" t="s">
        <v>383</v>
      </c>
    </row>
    <row r="154" spans="1:40" ht="24" x14ac:dyDescent="0.2">
      <c r="A154" s="8">
        <v>153</v>
      </c>
      <c r="B154" s="12" t="s">
        <v>388</v>
      </c>
      <c r="C154" s="12" t="s">
        <v>607</v>
      </c>
      <c r="D154" s="12" t="s">
        <v>609</v>
      </c>
      <c r="E154" s="12">
        <v>50</v>
      </c>
      <c r="F154" s="12">
        <v>50</v>
      </c>
      <c r="G154" s="13">
        <v>3</v>
      </c>
      <c r="H154" s="12">
        <v>3</v>
      </c>
      <c r="I154" s="12" t="s">
        <v>88</v>
      </c>
      <c r="J154" s="13">
        <v>3</v>
      </c>
      <c r="K154" s="12" t="s">
        <v>1001</v>
      </c>
      <c r="L154" s="12" t="s">
        <v>633</v>
      </c>
      <c r="M154" s="12" t="s">
        <v>626</v>
      </c>
      <c r="N154" s="13"/>
      <c r="O154" s="13"/>
      <c r="P154" s="13"/>
      <c r="Q154" s="12" t="s">
        <v>458</v>
      </c>
      <c r="R154" s="12" t="s">
        <v>458</v>
      </c>
      <c r="S154" s="12"/>
      <c r="T154" s="12" t="s">
        <v>389</v>
      </c>
      <c r="U154" s="13">
        <v>5</v>
      </c>
      <c r="V154" s="12">
        <v>170</v>
      </c>
      <c r="W154" s="13">
        <v>3</v>
      </c>
      <c r="X154" s="13"/>
      <c r="Y154" s="13"/>
      <c r="Z154" s="12"/>
      <c r="AA154" s="13">
        <f t="shared" si="13"/>
        <v>8</v>
      </c>
      <c r="AB154" s="14">
        <f t="shared" si="14"/>
        <v>2.6666666666666665</v>
      </c>
      <c r="AC154" s="14">
        <f t="shared" si="15"/>
        <v>0</v>
      </c>
      <c r="AD154" s="12"/>
      <c r="AE154" s="14"/>
      <c r="AF154" s="14"/>
      <c r="AG154" s="14"/>
      <c r="AH154" s="14"/>
      <c r="AI154" s="14"/>
      <c r="AJ154" s="14"/>
      <c r="AK154" s="14"/>
      <c r="AL154" s="14" t="s">
        <v>1</v>
      </c>
      <c r="AM154" s="14" t="s">
        <v>1</v>
      </c>
      <c r="AN154" s="15" t="s">
        <v>383</v>
      </c>
    </row>
    <row r="155" spans="1:40" x14ac:dyDescent="0.2">
      <c r="A155" s="8">
        <v>154</v>
      </c>
      <c r="B155" s="12" t="s">
        <v>669</v>
      </c>
      <c r="C155" s="12" t="s">
        <v>682</v>
      </c>
      <c r="D155" s="12" t="s">
        <v>684</v>
      </c>
      <c r="E155" s="12">
        <v>10</v>
      </c>
      <c r="F155" s="12">
        <v>10</v>
      </c>
      <c r="G155" s="13">
        <v>1</v>
      </c>
      <c r="H155" s="12">
        <v>1</v>
      </c>
      <c r="I155" s="12">
        <v>1</v>
      </c>
      <c r="J155" s="13">
        <v>1</v>
      </c>
      <c r="K155" s="12" t="s">
        <v>457</v>
      </c>
      <c r="L155" s="12" t="s">
        <v>20</v>
      </c>
      <c r="M155" s="12" t="s">
        <v>201</v>
      </c>
      <c r="N155" s="13"/>
      <c r="O155" s="13"/>
      <c r="P155" s="13"/>
      <c r="Q155" s="12" t="s">
        <v>458</v>
      </c>
      <c r="R155" s="12" t="s">
        <v>458</v>
      </c>
      <c r="S155" s="12"/>
      <c r="T155" s="12"/>
      <c r="U155" s="13"/>
      <c r="V155" s="12"/>
      <c r="W155" s="13">
        <v>3</v>
      </c>
      <c r="X155" s="13"/>
      <c r="Y155" s="13"/>
      <c r="Z155" s="12"/>
      <c r="AA155" s="13">
        <f t="shared" si="13"/>
        <v>3</v>
      </c>
      <c r="AB155" s="14">
        <f t="shared" si="14"/>
        <v>1</v>
      </c>
      <c r="AC155" s="14">
        <f t="shared" si="15"/>
        <v>0</v>
      </c>
      <c r="AD155" s="12"/>
      <c r="AE155" s="14"/>
      <c r="AF155" s="14"/>
      <c r="AG155" s="14"/>
      <c r="AH155" s="14" t="s">
        <v>390</v>
      </c>
      <c r="AI155" s="14"/>
      <c r="AJ155" s="14"/>
      <c r="AK155" s="14"/>
      <c r="AL155" s="14" t="s">
        <v>1</v>
      </c>
      <c r="AM155" s="14" t="s">
        <v>1</v>
      </c>
      <c r="AN155" s="15" t="s">
        <v>959</v>
      </c>
    </row>
    <row r="156" spans="1:40" x14ac:dyDescent="0.2">
      <c r="A156" s="8">
        <v>155</v>
      </c>
      <c r="B156" s="12" t="s">
        <v>672</v>
      </c>
      <c r="C156" s="12" t="s">
        <v>682</v>
      </c>
      <c r="D156" s="12" t="s">
        <v>684</v>
      </c>
      <c r="E156" s="12" t="s">
        <v>216</v>
      </c>
      <c r="F156" s="12">
        <v>6</v>
      </c>
      <c r="G156" s="13">
        <v>2</v>
      </c>
      <c r="H156" s="12">
        <v>2</v>
      </c>
      <c r="I156" s="12">
        <v>2</v>
      </c>
      <c r="J156" s="13">
        <v>2</v>
      </c>
      <c r="K156" s="12" t="s">
        <v>1001</v>
      </c>
      <c r="L156" s="12" t="s">
        <v>633</v>
      </c>
      <c r="M156" s="12"/>
      <c r="N156" s="13"/>
      <c r="O156" s="13"/>
      <c r="P156" s="13"/>
      <c r="Q156" s="12" t="s">
        <v>457</v>
      </c>
      <c r="R156" s="12" t="s">
        <v>457</v>
      </c>
      <c r="S156" s="12"/>
      <c r="T156" s="12"/>
      <c r="U156" s="13"/>
      <c r="V156" s="12"/>
      <c r="W156" s="13">
        <v>3</v>
      </c>
      <c r="X156" s="13" t="s">
        <v>479</v>
      </c>
      <c r="Y156" s="13"/>
      <c r="Z156" s="12" t="s">
        <v>166</v>
      </c>
      <c r="AA156" s="13">
        <f t="shared" si="13"/>
        <v>3</v>
      </c>
      <c r="AB156" s="14">
        <f t="shared" si="14"/>
        <v>1</v>
      </c>
      <c r="AC156" s="14">
        <f t="shared" si="15"/>
        <v>0</v>
      </c>
      <c r="AD156" s="12"/>
      <c r="AE156" s="14"/>
      <c r="AF156" s="14"/>
      <c r="AG156" s="14"/>
      <c r="AH156" s="14"/>
      <c r="AI156" s="14"/>
      <c r="AJ156" s="14"/>
      <c r="AK156" s="14"/>
      <c r="AL156" s="14" t="s">
        <v>1</v>
      </c>
      <c r="AM156" s="14" t="s">
        <v>1</v>
      </c>
      <c r="AN156" s="15"/>
    </row>
    <row r="157" spans="1:40" ht="24" x14ac:dyDescent="0.2">
      <c r="A157" s="8">
        <v>156</v>
      </c>
      <c r="B157" s="12" t="s">
        <v>678</v>
      </c>
      <c r="C157" s="12" t="s">
        <v>606</v>
      </c>
      <c r="D157" s="12" t="s">
        <v>612</v>
      </c>
      <c r="E157" s="12">
        <v>268</v>
      </c>
      <c r="F157" s="12">
        <v>268</v>
      </c>
      <c r="G157" s="13">
        <v>20</v>
      </c>
      <c r="H157" s="12" t="s">
        <v>392</v>
      </c>
      <c r="I157" s="12" t="s">
        <v>391</v>
      </c>
      <c r="J157" s="13">
        <v>20</v>
      </c>
      <c r="K157" s="12" t="s">
        <v>1001</v>
      </c>
      <c r="L157" s="12" t="s">
        <v>633</v>
      </c>
      <c r="M157" s="12" t="s">
        <v>626</v>
      </c>
      <c r="N157" s="13"/>
      <c r="O157" s="13"/>
      <c r="P157" s="13"/>
      <c r="Q157" s="12" t="s">
        <v>458</v>
      </c>
      <c r="R157" s="12" t="s">
        <v>458</v>
      </c>
      <c r="S157" s="12"/>
      <c r="T157" s="12"/>
      <c r="U157" s="13"/>
      <c r="V157" s="12"/>
      <c r="W157" s="13">
        <v>3</v>
      </c>
      <c r="X157" s="13"/>
      <c r="Y157" s="13"/>
      <c r="Z157" s="12"/>
      <c r="AA157" s="13">
        <f t="shared" si="13"/>
        <v>3</v>
      </c>
      <c r="AB157" s="14">
        <f t="shared" si="14"/>
        <v>1</v>
      </c>
      <c r="AC157" s="14">
        <f t="shared" si="15"/>
        <v>0</v>
      </c>
      <c r="AD157" s="12"/>
      <c r="AE157" s="14"/>
      <c r="AF157" s="14"/>
      <c r="AG157" s="14"/>
      <c r="AH157" s="14"/>
      <c r="AI157" s="14"/>
      <c r="AJ157" s="14"/>
      <c r="AK157" s="14"/>
      <c r="AL157" s="14" t="s">
        <v>1</v>
      </c>
      <c r="AM157" s="14" t="s">
        <v>1</v>
      </c>
      <c r="AN157" s="15" t="s">
        <v>393</v>
      </c>
    </row>
    <row r="158" spans="1:40" x14ac:dyDescent="0.2">
      <c r="A158" s="8">
        <v>157</v>
      </c>
      <c r="B158" s="12" t="s">
        <v>394</v>
      </c>
      <c r="C158" s="12" t="s">
        <v>574</v>
      </c>
      <c r="D158" s="12" t="s">
        <v>609</v>
      </c>
      <c r="E158" s="12">
        <v>14</v>
      </c>
      <c r="F158" s="12">
        <v>14</v>
      </c>
      <c r="G158" s="13">
        <v>1</v>
      </c>
      <c r="H158" s="12">
        <v>1</v>
      </c>
      <c r="I158" s="12">
        <v>1</v>
      </c>
      <c r="J158" s="13">
        <v>1</v>
      </c>
      <c r="K158" s="12" t="s">
        <v>457</v>
      </c>
      <c r="L158" s="12" t="s">
        <v>622</v>
      </c>
      <c r="M158" s="12" t="s">
        <v>201</v>
      </c>
      <c r="N158" s="13"/>
      <c r="O158" s="13"/>
      <c r="P158" s="13"/>
      <c r="Q158" s="12" t="s">
        <v>458</v>
      </c>
      <c r="R158" s="12" t="s">
        <v>458</v>
      </c>
      <c r="S158" s="12"/>
      <c r="T158" s="12">
        <v>7</v>
      </c>
      <c r="U158" s="13">
        <v>7</v>
      </c>
      <c r="V158" s="12">
        <v>160</v>
      </c>
      <c r="W158" s="13"/>
      <c r="X158" s="13"/>
      <c r="Y158" s="13"/>
      <c r="Z158" s="12"/>
      <c r="AA158" s="13">
        <f t="shared" si="13"/>
        <v>7</v>
      </c>
      <c r="AB158" s="14">
        <f t="shared" si="14"/>
        <v>2.3333333333333335</v>
      </c>
      <c r="AC158" s="14">
        <f t="shared" si="15"/>
        <v>0</v>
      </c>
      <c r="AD158" s="12"/>
      <c r="AE158" s="14"/>
      <c r="AF158" s="14"/>
      <c r="AG158" s="14"/>
      <c r="AH158" s="14"/>
      <c r="AI158" s="14"/>
      <c r="AJ158" s="14"/>
      <c r="AK158" s="14"/>
      <c r="AL158" s="14" t="s">
        <v>395</v>
      </c>
      <c r="AM158" s="14" t="s">
        <v>1</v>
      </c>
      <c r="AN158" s="15"/>
    </row>
    <row r="159" spans="1:40" x14ac:dyDescent="0.2">
      <c r="A159" s="8">
        <v>158</v>
      </c>
      <c r="B159" s="12" t="s">
        <v>396</v>
      </c>
      <c r="C159" s="12" t="s">
        <v>305</v>
      </c>
      <c r="D159" s="12" t="s">
        <v>510</v>
      </c>
      <c r="E159" s="12">
        <v>9</v>
      </c>
      <c r="F159" s="12">
        <v>9</v>
      </c>
      <c r="G159" s="13">
        <v>1</v>
      </c>
      <c r="H159" s="12">
        <v>1</v>
      </c>
      <c r="I159" s="12">
        <v>1</v>
      </c>
      <c r="J159" s="13">
        <v>1</v>
      </c>
      <c r="K159" s="12" t="s">
        <v>457</v>
      </c>
      <c r="L159" s="12" t="s">
        <v>20</v>
      </c>
      <c r="M159" s="12" t="s">
        <v>397</v>
      </c>
      <c r="N159" s="13"/>
      <c r="O159" s="13"/>
      <c r="P159" s="13"/>
      <c r="Q159" s="12" t="s">
        <v>458</v>
      </c>
      <c r="R159" s="12" t="s">
        <v>458</v>
      </c>
      <c r="S159" s="12"/>
      <c r="T159" s="12"/>
      <c r="U159" s="13"/>
      <c r="V159" s="12"/>
      <c r="W159" s="13">
        <v>3</v>
      </c>
      <c r="X159" s="13"/>
      <c r="Y159" s="13"/>
      <c r="Z159" s="12"/>
      <c r="AA159" s="13">
        <f t="shared" si="13"/>
        <v>3</v>
      </c>
      <c r="AB159" s="14">
        <f t="shared" si="14"/>
        <v>1</v>
      </c>
      <c r="AC159" s="14">
        <f t="shared" si="15"/>
        <v>0</v>
      </c>
      <c r="AD159" s="12"/>
      <c r="AE159" s="14"/>
      <c r="AF159" s="14"/>
      <c r="AG159" s="14"/>
      <c r="AH159" s="14"/>
      <c r="AI159" s="14"/>
      <c r="AJ159" s="14"/>
      <c r="AK159" s="14"/>
      <c r="AL159" s="14" t="s">
        <v>306</v>
      </c>
      <c r="AM159" s="14" t="s">
        <v>894</v>
      </c>
      <c r="AN159" s="15" t="s">
        <v>398</v>
      </c>
    </row>
    <row r="160" spans="1:40" x14ac:dyDescent="0.2">
      <c r="A160" s="8">
        <v>159</v>
      </c>
      <c r="B160" s="12" t="s">
        <v>400</v>
      </c>
      <c r="C160" s="12" t="s">
        <v>581</v>
      </c>
      <c r="D160" s="12" t="s">
        <v>510</v>
      </c>
      <c r="E160" s="12" t="s">
        <v>399</v>
      </c>
      <c r="F160" s="12">
        <f>21+26+18</f>
        <v>65</v>
      </c>
      <c r="G160" s="13">
        <v>4</v>
      </c>
      <c r="H160" s="12" t="s">
        <v>401</v>
      </c>
      <c r="I160" s="12" t="s">
        <v>150</v>
      </c>
      <c r="J160" s="13">
        <v>5</v>
      </c>
      <c r="K160" s="12" t="s">
        <v>457</v>
      </c>
      <c r="L160" s="12" t="s">
        <v>20</v>
      </c>
      <c r="M160" s="12" t="s">
        <v>397</v>
      </c>
      <c r="N160" s="13"/>
      <c r="O160" s="13"/>
      <c r="P160" s="13"/>
      <c r="Q160" s="12" t="s">
        <v>458</v>
      </c>
      <c r="R160" s="12" t="s">
        <v>458</v>
      </c>
      <c r="S160" s="12" t="s">
        <v>685</v>
      </c>
      <c r="T160" s="12"/>
      <c r="U160" s="13"/>
      <c r="V160" s="12"/>
      <c r="W160" s="13">
        <v>3</v>
      </c>
      <c r="X160" s="13"/>
      <c r="Y160" s="13"/>
      <c r="Z160" s="12"/>
      <c r="AA160" s="13">
        <f t="shared" si="13"/>
        <v>3</v>
      </c>
      <c r="AB160" s="14">
        <f t="shared" si="14"/>
        <v>1</v>
      </c>
      <c r="AC160" s="14">
        <f t="shared" si="15"/>
        <v>0</v>
      </c>
      <c r="AD160" s="12"/>
      <c r="AE160" s="14"/>
      <c r="AF160" s="14"/>
      <c r="AG160" s="14"/>
      <c r="AH160" s="14"/>
      <c r="AI160" s="14"/>
      <c r="AJ160" s="14"/>
      <c r="AK160" s="14"/>
      <c r="AL160" s="14" t="s">
        <v>1</v>
      </c>
      <c r="AM160" s="14" t="s">
        <v>1</v>
      </c>
      <c r="AN160" s="15" t="s">
        <v>402</v>
      </c>
    </row>
    <row r="161" spans="1:40" x14ac:dyDescent="0.2">
      <c r="A161" s="8">
        <v>160</v>
      </c>
      <c r="B161" s="12" t="s">
        <v>403</v>
      </c>
      <c r="C161" s="12" t="s">
        <v>551</v>
      </c>
      <c r="D161" s="12" t="s">
        <v>510</v>
      </c>
      <c r="E161" s="12">
        <v>13</v>
      </c>
      <c r="F161" s="12">
        <v>13</v>
      </c>
      <c r="G161" s="13">
        <v>1</v>
      </c>
      <c r="H161" s="12">
        <v>1</v>
      </c>
      <c r="I161" s="12">
        <v>1</v>
      </c>
      <c r="J161" s="13">
        <v>1</v>
      </c>
      <c r="K161" s="12" t="s">
        <v>457</v>
      </c>
      <c r="L161" s="12" t="s">
        <v>20</v>
      </c>
      <c r="M161" s="12" t="s">
        <v>624</v>
      </c>
      <c r="N161" s="13">
        <v>6</v>
      </c>
      <c r="O161" s="13"/>
      <c r="P161" s="13"/>
      <c r="Q161" s="12" t="s">
        <v>458</v>
      </c>
      <c r="R161" s="12" t="s">
        <v>457</v>
      </c>
      <c r="S161" s="12" t="s">
        <v>755</v>
      </c>
      <c r="T161" s="12"/>
      <c r="U161" s="13"/>
      <c r="V161" s="12"/>
      <c r="W161" s="13">
        <v>3</v>
      </c>
      <c r="X161" s="13"/>
      <c r="Y161" s="13"/>
      <c r="Z161" s="12"/>
      <c r="AA161" s="13">
        <f t="shared" si="13"/>
        <v>3</v>
      </c>
      <c r="AB161" s="14">
        <f t="shared" si="14"/>
        <v>1</v>
      </c>
      <c r="AC161" s="14">
        <f t="shared" si="15"/>
        <v>0</v>
      </c>
      <c r="AD161" s="12"/>
      <c r="AE161" s="14"/>
      <c r="AF161" s="14"/>
      <c r="AG161" s="14"/>
      <c r="AH161" s="14"/>
      <c r="AI161" s="14"/>
      <c r="AJ161" s="14"/>
      <c r="AK161" s="14"/>
      <c r="AL161" s="14" t="s">
        <v>306</v>
      </c>
      <c r="AM161" s="14" t="s">
        <v>894</v>
      </c>
      <c r="AN161" s="15" t="s">
        <v>931</v>
      </c>
    </row>
    <row r="162" spans="1:40" ht="24" x14ac:dyDescent="0.2">
      <c r="A162" s="8">
        <v>161</v>
      </c>
      <c r="B162" s="12" t="s">
        <v>404</v>
      </c>
      <c r="C162" s="12" t="s">
        <v>605</v>
      </c>
      <c r="D162" s="12" t="s">
        <v>56</v>
      </c>
      <c r="E162" s="12">
        <v>7</v>
      </c>
      <c r="F162" s="12">
        <v>7</v>
      </c>
      <c r="G162" s="13">
        <v>1</v>
      </c>
      <c r="H162" s="12">
        <v>1</v>
      </c>
      <c r="I162" s="12">
        <v>1</v>
      </c>
      <c r="J162" s="13">
        <v>1</v>
      </c>
      <c r="K162" s="12" t="s">
        <v>1001</v>
      </c>
      <c r="L162" s="12" t="s">
        <v>633</v>
      </c>
      <c r="M162" s="12" t="s">
        <v>370</v>
      </c>
      <c r="N162" s="13"/>
      <c r="O162" s="13"/>
      <c r="P162" s="13"/>
      <c r="Q162" s="12" t="s">
        <v>458</v>
      </c>
      <c r="R162" s="12" t="s">
        <v>458</v>
      </c>
      <c r="S162" s="12"/>
      <c r="T162" s="12"/>
      <c r="U162" s="13"/>
      <c r="V162" s="12"/>
      <c r="W162" s="13">
        <v>3</v>
      </c>
      <c r="X162" s="13"/>
      <c r="Y162" s="13"/>
      <c r="Z162" s="12"/>
      <c r="AA162" s="13">
        <f t="shared" si="13"/>
        <v>3</v>
      </c>
      <c r="AB162" s="14">
        <f t="shared" si="14"/>
        <v>1</v>
      </c>
      <c r="AC162" s="14">
        <f t="shared" si="15"/>
        <v>0</v>
      </c>
      <c r="AD162" s="12"/>
      <c r="AE162" s="14"/>
      <c r="AF162" s="14"/>
      <c r="AG162" s="14"/>
      <c r="AH162" s="14"/>
      <c r="AI162" s="14"/>
      <c r="AJ162" s="14"/>
      <c r="AK162" s="14"/>
      <c r="AL162" s="14" t="s">
        <v>405</v>
      </c>
      <c r="AM162" s="14" t="s">
        <v>410</v>
      </c>
      <c r="AN162" s="15" t="s">
        <v>916</v>
      </c>
    </row>
    <row r="163" spans="1:40" ht="24" x14ac:dyDescent="0.2">
      <c r="A163" s="8">
        <v>162</v>
      </c>
      <c r="B163" s="12" t="s">
        <v>404</v>
      </c>
      <c r="C163" s="12" t="s">
        <v>605</v>
      </c>
      <c r="D163" s="12" t="s">
        <v>56</v>
      </c>
      <c r="E163" s="12">
        <v>5</v>
      </c>
      <c r="F163" s="12">
        <v>5</v>
      </c>
      <c r="G163" s="13">
        <v>1</v>
      </c>
      <c r="H163" s="12">
        <v>1</v>
      </c>
      <c r="I163" s="12">
        <v>1</v>
      </c>
      <c r="J163" s="13">
        <v>1</v>
      </c>
      <c r="K163" s="12" t="s">
        <v>1001</v>
      </c>
      <c r="L163" s="12" t="s">
        <v>633</v>
      </c>
      <c r="M163" s="12" t="s">
        <v>631</v>
      </c>
      <c r="N163" s="13">
        <v>2</v>
      </c>
      <c r="O163" s="13"/>
      <c r="P163" s="13"/>
      <c r="Q163" s="12" t="s">
        <v>458</v>
      </c>
      <c r="R163" s="12" t="s">
        <v>457</v>
      </c>
      <c r="S163" s="12" t="s">
        <v>737</v>
      </c>
      <c r="T163" s="12"/>
      <c r="U163" s="13"/>
      <c r="V163" s="12"/>
      <c r="W163" s="13">
        <v>3</v>
      </c>
      <c r="X163" s="13"/>
      <c r="Y163" s="13"/>
      <c r="Z163" s="12"/>
      <c r="AA163" s="13">
        <f t="shared" si="13"/>
        <v>3</v>
      </c>
      <c r="AB163" s="14">
        <f t="shared" si="14"/>
        <v>1</v>
      </c>
      <c r="AC163" s="14">
        <f t="shared" si="15"/>
        <v>0</v>
      </c>
      <c r="AD163" s="12"/>
      <c r="AE163" s="14"/>
      <c r="AF163" s="14"/>
      <c r="AG163" s="14"/>
      <c r="AH163" s="14"/>
      <c r="AI163" s="14"/>
      <c r="AJ163" s="14"/>
      <c r="AK163" s="14"/>
      <c r="AL163" s="14" t="s">
        <v>1</v>
      </c>
      <c r="AM163" s="14" t="s">
        <v>1</v>
      </c>
      <c r="AN163" s="15" t="s">
        <v>616</v>
      </c>
    </row>
    <row r="164" spans="1:40" x14ac:dyDescent="0.2">
      <c r="A164" s="8">
        <v>163</v>
      </c>
      <c r="B164" s="12" t="s">
        <v>94</v>
      </c>
      <c r="C164" s="12" t="s">
        <v>527</v>
      </c>
      <c r="D164" s="12" t="s">
        <v>527</v>
      </c>
      <c r="E164" s="12">
        <v>10</v>
      </c>
      <c r="F164" s="12">
        <v>10</v>
      </c>
      <c r="G164" s="13">
        <v>1</v>
      </c>
      <c r="H164" s="12">
        <v>1</v>
      </c>
      <c r="I164" s="12">
        <v>1</v>
      </c>
      <c r="J164" s="13">
        <v>1</v>
      </c>
      <c r="K164" s="12" t="s">
        <v>457</v>
      </c>
      <c r="L164" s="12" t="s">
        <v>20</v>
      </c>
      <c r="M164" s="12" t="s">
        <v>201</v>
      </c>
      <c r="N164" s="13"/>
      <c r="O164" s="13"/>
      <c r="P164" s="13"/>
      <c r="Q164" s="12" t="s">
        <v>458</v>
      </c>
      <c r="R164" s="12" t="s">
        <v>458</v>
      </c>
      <c r="S164" s="12" t="s">
        <v>770</v>
      </c>
      <c r="T164" s="12" t="s">
        <v>479</v>
      </c>
      <c r="U164" s="13">
        <v>3</v>
      </c>
      <c r="V164" s="12" t="s">
        <v>109</v>
      </c>
      <c r="W164" s="13"/>
      <c r="X164" s="13"/>
      <c r="Y164" s="13"/>
      <c r="Z164" s="12"/>
      <c r="AA164" s="13">
        <f t="shared" si="13"/>
        <v>3</v>
      </c>
      <c r="AB164" s="14">
        <f t="shared" si="14"/>
        <v>1</v>
      </c>
      <c r="AC164" s="14">
        <f t="shared" si="15"/>
        <v>0</v>
      </c>
      <c r="AD164" s="12"/>
      <c r="AE164" s="14"/>
      <c r="AF164" s="14"/>
      <c r="AG164" s="14"/>
      <c r="AH164" s="14"/>
      <c r="AI164" s="14"/>
      <c r="AJ164" s="14"/>
      <c r="AK164" s="14"/>
      <c r="AL164" s="14" t="s">
        <v>1</v>
      </c>
      <c r="AM164" s="14" t="s">
        <v>1</v>
      </c>
      <c r="AN164" s="15" t="s">
        <v>959</v>
      </c>
    </row>
    <row r="165" spans="1:40" ht="24" x14ac:dyDescent="0.2">
      <c r="A165" s="8">
        <v>164</v>
      </c>
      <c r="B165" s="12" t="s">
        <v>406</v>
      </c>
      <c r="C165" s="12" t="s">
        <v>496</v>
      </c>
      <c r="D165" s="12" t="s">
        <v>609</v>
      </c>
      <c r="E165" s="12">
        <v>25</v>
      </c>
      <c r="F165" s="12">
        <v>25</v>
      </c>
      <c r="G165" s="13">
        <v>1</v>
      </c>
      <c r="H165" s="12">
        <v>1</v>
      </c>
      <c r="I165" s="12">
        <v>1</v>
      </c>
      <c r="J165" s="13">
        <v>1</v>
      </c>
      <c r="K165" s="12" t="s">
        <v>457</v>
      </c>
      <c r="L165" s="12" t="s">
        <v>20</v>
      </c>
      <c r="M165" s="12" t="s">
        <v>201</v>
      </c>
      <c r="N165" s="13"/>
      <c r="O165" s="13"/>
      <c r="P165" s="13"/>
      <c r="Q165" s="12" t="s">
        <v>458</v>
      </c>
      <c r="R165" s="12" t="s">
        <v>458</v>
      </c>
      <c r="S165" s="12"/>
      <c r="T165" s="12"/>
      <c r="U165" s="13"/>
      <c r="V165" s="12"/>
      <c r="W165" s="13">
        <v>3</v>
      </c>
      <c r="X165" s="13"/>
      <c r="Y165" s="13"/>
      <c r="Z165" s="12"/>
      <c r="AA165" s="13">
        <f t="shared" si="13"/>
        <v>3</v>
      </c>
      <c r="AB165" s="14">
        <f t="shared" si="14"/>
        <v>1</v>
      </c>
      <c r="AC165" s="14">
        <f t="shared" si="15"/>
        <v>0</v>
      </c>
      <c r="AD165" s="12"/>
      <c r="AE165" s="14"/>
      <c r="AF165" s="14"/>
      <c r="AG165" s="14"/>
      <c r="AH165" s="14"/>
      <c r="AI165" s="14"/>
      <c r="AJ165" s="14"/>
      <c r="AK165" s="14"/>
      <c r="AL165" s="14" t="s">
        <v>1</v>
      </c>
      <c r="AM165" s="14" t="s">
        <v>1</v>
      </c>
      <c r="AN165" s="15" t="s">
        <v>967</v>
      </c>
    </row>
    <row r="166" spans="1:40" ht="24" x14ac:dyDescent="0.2">
      <c r="A166" s="8">
        <v>165</v>
      </c>
      <c r="B166" s="12" t="s">
        <v>81</v>
      </c>
      <c r="C166" s="12" t="s">
        <v>524</v>
      </c>
      <c r="D166" s="12" t="s">
        <v>527</v>
      </c>
      <c r="E166" s="12">
        <v>6</v>
      </c>
      <c r="F166" s="12">
        <v>6</v>
      </c>
      <c r="G166" s="13">
        <v>1</v>
      </c>
      <c r="H166" s="12">
        <v>1</v>
      </c>
      <c r="I166" s="12">
        <v>1</v>
      </c>
      <c r="J166" s="13">
        <v>1</v>
      </c>
      <c r="K166" s="12" t="s">
        <v>457</v>
      </c>
      <c r="L166" s="12" t="s">
        <v>20</v>
      </c>
      <c r="M166" s="12" t="s">
        <v>201</v>
      </c>
      <c r="N166" s="13"/>
      <c r="O166" s="13"/>
      <c r="P166" s="13"/>
      <c r="Q166" s="12" t="s">
        <v>458</v>
      </c>
      <c r="R166" s="12" t="s">
        <v>458</v>
      </c>
      <c r="S166" s="12" t="s">
        <v>710</v>
      </c>
      <c r="T166" s="12"/>
      <c r="U166" s="13"/>
      <c r="V166" s="12"/>
      <c r="W166" s="13">
        <v>3</v>
      </c>
      <c r="X166" s="13"/>
      <c r="Y166" s="13"/>
      <c r="Z166" s="12"/>
      <c r="AA166" s="13">
        <f t="shared" si="13"/>
        <v>3</v>
      </c>
      <c r="AB166" s="14">
        <f t="shared" si="14"/>
        <v>1</v>
      </c>
      <c r="AC166" s="14">
        <f t="shared" si="15"/>
        <v>0</v>
      </c>
      <c r="AD166" s="12"/>
      <c r="AE166" s="14"/>
      <c r="AF166" s="14"/>
      <c r="AG166" s="14"/>
      <c r="AH166" s="14"/>
      <c r="AI166" s="14"/>
      <c r="AJ166" s="14"/>
      <c r="AK166" s="14"/>
      <c r="AL166" s="14" t="s">
        <v>1</v>
      </c>
      <c r="AM166" s="14" t="s">
        <v>1</v>
      </c>
      <c r="AN166" s="15" t="s">
        <v>407</v>
      </c>
    </row>
    <row r="167" spans="1:40" x14ac:dyDescent="0.2">
      <c r="A167" s="8">
        <v>166</v>
      </c>
      <c r="B167" s="12" t="s">
        <v>71</v>
      </c>
      <c r="C167" s="12" t="s">
        <v>521</v>
      </c>
      <c r="D167" s="12" t="s">
        <v>510</v>
      </c>
      <c r="E167" s="12">
        <v>13</v>
      </c>
      <c r="F167" s="12">
        <v>13</v>
      </c>
      <c r="G167" s="13">
        <v>1</v>
      </c>
      <c r="H167" s="12">
        <v>1</v>
      </c>
      <c r="I167" s="12">
        <v>1</v>
      </c>
      <c r="J167" s="13">
        <v>1</v>
      </c>
      <c r="K167" s="12" t="s">
        <v>457</v>
      </c>
      <c r="L167" s="12" t="s">
        <v>20</v>
      </c>
      <c r="M167" s="12" t="s">
        <v>201</v>
      </c>
      <c r="N167" s="13"/>
      <c r="O167" s="13"/>
      <c r="P167" s="13"/>
      <c r="Q167" s="12" t="s">
        <v>458</v>
      </c>
      <c r="R167" s="12" t="s">
        <v>458</v>
      </c>
      <c r="S167" s="12"/>
      <c r="T167" s="12">
        <v>10</v>
      </c>
      <c r="U167" s="13">
        <v>10</v>
      </c>
      <c r="V167" s="12">
        <v>100</v>
      </c>
      <c r="W167" s="13"/>
      <c r="X167" s="13"/>
      <c r="Y167" s="13"/>
      <c r="Z167" s="12"/>
      <c r="AA167" s="13">
        <f t="shared" si="13"/>
        <v>10</v>
      </c>
      <c r="AB167" s="14">
        <f t="shared" si="14"/>
        <v>3.3333333333333335</v>
      </c>
      <c r="AC167" s="14">
        <f t="shared" si="15"/>
        <v>0</v>
      </c>
      <c r="AD167" s="12"/>
      <c r="AE167" s="14"/>
      <c r="AF167" s="14"/>
      <c r="AG167" s="14"/>
      <c r="AH167" s="14"/>
      <c r="AI167" s="14"/>
      <c r="AJ167" s="14" t="s">
        <v>317</v>
      </c>
      <c r="AK167" s="14"/>
      <c r="AL167" s="14" t="s">
        <v>306</v>
      </c>
      <c r="AM167" s="14" t="s">
        <v>894</v>
      </c>
      <c r="AN167" s="15" t="s">
        <v>408</v>
      </c>
    </row>
    <row r="168" spans="1:40" x14ac:dyDescent="0.2">
      <c r="A168" s="8">
        <v>167</v>
      </c>
      <c r="B168" s="12" t="s">
        <v>409</v>
      </c>
      <c r="C168" s="12" t="s">
        <v>497</v>
      </c>
      <c r="D168" s="12" t="s">
        <v>609</v>
      </c>
      <c r="E168" s="12">
        <v>7</v>
      </c>
      <c r="F168" s="12">
        <v>7</v>
      </c>
      <c r="G168" s="13">
        <v>1</v>
      </c>
      <c r="H168" s="12">
        <v>1</v>
      </c>
      <c r="I168" s="12">
        <v>1</v>
      </c>
      <c r="J168" s="13">
        <v>1</v>
      </c>
      <c r="K168" s="12" t="s">
        <v>457</v>
      </c>
      <c r="L168" s="12" t="s">
        <v>20</v>
      </c>
      <c r="M168" s="12" t="s">
        <v>397</v>
      </c>
      <c r="N168" s="13" t="s">
        <v>410</v>
      </c>
      <c r="O168" s="13"/>
      <c r="P168" s="13"/>
      <c r="Q168" s="12" t="s">
        <v>458</v>
      </c>
      <c r="R168" s="12" t="s">
        <v>457</v>
      </c>
      <c r="S168" s="12" t="s">
        <v>743</v>
      </c>
      <c r="T168" s="12"/>
      <c r="U168" s="13"/>
      <c r="V168" s="12"/>
      <c r="W168" s="13">
        <v>3</v>
      </c>
      <c r="X168" s="13"/>
      <c r="Y168" s="13"/>
      <c r="Z168" s="12"/>
      <c r="AA168" s="13">
        <f t="shared" si="13"/>
        <v>3</v>
      </c>
      <c r="AB168" s="14">
        <f t="shared" si="14"/>
        <v>1</v>
      </c>
      <c r="AC168" s="14">
        <f t="shared" si="15"/>
        <v>0</v>
      </c>
      <c r="AD168" s="12"/>
      <c r="AE168" s="14"/>
      <c r="AF168" s="14"/>
      <c r="AG168" s="14"/>
      <c r="AH168" s="14"/>
      <c r="AI168" s="14"/>
      <c r="AJ168" s="14"/>
      <c r="AK168" s="14"/>
      <c r="AL168" s="14" t="s">
        <v>1</v>
      </c>
      <c r="AM168" s="14" t="s">
        <v>1</v>
      </c>
      <c r="AN168" s="15" t="s">
        <v>930</v>
      </c>
    </row>
    <row r="169" spans="1:40" ht="24" x14ac:dyDescent="0.2">
      <c r="A169" s="8">
        <v>168</v>
      </c>
      <c r="B169" s="12" t="s">
        <v>411</v>
      </c>
      <c r="C169" s="12" t="s">
        <v>496</v>
      </c>
      <c r="D169" s="12" t="s">
        <v>609</v>
      </c>
      <c r="E169" s="12">
        <v>18</v>
      </c>
      <c r="F169" s="12">
        <v>18</v>
      </c>
      <c r="G169" s="13">
        <v>1</v>
      </c>
      <c r="H169" s="12">
        <v>1</v>
      </c>
      <c r="I169" s="12">
        <v>1</v>
      </c>
      <c r="J169" s="13">
        <v>1</v>
      </c>
      <c r="K169" s="12" t="s">
        <v>457</v>
      </c>
      <c r="L169" s="12" t="s">
        <v>20</v>
      </c>
      <c r="M169" s="12" t="s">
        <v>201</v>
      </c>
      <c r="N169" s="13"/>
      <c r="O169" s="13"/>
      <c r="P169" s="13"/>
      <c r="Q169" s="12" t="s">
        <v>458</v>
      </c>
      <c r="R169" s="12" t="s">
        <v>458</v>
      </c>
      <c r="S169" s="12"/>
      <c r="T169" s="12"/>
      <c r="U169" s="13"/>
      <c r="V169" s="12"/>
      <c r="W169" s="13">
        <v>3</v>
      </c>
      <c r="X169" s="13"/>
      <c r="Y169" s="13"/>
      <c r="Z169" s="12"/>
      <c r="AA169" s="13">
        <f t="shared" si="13"/>
        <v>3</v>
      </c>
      <c r="AB169" s="14">
        <f t="shared" si="14"/>
        <v>1</v>
      </c>
      <c r="AC169" s="14">
        <f t="shared" si="15"/>
        <v>0</v>
      </c>
      <c r="AD169" s="12"/>
      <c r="AE169" s="14"/>
      <c r="AF169" s="14"/>
      <c r="AG169" s="14"/>
      <c r="AH169" s="14"/>
      <c r="AI169" s="14"/>
      <c r="AJ169" s="14"/>
      <c r="AK169" s="14"/>
      <c r="AL169" s="14" t="s">
        <v>1</v>
      </c>
      <c r="AM169" s="14" t="s">
        <v>1</v>
      </c>
      <c r="AN169" s="15" t="s">
        <v>980</v>
      </c>
    </row>
    <row r="170" spans="1:40" ht="24" x14ac:dyDescent="0.2">
      <c r="A170" s="8">
        <v>169</v>
      </c>
      <c r="B170" s="12" t="s">
        <v>412</v>
      </c>
      <c r="C170" s="12" t="s">
        <v>511</v>
      </c>
      <c r="D170" s="12" t="s">
        <v>609</v>
      </c>
      <c r="E170" s="12">
        <v>13</v>
      </c>
      <c r="F170" s="12">
        <v>13</v>
      </c>
      <c r="G170" s="13">
        <v>1</v>
      </c>
      <c r="H170" s="12">
        <v>1</v>
      </c>
      <c r="I170" s="12">
        <v>1</v>
      </c>
      <c r="J170" s="13">
        <v>1</v>
      </c>
      <c r="K170" s="12" t="s">
        <v>457</v>
      </c>
      <c r="L170" s="12" t="s">
        <v>20</v>
      </c>
      <c r="M170" s="12" t="s">
        <v>201</v>
      </c>
      <c r="N170" s="13">
        <v>8</v>
      </c>
      <c r="O170" s="13"/>
      <c r="P170" s="13"/>
      <c r="Q170" s="12" t="s">
        <v>458</v>
      </c>
      <c r="R170" s="12" t="s">
        <v>457</v>
      </c>
      <c r="S170" s="12" t="s">
        <v>751</v>
      </c>
      <c r="T170" s="12">
        <v>7</v>
      </c>
      <c r="U170" s="13">
        <v>7</v>
      </c>
      <c r="V170" s="12">
        <v>120</v>
      </c>
      <c r="W170" s="13"/>
      <c r="X170" s="13"/>
      <c r="Y170" s="13"/>
      <c r="Z170" s="12"/>
      <c r="AA170" s="13">
        <f t="shared" si="13"/>
        <v>7</v>
      </c>
      <c r="AB170" s="14">
        <f t="shared" si="14"/>
        <v>2.3333333333333335</v>
      </c>
      <c r="AC170" s="14">
        <f t="shared" si="15"/>
        <v>0</v>
      </c>
      <c r="AD170" s="12"/>
      <c r="AE170" s="14"/>
      <c r="AF170" s="14"/>
      <c r="AG170" s="14"/>
      <c r="AH170" s="14"/>
      <c r="AI170" s="14"/>
      <c r="AJ170" s="14"/>
      <c r="AK170" s="14"/>
      <c r="AL170" s="14" t="s">
        <v>306</v>
      </c>
      <c r="AM170" s="14" t="s">
        <v>894</v>
      </c>
      <c r="AN170" s="15" t="s">
        <v>413</v>
      </c>
    </row>
    <row r="171" spans="1:40" x14ac:dyDescent="0.2">
      <c r="A171" s="8">
        <v>170</v>
      </c>
      <c r="B171" s="12" t="s">
        <v>415</v>
      </c>
      <c r="C171" s="12" t="s">
        <v>582</v>
      </c>
      <c r="D171" s="12" t="s">
        <v>609</v>
      </c>
      <c r="E171" s="12" t="s">
        <v>414</v>
      </c>
      <c r="F171" s="12">
        <f>26+6+2</f>
        <v>34</v>
      </c>
      <c r="G171" s="13">
        <v>4</v>
      </c>
      <c r="H171" s="12">
        <v>4</v>
      </c>
      <c r="I171" s="12" t="s">
        <v>157</v>
      </c>
      <c r="J171" s="13">
        <v>4</v>
      </c>
      <c r="K171" s="12" t="s">
        <v>457</v>
      </c>
      <c r="L171" s="12" t="s">
        <v>20</v>
      </c>
      <c r="M171" s="12" t="s">
        <v>201</v>
      </c>
      <c r="N171" s="13">
        <v>7</v>
      </c>
      <c r="O171" s="13"/>
      <c r="P171" s="13"/>
      <c r="Q171" s="12" t="s">
        <v>458</v>
      </c>
      <c r="R171" s="12" t="s">
        <v>457</v>
      </c>
      <c r="S171" s="12" t="s">
        <v>750</v>
      </c>
      <c r="T171" s="12"/>
      <c r="U171" s="13"/>
      <c r="V171" s="12"/>
      <c r="W171" s="13">
        <v>3</v>
      </c>
      <c r="X171" s="13"/>
      <c r="Y171" s="13"/>
      <c r="Z171" s="12"/>
      <c r="AA171" s="13">
        <f t="shared" ref="AA171:AA202" si="16">U171+W171+Y171</f>
        <v>3</v>
      </c>
      <c r="AB171" s="14">
        <f t="shared" ref="AB171:AB202" si="17">AA171/3</f>
        <v>1</v>
      </c>
      <c r="AC171" s="14">
        <f t="shared" si="15"/>
        <v>0</v>
      </c>
      <c r="AD171" s="12"/>
      <c r="AE171" s="14"/>
      <c r="AF171" s="14"/>
      <c r="AG171" s="14"/>
      <c r="AH171" s="14"/>
      <c r="AI171" s="14"/>
      <c r="AJ171" s="14"/>
      <c r="AK171" s="14"/>
      <c r="AL171" s="14" t="s">
        <v>1</v>
      </c>
      <c r="AM171" s="14" t="s">
        <v>1</v>
      </c>
      <c r="AN171" s="15" t="s">
        <v>960</v>
      </c>
    </row>
    <row r="172" spans="1:40" x14ac:dyDescent="0.2">
      <c r="A172" s="8">
        <v>171</v>
      </c>
      <c r="B172" s="12" t="s">
        <v>92</v>
      </c>
      <c r="C172" s="12" t="s">
        <v>524</v>
      </c>
      <c r="D172" s="12" t="s">
        <v>527</v>
      </c>
      <c r="E172" s="12">
        <v>13</v>
      </c>
      <c r="F172" s="12">
        <v>13</v>
      </c>
      <c r="G172" s="13">
        <v>1</v>
      </c>
      <c r="H172" s="12">
        <v>1</v>
      </c>
      <c r="I172" s="12">
        <v>1</v>
      </c>
      <c r="J172" s="13">
        <v>1</v>
      </c>
      <c r="K172" s="12" t="s">
        <v>457</v>
      </c>
      <c r="L172" s="12" t="s">
        <v>20</v>
      </c>
      <c r="M172" s="12" t="s">
        <v>201</v>
      </c>
      <c r="N172" s="13">
        <v>7</v>
      </c>
      <c r="O172" s="13"/>
      <c r="P172" s="13"/>
      <c r="Q172" s="12" t="s">
        <v>458</v>
      </c>
      <c r="R172" s="12" t="s">
        <v>457</v>
      </c>
      <c r="S172" s="12" t="s">
        <v>749</v>
      </c>
      <c r="T172" s="12"/>
      <c r="U172" s="13"/>
      <c r="V172" s="12"/>
      <c r="W172" s="13">
        <v>3</v>
      </c>
      <c r="X172" s="13"/>
      <c r="Y172" s="13"/>
      <c r="Z172" s="12"/>
      <c r="AA172" s="13">
        <f t="shared" si="16"/>
        <v>3</v>
      </c>
      <c r="AB172" s="14">
        <f t="shared" si="17"/>
        <v>1</v>
      </c>
      <c r="AC172" s="14">
        <f t="shared" si="15"/>
        <v>0</v>
      </c>
      <c r="AD172" s="12"/>
      <c r="AE172" s="14"/>
      <c r="AF172" s="14"/>
      <c r="AG172" s="14"/>
      <c r="AH172" s="14"/>
      <c r="AI172" s="14"/>
      <c r="AJ172" s="14" t="s">
        <v>879</v>
      </c>
      <c r="AK172" s="14"/>
      <c r="AL172" s="14" t="s">
        <v>1</v>
      </c>
      <c r="AM172" s="14" t="s">
        <v>1</v>
      </c>
      <c r="AN172" s="15" t="s">
        <v>960</v>
      </c>
    </row>
    <row r="173" spans="1:40" x14ac:dyDescent="0.2">
      <c r="A173" s="8">
        <v>172</v>
      </c>
      <c r="B173" s="12" t="s">
        <v>416</v>
      </c>
      <c r="C173" s="12" t="s">
        <v>539</v>
      </c>
      <c r="D173" s="12" t="s">
        <v>527</v>
      </c>
      <c r="E173" s="12">
        <v>4</v>
      </c>
      <c r="F173" s="12">
        <v>4</v>
      </c>
      <c r="G173" s="13">
        <v>1</v>
      </c>
      <c r="H173" s="12">
        <v>1</v>
      </c>
      <c r="I173" s="12">
        <v>1</v>
      </c>
      <c r="J173" s="13">
        <v>1</v>
      </c>
      <c r="K173" s="12" t="s">
        <v>457</v>
      </c>
      <c r="L173" s="12" t="s">
        <v>20</v>
      </c>
      <c r="M173" s="12" t="s">
        <v>201</v>
      </c>
      <c r="N173" s="13">
        <v>6</v>
      </c>
      <c r="O173" s="13"/>
      <c r="P173" s="13"/>
      <c r="Q173" s="12" t="s">
        <v>458</v>
      </c>
      <c r="R173" s="12" t="s">
        <v>457</v>
      </c>
      <c r="S173" s="12" t="s">
        <v>804</v>
      </c>
      <c r="T173" s="12"/>
      <c r="U173" s="13"/>
      <c r="V173" s="12"/>
      <c r="W173" s="13">
        <v>3</v>
      </c>
      <c r="X173" s="13"/>
      <c r="Y173" s="13"/>
      <c r="Z173" s="12"/>
      <c r="AA173" s="13">
        <f t="shared" si="16"/>
        <v>3</v>
      </c>
      <c r="AB173" s="14">
        <f t="shared" si="17"/>
        <v>1</v>
      </c>
      <c r="AC173" s="14">
        <f t="shared" si="15"/>
        <v>0</v>
      </c>
      <c r="AD173" s="12"/>
      <c r="AE173" s="14"/>
      <c r="AF173" s="14"/>
      <c r="AG173" s="14"/>
      <c r="AH173" s="14"/>
      <c r="AI173" s="14"/>
      <c r="AJ173" s="14"/>
      <c r="AK173" s="14"/>
      <c r="AL173" s="14" t="s">
        <v>1</v>
      </c>
      <c r="AM173" s="14" t="s">
        <v>1</v>
      </c>
      <c r="AN173" s="15" t="s">
        <v>960</v>
      </c>
    </row>
    <row r="174" spans="1:40" ht="24" x14ac:dyDescent="0.2">
      <c r="A174" s="8">
        <v>173</v>
      </c>
      <c r="B174" s="12" t="s">
        <v>417</v>
      </c>
      <c r="C174" s="12" t="s">
        <v>511</v>
      </c>
      <c r="D174" s="12" t="s">
        <v>609</v>
      </c>
      <c r="E174" s="12">
        <v>23</v>
      </c>
      <c r="F174" s="12">
        <v>23</v>
      </c>
      <c r="G174" s="13">
        <v>1</v>
      </c>
      <c r="H174" s="12">
        <v>1</v>
      </c>
      <c r="I174" s="12">
        <v>1</v>
      </c>
      <c r="J174" s="13">
        <v>1</v>
      </c>
      <c r="K174" s="12" t="s">
        <v>458</v>
      </c>
      <c r="L174" s="12" t="s">
        <v>622</v>
      </c>
      <c r="M174" s="12"/>
      <c r="N174" s="13"/>
      <c r="O174" s="13"/>
      <c r="P174" s="13"/>
      <c r="Q174" s="12" t="s">
        <v>458</v>
      </c>
      <c r="R174" s="12" t="s">
        <v>458</v>
      </c>
      <c r="S174" s="12"/>
      <c r="T174" s="12">
        <v>25</v>
      </c>
      <c r="U174" s="13">
        <v>25</v>
      </c>
      <c r="V174" s="12">
        <v>85</v>
      </c>
      <c r="W174" s="13"/>
      <c r="X174" s="13"/>
      <c r="Y174" s="13"/>
      <c r="Z174" s="12"/>
      <c r="AA174" s="13">
        <f t="shared" si="16"/>
        <v>25</v>
      </c>
      <c r="AB174" s="14">
        <f t="shared" si="17"/>
        <v>8.3333333333333339</v>
      </c>
      <c r="AC174" s="14">
        <f t="shared" si="15"/>
        <v>8.3333333333333339</v>
      </c>
      <c r="AD174" s="12"/>
      <c r="AE174" s="14"/>
      <c r="AF174" s="14"/>
      <c r="AG174" s="14"/>
      <c r="AH174" s="14"/>
      <c r="AI174" s="14" t="s">
        <v>854</v>
      </c>
      <c r="AJ174" s="14"/>
      <c r="AK174" s="14"/>
      <c r="AL174" s="14" t="s">
        <v>306</v>
      </c>
      <c r="AM174" s="14" t="s">
        <v>894</v>
      </c>
      <c r="AN174" s="15" t="s">
        <v>929</v>
      </c>
    </row>
    <row r="175" spans="1:40" ht="24" x14ac:dyDescent="0.2">
      <c r="A175" s="8">
        <v>174</v>
      </c>
      <c r="B175" s="12" t="s">
        <v>418</v>
      </c>
      <c r="C175" s="12" t="s">
        <v>497</v>
      </c>
      <c r="D175" s="12" t="s">
        <v>609</v>
      </c>
      <c r="E175" s="12">
        <v>98</v>
      </c>
      <c r="F175" s="12">
        <v>98</v>
      </c>
      <c r="G175" s="13">
        <v>1</v>
      </c>
      <c r="H175" s="12">
        <v>1</v>
      </c>
      <c r="I175" s="12">
        <v>1</v>
      </c>
      <c r="J175" s="13">
        <v>1</v>
      </c>
      <c r="K175" s="12" t="s">
        <v>457</v>
      </c>
      <c r="L175" s="12" t="s">
        <v>20</v>
      </c>
      <c r="M175" s="12" t="s">
        <v>999</v>
      </c>
      <c r="N175" s="13">
        <v>5</v>
      </c>
      <c r="O175" s="13"/>
      <c r="P175" s="13"/>
      <c r="Q175" s="12" t="s">
        <v>457</v>
      </c>
      <c r="R175" s="12" t="s">
        <v>457</v>
      </c>
      <c r="S175" s="12" t="s">
        <v>756</v>
      </c>
      <c r="T175" s="12"/>
      <c r="U175" s="13"/>
      <c r="V175" s="12"/>
      <c r="W175" s="13">
        <v>2</v>
      </c>
      <c r="X175" s="13"/>
      <c r="Y175" s="13"/>
      <c r="Z175" s="12"/>
      <c r="AA175" s="13">
        <f t="shared" si="16"/>
        <v>2</v>
      </c>
      <c r="AB175" s="14">
        <f t="shared" si="17"/>
        <v>0.66666666666666663</v>
      </c>
      <c r="AC175" s="14">
        <f t="shared" si="15"/>
        <v>0</v>
      </c>
      <c r="AD175" s="12">
        <v>1</v>
      </c>
      <c r="AE175" s="14"/>
      <c r="AF175" s="14" t="s">
        <v>467</v>
      </c>
      <c r="AG175" s="14"/>
      <c r="AH175" s="14"/>
      <c r="AI175" s="14"/>
      <c r="AJ175" s="14"/>
      <c r="AK175" s="14"/>
      <c r="AL175" s="14" t="s">
        <v>306</v>
      </c>
      <c r="AM175" s="14" t="s">
        <v>894</v>
      </c>
      <c r="AN175" s="15" t="s">
        <v>898</v>
      </c>
    </row>
    <row r="176" spans="1:40" ht="24" x14ac:dyDescent="0.2">
      <c r="A176" s="8">
        <v>175</v>
      </c>
      <c r="B176" s="12" t="s">
        <v>419</v>
      </c>
      <c r="C176" s="12" t="s">
        <v>528</v>
      </c>
      <c r="D176" s="12" t="s">
        <v>510</v>
      </c>
      <c r="E176" s="12">
        <v>25</v>
      </c>
      <c r="F176" s="12">
        <v>25</v>
      </c>
      <c r="G176" s="13">
        <v>1</v>
      </c>
      <c r="H176" s="12">
        <v>1</v>
      </c>
      <c r="I176" s="12">
        <v>1</v>
      </c>
      <c r="J176" s="13">
        <v>1</v>
      </c>
      <c r="K176" s="12" t="s">
        <v>457</v>
      </c>
      <c r="L176" s="12" t="s">
        <v>20</v>
      </c>
      <c r="M176" s="12" t="s">
        <v>999</v>
      </c>
      <c r="N176" s="13">
        <v>5</v>
      </c>
      <c r="O176" s="13"/>
      <c r="P176" s="13">
        <v>0</v>
      </c>
      <c r="Q176" s="12" t="s">
        <v>458</v>
      </c>
      <c r="R176" s="12" t="s">
        <v>457</v>
      </c>
      <c r="S176" s="12" t="s">
        <v>739</v>
      </c>
      <c r="T176" s="12"/>
      <c r="U176" s="13"/>
      <c r="V176" s="12"/>
      <c r="W176" s="13">
        <v>3</v>
      </c>
      <c r="X176" s="13"/>
      <c r="Y176" s="13"/>
      <c r="Z176" s="12"/>
      <c r="AA176" s="13">
        <f t="shared" si="16"/>
        <v>3</v>
      </c>
      <c r="AB176" s="14">
        <f t="shared" si="17"/>
        <v>1</v>
      </c>
      <c r="AC176" s="14">
        <f t="shared" si="15"/>
        <v>0</v>
      </c>
      <c r="AD176" s="12"/>
      <c r="AE176" s="14"/>
      <c r="AF176" s="14"/>
      <c r="AG176" s="14"/>
      <c r="AH176" s="14"/>
      <c r="AI176" s="14"/>
      <c r="AJ176" s="14"/>
      <c r="AK176" s="14"/>
      <c r="AL176" s="14" t="s">
        <v>1</v>
      </c>
      <c r="AM176" s="14" t="s">
        <v>1</v>
      </c>
      <c r="AN176" s="15" t="s">
        <v>934</v>
      </c>
    </row>
    <row r="177" spans="1:40" ht="24" x14ac:dyDescent="0.2">
      <c r="A177" s="8">
        <v>176</v>
      </c>
      <c r="B177" s="12" t="s">
        <v>420</v>
      </c>
      <c r="C177" s="12" t="s">
        <v>583</v>
      </c>
      <c r="D177" s="12" t="s">
        <v>612</v>
      </c>
      <c r="E177" s="12">
        <v>49</v>
      </c>
      <c r="F177" s="12">
        <v>49</v>
      </c>
      <c r="G177" s="13">
        <v>9</v>
      </c>
      <c r="H177" s="12" t="s">
        <v>421</v>
      </c>
      <c r="I177" s="12">
        <v>10</v>
      </c>
      <c r="J177" s="13">
        <v>10</v>
      </c>
      <c r="K177" s="12" t="s">
        <v>457</v>
      </c>
      <c r="L177" s="12" t="s">
        <v>20</v>
      </c>
      <c r="M177" s="12" t="s">
        <v>382</v>
      </c>
      <c r="N177" s="13"/>
      <c r="O177" s="13"/>
      <c r="P177" s="13"/>
      <c r="Q177" s="12" t="s">
        <v>458</v>
      </c>
      <c r="R177" s="12" t="s">
        <v>458</v>
      </c>
      <c r="S177" s="12"/>
      <c r="T177" s="12"/>
      <c r="U177" s="13"/>
      <c r="V177" s="12"/>
      <c r="W177" s="13">
        <v>3</v>
      </c>
      <c r="X177" s="13"/>
      <c r="Y177" s="13"/>
      <c r="Z177" s="12"/>
      <c r="AA177" s="13">
        <f t="shared" si="16"/>
        <v>3</v>
      </c>
      <c r="AB177" s="14">
        <f t="shared" si="17"/>
        <v>1</v>
      </c>
      <c r="AC177" s="14">
        <f t="shared" si="15"/>
        <v>0</v>
      </c>
      <c r="AD177" s="12"/>
      <c r="AE177" s="14"/>
      <c r="AF177" s="14"/>
      <c r="AG177" s="14"/>
      <c r="AH177" s="14"/>
      <c r="AI177" s="14"/>
      <c r="AJ177" s="14"/>
      <c r="AK177" s="14"/>
      <c r="AL177" s="14" t="s">
        <v>1</v>
      </c>
      <c r="AM177" s="14" t="s">
        <v>1</v>
      </c>
      <c r="AN177" s="15" t="s">
        <v>422</v>
      </c>
    </row>
    <row r="178" spans="1:40" ht="24" x14ac:dyDescent="0.2">
      <c r="A178" s="8">
        <v>177</v>
      </c>
      <c r="B178" s="12" t="s">
        <v>423</v>
      </c>
      <c r="C178" s="12" t="s">
        <v>305</v>
      </c>
      <c r="D178" s="12" t="s">
        <v>510</v>
      </c>
      <c r="E178" s="12">
        <v>17</v>
      </c>
      <c r="F178" s="12">
        <v>17</v>
      </c>
      <c r="G178" s="13">
        <v>1</v>
      </c>
      <c r="H178" s="12">
        <v>1</v>
      </c>
      <c r="I178" s="12">
        <v>1</v>
      </c>
      <c r="J178" s="13">
        <v>1</v>
      </c>
      <c r="K178" s="12" t="s">
        <v>457</v>
      </c>
      <c r="L178" s="12" t="s">
        <v>20</v>
      </c>
      <c r="M178" s="12" t="s">
        <v>201</v>
      </c>
      <c r="N178" s="13">
        <v>5</v>
      </c>
      <c r="O178" s="13"/>
      <c r="P178" s="13">
        <v>4</v>
      </c>
      <c r="Q178" s="12" t="s">
        <v>458</v>
      </c>
      <c r="R178" s="12" t="s">
        <v>457</v>
      </c>
      <c r="S178" s="12" t="s">
        <v>746</v>
      </c>
      <c r="T178" s="12"/>
      <c r="U178" s="13"/>
      <c r="V178" s="12"/>
      <c r="W178" s="13">
        <v>2</v>
      </c>
      <c r="X178" s="13"/>
      <c r="Y178" s="13"/>
      <c r="Z178" s="12"/>
      <c r="AA178" s="13">
        <f t="shared" si="16"/>
        <v>2</v>
      </c>
      <c r="AB178" s="14">
        <f t="shared" si="17"/>
        <v>0.66666666666666663</v>
      </c>
      <c r="AC178" s="14">
        <f t="shared" si="15"/>
        <v>0</v>
      </c>
      <c r="AD178" s="12">
        <v>1</v>
      </c>
      <c r="AE178" s="14"/>
      <c r="AF178" s="14" t="s">
        <v>467</v>
      </c>
      <c r="AG178" s="14"/>
      <c r="AH178" s="14"/>
      <c r="AI178" s="14"/>
      <c r="AJ178" s="14" t="s">
        <v>859</v>
      </c>
      <c r="AK178" s="14"/>
      <c r="AL178" s="14" t="s">
        <v>1</v>
      </c>
      <c r="AM178" s="14" t="s">
        <v>1</v>
      </c>
      <c r="AN178" s="15" t="s">
        <v>955</v>
      </c>
    </row>
    <row r="179" spans="1:40" ht="24" x14ac:dyDescent="0.2">
      <c r="A179" s="8">
        <v>178</v>
      </c>
      <c r="B179" s="12" t="s">
        <v>424</v>
      </c>
      <c r="C179" s="12" t="s">
        <v>542</v>
      </c>
      <c r="D179" s="12" t="s">
        <v>609</v>
      </c>
      <c r="E179" s="12">
        <v>14</v>
      </c>
      <c r="F179" s="12">
        <v>14</v>
      </c>
      <c r="G179" s="13">
        <v>1</v>
      </c>
      <c r="H179" s="12">
        <v>1</v>
      </c>
      <c r="I179" s="12">
        <v>1</v>
      </c>
      <c r="J179" s="13">
        <v>1</v>
      </c>
      <c r="K179" s="12" t="s">
        <v>457</v>
      </c>
      <c r="L179" s="12" t="s">
        <v>20</v>
      </c>
      <c r="M179" s="12" t="s">
        <v>201</v>
      </c>
      <c r="N179" s="13"/>
      <c r="O179" s="13"/>
      <c r="P179" s="13"/>
      <c r="Q179" s="12" t="s">
        <v>458</v>
      </c>
      <c r="R179" s="12" t="s">
        <v>458</v>
      </c>
      <c r="S179" s="12"/>
      <c r="T179" s="12"/>
      <c r="U179" s="13"/>
      <c r="V179" s="12"/>
      <c r="W179" s="13">
        <v>2</v>
      </c>
      <c r="X179" s="13"/>
      <c r="Y179" s="13"/>
      <c r="Z179" s="12"/>
      <c r="AA179" s="13">
        <f t="shared" si="16"/>
        <v>2</v>
      </c>
      <c r="AB179" s="14">
        <f t="shared" si="17"/>
        <v>0.66666666666666663</v>
      </c>
      <c r="AC179" s="14">
        <f t="shared" si="15"/>
        <v>0</v>
      </c>
      <c r="AD179" s="12">
        <v>1</v>
      </c>
      <c r="AE179" s="14"/>
      <c r="AF179" s="14" t="s">
        <v>467</v>
      </c>
      <c r="AG179" s="14" t="s">
        <v>425</v>
      </c>
      <c r="AH179" s="14"/>
      <c r="AI179" s="14"/>
      <c r="AJ179" s="14"/>
      <c r="AK179" s="14"/>
      <c r="AL179" s="14" t="s">
        <v>1</v>
      </c>
      <c r="AM179" s="14" t="s">
        <v>1</v>
      </c>
      <c r="AN179" s="15" t="s">
        <v>426</v>
      </c>
    </row>
    <row r="180" spans="1:40" ht="24" x14ac:dyDescent="0.2">
      <c r="A180" s="8">
        <v>179</v>
      </c>
      <c r="B180" s="12" t="s">
        <v>203</v>
      </c>
      <c r="C180" s="12" t="s">
        <v>529</v>
      </c>
      <c r="D180" s="12" t="s">
        <v>510</v>
      </c>
      <c r="E180" s="12">
        <v>7</v>
      </c>
      <c r="F180" s="12">
        <v>7</v>
      </c>
      <c r="G180" s="13">
        <v>1</v>
      </c>
      <c r="H180" s="12">
        <v>1</v>
      </c>
      <c r="I180" s="12">
        <v>1</v>
      </c>
      <c r="J180" s="13">
        <v>1</v>
      </c>
      <c r="K180" s="12" t="s">
        <v>457</v>
      </c>
      <c r="L180" s="12" t="s">
        <v>20</v>
      </c>
      <c r="M180" s="12" t="s">
        <v>201</v>
      </c>
      <c r="N180" s="13"/>
      <c r="O180" s="13"/>
      <c r="P180" s="13"/>
      <c r="Q180" s="12" t="s">
        <v>458</v>
      </c>
      <c r="R180" s="12" t="s">
        <v>458</v>
      </c>
      <c r="S180" s="12" t="s">
        <v>428</v>
      </c>
      <c r="T180" s="12"/>
      <c r="U180" s="13"/>
      <c r="V180" s="12"/>
      <c r="W180" s="13">
        <v>2</v>
      </c>
      <c r="X180" s="13"/>
      <c r="Y180" s="13"/>
      <c r="Z180" s="12"/>
      <c r="AA180" s="13">
        <f t="shared" si="16"/>
        <v>2</v>
      </c>
      <c r="AB180" s="14">
        <f t="shared" si="17"/>
        <v>0.66666666666666663</v>
      </c>
      <c r="AC180" s="14">
        <f t="shared" si="15"/>
        <v>0</v>
      </c>
      <c r="AD180" s="12">
        <v>1</v>
      </c>
      <c r="AE180" s="14"/>
      <c r="AF180" s="14" t="s">
        <v>467</v>
      </c>
      <c r="AG180" s="14"/>
      <c r="AH180" s="14"/>
      <c r="AI180" s="14"/>
      <c r="AJ180" s="14"/>
      <c r="AK180" s="14"/>
      <c r="AL180" s="14" t="s">
        <v>1</v>
      </c>
      <c r="AM180" s="14" t="s">
        <v>1</v>
      </c>
      <c r="AN180" s="15" t="s">
        <v>427</v>
      </c>
    </row>
    <row r="181" spans="1:40" ht="48" x14ac:dyDescent="0.2">
      <c r="A181" s="8">
        <v>180</v>
      </c>
      <c r="B181" s="12" t="s">
        <v>674</v>
      </c>
      <c r="C181" s="12" t="s">
        <v>584</v>
      </c>
      <c r="D181" s="12" t="s">
        <v>609</v>
      </c>
      <c r="E181" s="12">
        <v>629</v>
      </c>
      <c r="F181" s="12">
        <v>629</v>
      </c>
      <c r="G181" s="13">
        <v>1</v>
      </c>
      <c r="H181" s="12" t="s">
        <v>254</v>
      </c>
      <c r="I181" s="12">
        <v>11</v>
      </c>
      <c r="J181" s="13">
        <v>11</v>
      </c>
      <c r="K181" s="12" t="s">
        <v>458</v>
      </c>
      <c r="L181" s="12" t="s">
        <v>625</v>
      </c>
      <c r="M181" s="12" t="s">
        <v>320</v>
      </c>
      <c r="N181" s="13">
        <v>14</v>
      </c>
      <c r="O181" s="13">
        <v>0</v>
      </c>
      <c r="P181" s="13">
        <v>0</v>
      </c>
      <c r="Q181" s="12" t="s">
        <v>457</v>
      </c>
      <c r="R181" s="12" t="s">
        <v>457</v>
      </c>
      <c r="S181" s="12" t="s">
        <v>759</v>
      </c>
      <c r="T181" s="12">
        <v>52</v>
      </c>
      <c r="U181" s="13">
        <v>52</v>
      </c>
      <c r="V181" s="12">
        <v>122</v>
      </c>
      <c r="W181" s="13">
        <v>70</v>
      </c>
      <c r="X181" s="13" t="s">
        <v>255</v>
      </c>
      <c r="Y181" s="13">
        <v>73</v>
      </c>
      <c r="Z181" s="12"/>
      <c r="AA181" s="13">
        <f t="shared" si="16"/>
        <v>195</v>
      </c>
      <c r="AB181" s="14">
        <f t="shared" si="17"/>
        <v>65</v>
      </c>
      <c r="AC181" s="14">
        <f t="shared" si="15"/>
        <v>65</v>
      </c>
      <c r="AD181" s="12">
        <v>2</v>
      </c>
      <c r="AE181" s="14"/>
      <c r="AF181" s="14" t="s">
        <v>299</v>
      </c>
      <c r="AG181" s="14" t="s">
        <v>314</v>
      </c>
      <c r="AH181" s="14" t="s">
        <v>833</v>
      </c>
      <c r="AI181" s="14" t="s">
        <v>848</v>
      </c>
      <c r="AJ181" s="14" t="s">
        <v>875</v>
      </c>
      <c r="AK181" s="14" t="s">
        <v>457</v>
      </c>
      <c r="AL181" s="14" t="s">
        <v>1011</v>
      </c>
      <c r="AM181" s="14" t="s">
        <v>890</v>
      </c>
      <c r="AN181" s="15" t="s">
        <v>939</v>
      </c>
    </row>
    <row r="182" spans="1:40" ht="24" x14ac:dyDescent="0.2">
      <c r="A182" s="8">
        <v>181</v>
      </c>
      <c r="B182" s="12" t="s">
        <v>655</v>
      </c>
      <c r="C182" s="12" t="s">
        <v>585</v>
      </c>
      <c r="D182" s="12" t="s">
        <v>609</v>
      </c>
      <c r="E182" s="12">
        <v>1399</v>
      </c>
      <c r="F182" s="12">
        <v>1399</v>
      </c>
      <c r="G182" s="13">
        <v>1</v>
      </c>
      <c r="H182" s="12" t="s">
        <v>256</v>
      </c>
      <c r="I182" s="12">
        <v>12</v>
      </c>
      <c r="J182" s="13">
        <v>12</v>
      </c>
      <c r="K182" s="12" t="s">
        <v>458</v>
      </c>
      <c r="L182" s="12" t="s">
        <v>636</v>
      </c>
      <c r="M182" s="12"/>
      <c r="N182" s="13">
        <v>5</v>
      </c>
      <c r="O182" s="13">
        <v>0</v>
      </c>
      <c r="P182" s="13">
        <v>3</v>
      </c>
      <c r="Q182" s="12" t="s">
        <v>458</v>
      </c>
      <c r="R182" s="12" t="s">
        <v>457</v>
      </c>
      <c r="S182" s="12" t="s">
        <v>777</v>
      </c>
      <c r="T182" s="12">
        <v>100</v>
      </c>
      <c r="U182" s="13">
        <v>100</v>
      </c>
      <c r="V182" s="12">
        <v>99</v>
      </c>
      <c r="W182" s="13">
        <v>95</v>
      </c>
      <c r="X182" s="13" t="s">
        <v>75</v>
      </c>
      <c r="Y182" s="13">
        <v>100</v>
      </c>
      <c r="Z182" s="12">
        <v>120</v>
      </c>
      <c r="AA182" s="13">
        <f t="shared" si="16"/>
        <v>295</v>
      </c>
      <c r="AB182" s="14">
        <f t="shared" si="17"/>
        <v>98.333333333333329</v>
      </c>
      <c r="AC182" s="14">
        <f t="shared" si="15"/>
        <v>98.333333333333329</v>
      </c>
      <c r="AD182" s="12">
        <v>1</v>
      </c>
      <c r="AE182" s="14"/>
      <c r="AF182" s="14" t="s">
        <v>467</v>
      </c>
      <c r="AG182" s="14" t="s">
        <v>826</v>
      </c>
      <c r="AH182" s="14"/>
      <c r="AI182" s="14"/>
      <c r="AJ182" s="14" t="s">
        <v>258</v>
      </c>
      <c r="AK182" s="14" t="s">
        <v>457</v>
      </c>
      <c r="AL182" s="14" t="s">
        <v>306</v>
      </c>
      <c r="AM182" s="14" t="s">
        <v>894</v>
      </c>
      <c r="AN182" s="15" t="s">
        <v>940</v>
      </c>
    </row>
    <row r="183" spans="1:40" ht="24" x14ac:dyDescent="0.2">
      <c r="A183" s="8">
        <v>182</v>
      </c>
      <c r="B183" s="12" t="s">
        <v>257</v>
      </c>
      <c r="C183" s="12" t="s">
        <v>586</v>
      </c>
      <c r="D183" s="12" t="s">
        <v>609</v>
      </c>
      <c r="E183" s="12">
        <v>1410</v>
      </c>
      <c r="F183" s="12">
        <v>1410</v>
      </c>
      <c r="G183" s="13">
        <v>1</v>
      </c>
      <c r="H183" s="12">
        <v>1</v>
      </c>
      <c r="I183" s="12">
        <v>1</v>
      </c>
      <c r="J183" s="13">
        <v>1</v>
      </c>
      <c r="K183" s="12" t="s">
        <v>458</v>
      </c>
      <c r="L183" s="12" t="s">
        <v>636</v>
      </c>
      <c r="M183" s="12"/>
      <c r="N183" s="13">
        <v>3</v>
      </c>
      <c r="O183" s="13">
        <v>0</v>
      </c>
      <c r="P183" s="13">
        <v>3</v>
      </c>
      <c r="Q183" s="12" t="s">
        <v>457</v>
      </c>
      <c r="R183" s="12" t="s">
        <v>457</v>
      </c>
      <c r="S183" s="12" t="s">
        <v>733</v>
      </c>
      <c r="T183" s="12">
        <v>90</v>
      </c>
      <c r="U183" s="13">
        <v>90</v>
      </c>
      <c r="V183" s="12">
        <v>103</v>
      </c>
      <c r="W183" s="13">
        <v>98</v>
      </c>
      <c r="X183" s="13" t="s">
        <v>75</v>
      </c>
      <c r="Y183" s="13">
        <v>100</v>
      </c>
      <c r="Z183" s="12">
        <v>108</v>
      </c>
      <c r="AA183" s="13">
        <f t="shared" si="16"/>
        <v>288</v>
      </c>
      <c r="AB183" s="14">
        <f t="shared" si="17"/>
        <v>96</v>
      </c>
      <c r="AC183" s="14">
        <f t="shared" si="15"/>
        <v>96</v>
      </c>
      <c r="AD183" s="12">
        <v>1</v>
      </c>
      <c r="AE183" s="14"/>
      <c r="AF183" s="14" t="s">
        <v>467</v>
      </c>
      <c r="AG183" s="14" t="s">
        <v>826</v>
      </c>
      <c r="AH183" s="14"/>
      <c r="AI183" s="14"/>
      <c r="AJ183" s="14" t="s">
        <v>865</v>
      </c>
      <c r="AK183" s="14" t="s">
        <v>457</v>
      </c>
      <c r="AL183" s="14" t="s">
        <v>306</v>
      </c>
      <c r="AM183" s="14" t="s">
        <v>894</v>
      </c>
      <c r="AN183" s="15" t="s">
        <v>941</v>
      </c>
    </row>
    <row r="184" spans="1:40" ht="24" x14ac:dyDescent="0.2">
      <c r="A184" s="8">
        <v>183</v>
      </c>
      <c r="B184" s="12" t="s">
        <v>653</v>
      </c>
      <c r="C184" s="12" t="s">
        <v>585</v>
      </c>
      <c r="D184" s="12" t="s">
        <v>609</v>
      </c>
      <c r="E184" s="12">
        <v>1208</v>
      </c>
      <c r="F184" s="12">
        <v>1208</v>
      </c>
      <c r="G184" s="13">
        <v>1</v>
      </c>
      <c r="H184" s="12" t="s">
        <v>44</v>
      </c>
      <c r="I184" s="12">
        <v>29</v>
      </c>
      <c r="J184" s="13">
        <v>29</v>
      </c>
      <c r="K184" s="12" t="s">
        <v>458</v>
      </c>
      <c r="L184" s="12" t="s">
        <v>622</v>
      </c>
      <c r="M184" s="12"/>
      <c r="N184" s="13"/>
      <c r="O184" s="13"/>
      <c r="P184" s="13"/>
      <c r="Q184" s="12" t="s">
        <v>458</v>
      </c>
      <c r="R184" s="12" t="s">
        <v>458</v>
      </c>
      <c r="S184" s="12" t="s">
        <v>785</v>
      </c>
      <c r="T184" s="12">
        <v>55</v>
      </c>
      <c r="U184" s="13">
        <v>55</v>
      </c>
      <c r="V184" s="12">
        <v>107</v>
      </c>
      <c r="W184" s="13">
        <v>80</v>
      </c>
      <c r="X184" s="13" t="s">
        <v>263</v>
      </c>
      <c r="Y184" s="13">
        <v>90</v>
      </c>
      <c r="Z184" s="12">
        <v>125</v>
      </c>
      <c r="AA184" s="13">
        <f t="shared" si="16"/>
        <v>225</v>
      </c>
      <c r="AB184" s="14">
        <f t="shared" si="17"/>
        <v>75</v>
      </c>
      <c r="AC184" s="14">
        <f t="shared" si="15"/>
        <v>75</v>
      </c>
      <c r="AD184" s="12">
        <v>1</v>
      </c>
      <c r="AE184" s="14"/>
      <c r="AF184" s="14" t="s">
        <v>467</v>
      </c>
      <c r="AG184" s="14" t="s">
        <v>825</v>
      </c>
      <c r="AH184" s="14"/>
      <c r="AI184" s="14" t="s">
        <v>844</v>
      </c>
      <c r="AJ184" s="14"/>
      <c r="AK184" s="14" t="s">
        <v>457</v>
      </c>
      <c r="AL184" s="14" t="s">
        <v>306</v>
      </c>
      <c r="AM184" s="14" t="s">
        <v>894</v>
      </c>
      <c r="AN184" s="15" t="s">
        <v>954</v>
      </c>
    </row>
    <row r="185" spans="1:40" ht="24" x14ac:dyDescent="0.2">
      <c r="A185" s="8">
        <v>184</v>
      </c>
      <c r="B185" s="12" t="s">
        <v>247</v>
      </c>
      <c r="C185" s="12" t="s">
        <v>56</v>
      </c>
      <c r="D185" s="12" t="s">
        <v>56</v>
      </c>
      <c r="E185" s="12">
        <v>1304</v>
      </c>
      <c r="F185" s="12">
        <v>1304</v>
      </c>
      <c r="G185" s="13">
        <v>1</v>
      </c>
      <c r="H185" s="12">
        <v>6</v>
      </c>
      <c r="I185" s="12">
        <v>6</v>
      </c>
      <c r="J185" s="13">
        <v>6</v>
      </c>
      <c r="K185" s="12" t="s">
        <v>458</v>
      </c>
      <c r="L185" s="12" t="s">
        <v>636</v>
      </c>
      <c r="M185" s="12"/>
      <c r="N185" s="13">
        <v>8</v>
      </c>
      <c r="O185" s="13">
        <v>0</v>
      </c>
      <c r="P185" s="13">
        <v>0</v>
      </c>
      <c r="Q185" s="12" t="s">
        <v>457</v>
      </c>
      <c r="R185" s="12" t="s">
        <v>458</v>
      </c>
      <c r="S185" s="12" t="s">
        <v>796</v>
      </c>
      <c r="T185" s="12">
        <v>50</v>
      </c>
      <c r="U185" s="13">
        <v>50</v>
      </c>
      <c r="V185" s="12">
        <v>180</v>
      </c>
      <c r="W185" s="13">
        <v>55</v>
      </c>
      <c r="X185" s="13" t="s">
        <v>263</v>
      </c>
      <c r="Y185" s="13">
        <v>90</v>
      </c>
      <c r="Z185" s="12">
        <v>137</v>
      </c>
      <c r="AA185" s="13">
        <f t="shared" si="16"/>
        <v>195</v>
      </c>
      <c r="AB185" s="14">
        <f t="shared" si="17"/>
        <v>65</v>
      </c>
      <c r="AC185" s="14">
        <f t="shared" si="15"/>
        <v>65</v>
      </c>
      <c r="AD185" s="12">
        <v>1</v>
      </c>
      <c r="AE185" s="14"/>
      <c r="AF185" s="14" t="s">
        <v>808</v>
      </c>
      <c r="AG185" s="14" t="s">
        <v>826</v>
      </c>
      <c r="AH185" s="14"/>
      <c r="AI185" s="14" t="s">
        <v>851</v>
      </c>
      <c r="AJ185" s="14"/>
      <c r="AK185" s="14" t="s">
        <v>457</v>
      </c>
      <c r="AL185" s="14" t="s">
        <v>887</v>
      </c>
      <c r="AM185" s="14" t="s">
        <v>890</v>
      </c>
      <c r="AN185" s="15" t="s">
        <v>953</v>
      </c>
    </row>
    <row r="186" spans="1:40" ht="24" x14ac:dyDescent="0.2">
      <c r="A186" s="8">
        <v>185</v>
      </c>
      <c r="B186" s="12" t="s">
        <v>666</v>
      </c>
      <c r="C186" s="12" t="s">
        <v>587</v>
      </c>
      <c r="D186" s="12" t="s">
        <v>510</v>
      </c>
      <c r="E186" s="12">
        <v>981</v>
      </c>
      <c r="F186" s="12">
        <v>981</v>
      </c>
      <c r="G186" s="13">
        <v>1</v>
      </c>
      <c r="H186" s="12" t="s">
        <v>262</v>
      </c>
      <c r="I186" s="12">
        <v>16</v>
      </c>
      <c r="J186" s="13">
        <v>16</v>
      </c>
      <c r="K186" s="12" t="s">
        <v>458</v>
      </c>
      <c r="L186" s="12"/>
      <c r="M186" s="12"/>
      <c r="N186" s="13"/>
      <c r="O186" s="13"/>
      <c r="P186" s="13">
        <v>0</v>
      </c>
      <c r="Q186" s="12" t="s">
        <v>458</v>
      </c>
      <c r="R186" s="12" t="s">
        <v>457</v>
      </c>
      <c r="S186" s="12" t="s">
        <v>315</v>
      </c>
      <c r="T186" s="12">
        <v>70</v>
      </c>
      <c r="U186" s="13">
        <v>70</v>
      </c>
      <c r="V186" s="12">
        <v>73</v>
      </c>
      <c r="W186" s="13"/>
      <c r="X186" s="13" t="s">
        <v>263</v>
      </c>
      <c r="Y186" s="13">
        <v>90</v>
      </c>
      <c r="Z186" s="12">
        <v>113</v>
      </c>
      <c r="AA186" s="13">
        <f t="shared" si="16"/>
        <v>160</v>
      </c>
      <c r="AB186" s="14">
        <f t="shared" si="17"/>
        <v>53.333333333333336</v>
      </c>
      <c r="AC186" s="14">
        <f t="shared" si="15"/>
        <v>53.333333333333336</v>
      </c>
      <c r="AD186" s="12">
        <v>1</v>
      </c>
      <c r="AE186" s="14"/>
      <c r="AF186" s="14" t="s">
        <v>467</v>
      </c>
      <c r="AG186" s="14" t="s">
        <v>824</v>
      </c>
      <c r="AH186" s="14" t="s">
        <v>836</v>
      </c>
      <c r="AI186" s="14"/>
      <c r="AJ186" s="14"/>
      <c r="AK186" s="14" t="s">
        <v>457</v>
      </c>
      <c r="AL186" s="14" t="s">
        <v>306</v>
      </c>
      <c r="AM186" s="14" t="s">
        <v>894</v>
      </c>
      <c r="AN186" s="15" t="s">
        <v>984</v>
      </c>
    </row>
    <row r="187" spans="1:40" ht="36" x14ac:dyDescent="0.2">
      <c r="A187" s="8">
        <v>186</v>
      </c>
      <c r="B187" s="12" t="s">
        <v>657</v>
      </c>
      <c r="C187" s="12" t="s">
        <v>588</v>
      </c>
      <c r="D187" s="12" t="s">
        <v>609</v>
      </c>
      <c r="E187" s="12">
        <v>938</v>
      </c>
      <c r="F187" s="12">
        <v>938</v>
      </c>
      <c r="G187" s="13">
        <v>1</v>
      </c>
      <c r="H187" s="12" t="s">
        <v>251</v>
      </c>
      <c r="I187" s="12">
        <v>16</v>
      </c>
      <c r="J187" s="13">
        <v>16</v>
      </c>
      <c r="K187" s="12" t="s">
        <v>458</v>
      </c>
      <c r="L187" s="12" t="s">
        <v>252</v>
      </c>
      <c r="M187" s="12" t="s">
        <v>253</v>
      </c>
      <c r="N187" s="13">
        <v>3</v>
      </c>
      <c r="O187" s="13"/>
      <c r="P187" s="13">
        <v>2</v>
      </c>
      <c r="Q187" s="12" t="s">
        <v>457</v>
      </c>
      <c r="R187" s="12" t="s">
        <v>457</v>
      </c>
      <c r="S187" s="12" t="s">
        <v>700</v>
      </c>
      <c r="T187" s="12">
        <v>80</v>
      </c>
      <c r="U187" s="13">
        <v>80</v>
      </c>
      <c r="V187" s="12">
        <v>141</v>
      </c>
      <c r="W187" s="13">
        <v>80</v>
      </c>
      <c r="X187" s="13">
        <v>35</v>
      </c>
      <c r="Y187" s="13">
        <v>35</v>
      </c>
      <c r="Z187" s="12">
        <v>137</v>
      </c>
      <c r="AA187" s="13">
        <f t="shared" si="16"/>
        <v>195</v>
      </c>
      <c r="AB187" s="14">
        <f t="shared" si="17"/>
        <v>65</v>
      </c>
      <c r="AC187" s="14">
        <f t="shared" si="15"/>
        <v>65</v>
      </c>
      <c r="AD187" s="12">
        <v>2</v>
      </c>
      <c r="AE187" s="14"/>
      <c r="AF187" s="14" t="s">
        <v>299</v>
      </c>
      <c r="AG187" s="14" t="s">
        <v>813</v>
      </c>
      <c r="AH187" s="14" t="s">
        <v>840</v>
      </c>
      <c r="AI187" s="14" t="s">
        <v>857</v>
      </c>
      <c r="AJ187" s="14" t="s">
        <v>316</v>
      </c>
      <c r="AK187" s="14" t="s">
        <v>457</v>
      </c>
      <c r="AL187" s="14" t="s">
        <v>881</v>
      </c>
      <c r="AM187" s="14" t="s">
        <v>890</v>
      </c>
      <c r="AN187" s="15" t="s">
        <v>990</v>
      </c>
    </row>
    <row r="188" spans="1:40" ht="36" x14ac:dyDescent="0.2">
      <c r="A188" s="8">
        <v>187</v>
      </c>
      <c r="B188" s="12" t="s">
        <v>658</v>
      </c>
      <c r="C188" s="12" t="s">
        <v>589</v>
      </c>
      <c r="D188" s="12" t="s">
        <v>609</v>
      </c>
      <c r="E188" s="12">
        <v>729</v>
      </c>
      <c r="F188" s="12">
        <v>729</v>
      </c>
      <c r="G188" s="13">
        <v>1</v>
      </c>
      <c r="H188" s="12" t="s">
        <v>138</v>
      </c>
      <c r="I188" s="12">
        <v>35</v>
      </c>
      <c r="J188" s="13">
        <v>35</v>
      </c>
      <c r="K188" s="12" t="s">
        <v>458</v>
      </c>
      <c r="L188" s="12" t="s">
        <v>297</v>
      </c>
      <c r="M188" s="12"/>
      <c r="N188" s="13">
        <v>1</v>
      </c>
      <c r="O188" s="13"/>
      <c r="P188" s="13">
        <v>2</v>
      </c>
      <c r="Q188" s="12" t="s">
        <v>457</v>
      </c>
      <c r="R188" s="12" t="s">
        <v>457</v>
      </c>
      <c r="S188" s="12" t="s">
        <v>799</v>
      </c>
      <c r="T188" s="12">
        <v>45</v>
      </c>
      <c r="U188" s="13">
        <v>45</v>
      </c>
      <c r="V188" s="12">
        <v>165</v>
      </c>
      <c r="W188" s="13">
        <v>75</v>
      </c>
      <c r="X188" s="13">
        <v>90</v>
      </c>
      <c r="Y188" s="13">
        <v>90</v>
      </c>
      <c r="Z188" s="12">
        <v>117</v>
      </c>
      <c r="AA188" s="13">
        <f t="shared" si="16"/>
        <v>210</v>
      </c>
      <c r="AB188" s="14">
        <f t="shared" si="17"/>
        <v>70</v>
      </c>
      <c r="AC188" s="14">
        <f t="shared" si="15"/>
        <v>70</v>
      </c>
      <c r="AD188" s="12">
        <v>1</v>
      </c>
      <c r="AE188" s="14"/>
      <c r="AF188" s="14" t="s">
        <v>299</v>
      </c>
      <c r="AG188" s="14" t="s">
        <v>810</v>
      </c>
      <c r="AH188" s="14"/>
      <c r="AI188" s="14"/>
      <c r="AJ188" s="14" t="s">
        <v>878</v>
      </c>
      <c r="AK188" s="14" t="s">
        <v>457</v>
      </c>
      <c r="AL188" s="14" t="s">
        <v>884</v>
      </c>
      <c r="AM188" s="14" t="s">
        <v>886</v>
      </c>
      <c r="AN188" s="15" t="s">
        <v>987</v>
      </c>
    </row>
    <row r="189" spans="1:40" ht="36" x14ac:dyDescent="0.2">
      <c r="A189" s="8">
        <v>188</v>
      </c>
      <c r="B189" s="12" t="s">
        <v>483</v>
      </c>
      <c r="C189" s="12" t="s">
        <v>578</v>
      </c>
      <c r="D189" s="12" t="s">
        <v>609</v>
      </c>
      <c r="E189" s="12">
        <v>397</v>
      </c>
      <c r="F189" s="12">
        <v>397</v>
      </c>
      <c r="G189" s="13">
        <v>1</v>
      </c>
      <c r="H189" s="12">
        <v>1</v>
      </c>
      <c r="I189" s="12">
        <v>1</v>
      </c>
      <c r="J189" s="13">
        <v>1</v>
      </c>
      <c r="K189" s="12" t="s">
        <v>458</v>
      </c>
      <c r="L189" s="12" t="s">
        <v>169</v>
      </c>
      <c r="M189" s="12"/>
      <c r="N189" s="13">
        <v>3</v>
      </c>
      <c r="O189" s="13"/>
      <c r="P189" s="13">
        <v>1</v>
      </c>
      <c r="Q189" s="12" t="s">
        <v>457</v>
      </c>
      <c r="R189" s="12" t="s">
        <v>457</v>
      </c>
      <c r="S189" s="12" t="s">
        <v>693</v>
      </c>
      <c r="T189" s="12"/>
      <c r="U189" s="13"/>
      <c r="V189" s="12"/>
      <c r="W189" s="13">
        <v>90</v>
      </c>
      <c r="X189" s="13">
        <v>100</v>
      </c>
      <c r="Y189" s="13">
        <v>100</v>
      </c>
      <c r="Z189" s="12">
        <v>110</v>
      </c>
      <c r="AA189" s="13">
        <f t="shared" si="16"/>
        <v>190</v>
      </c>
      <c r="AB189" s="14">
        <f t="shared" si="17"/>
        <v>63.333333333333336</v>
      </c>
      <c r="AC189" s="14">
        <f t="shared" si="15"/>
        <v>63.333333333333336</v>
      </c>
      <c r="AD189" s="12">
        <v>1</v>
      </c>
      <c r="AE189" s="14"/>
      <c r="AF189" s="14" t="s">
        <v>299</v>
      </c>
      <c r="AG189" s="14" t="s">
        <v>809</v>
      </c>
      <c r="AH189" s="14"/>
      <c r="AI189" s="14"/>
      <c r="AJ189" s="14"/>
      <c r="AK189" s="14" t="s">
        <v>457</v>
      </c>
      <c r="AL189" s="14" t="s">
        <v>639</v>
      </c>
      <c r="AM189" s="14" t="s">
        <v>410</v>
      </c>
      <c r="AN189" s="15" t="s">
        <v>988</v>
      </c>
    </row>
    <row r="190" spans="1:40" ht="48" x14ac:dyDescent="0.2">
      <c r="A190" s="8">
        <v>189</v>
      </c>
      <c r="B190" s="12" t="s">
        <v>484</v>
      </c>
      <c r="C190" s="12" t="s">
        <v>590</v>
      </c>
      <c r="D190" s="12" t="s">
        <v>510</v>
      </c>
      <c r="E190" s="12">
        <v>402</v>
      </c>
      <c r="F190" s="12">
        <v>402</v>
      </c>
      <c r="G190" s="13">
        <v>1</v>
      </c>
      <c r="H190" s="12" t="s">
        <v>485</v>
      </c>
      <c r="I190" s="12">
        <v>16</v>
      </c>
      <c r="J190" s="13">
        <v>16</v>
      </c>
      <c r="K190" s="12" t="s">
        <v>458</v>
      </c>
      <c r="L190" s="12" t="s">
        <v>486</v>
      </c>
      <c r="M190" s="12">
        <v>1</v>
      </c>
      <c r="N190" s="13">
        <v>4</v>
      </c>
      <c r="O190" s="13"/>
      <c r="P190" s="13">
        <v>1</v>
      </c>
      <c r="Q190" s="12" t="s">
        <v>457</v>
      </c>
      <c r="R190" s="12" t="s">
        <v>457</v>
      </c>
      <c r="S190" s="12" t="s">
        <v>724</v>
      </c>
      <c r="T190" s="12">
        <v>80</v>
      </c>
      <c r="U190" s="13">
        <v>80</v>
      </c>
      <c r="V190" s="12">
        <v>83</v>
      </c>
      <c r="W190" s="13">
        <v>95</v>
      </c>
      <c r="X190" s="13">
        <v>98</v>
      </c>
      <c r="Y190" s="13">
        <v>98</v>
      </c>
      <c r="Z190" s="12">
        <v>84</v>
      </c>
      <c r="AA190" s="13">
        <f t="shared" si="16"/>
        <v>273</v>
      </c>
      <c r="AB190" s="14">
        <f t="shared" si="17"/>
        <v>91</v>
      </c>
      <c r="AC190" s="14">
        <f t="shared" si="15"/>
        <v>91</v>
      </c>
      <c r="AD190" s="12">
        <v>3</v>
      </c>
      <c r="AE190" s="14"/>
      <c r="AF190" s="14" t="s">
        <v>299</v>
      </c>
      <c r="AG190" s="14" t="s">
        <v>818</v>
      </c>
      <c r="AH190" s="14"/>
      <c r="AI190" s="14"/>
      <c r="AJ190" s="14"/>
      <c r="AK190" s="14" t="s">
        <v>457</v>
      </c>
      <c r="AL190" s="14" t="s">
        <v>300</v>
      </c>
      <c r="AM190" s="14" t="s">
        <v>300</v>
      </c>
      <c r="AN190" s="15" t="s">
        <v>989</v>
      </c>
    </row>
    <row r="191" spans="1:40" ht="24" x14ac:dyDescent="0.2">
      <c r="A191" s="8">
        <v>190</v>
      </c>
      <c r="B191" s="12" t="s">
        <v>412</v>
      </c>
      <c r="C191" s="12" t="s">
        <v>511</v>
      </c>
      <c r="D191" s="12" t="s">
        <v>609</v>
      </c>
      <c r="E191" s="12">
        <v>227</v>
      </c>
      <c r="F191" s="12">
        <v>227</v>
      </c>
      <c r="G191" s="13">
        <v>1</v>
      </c>
      <c r="H191" s="12">
        <v>1</v>
      </c>
      <c r="I191" s="12">
        <v>1</v>
      </c>
      <c r="J191" s="13">
        <v>1</v>
      </c>
      <c r="K191" s="12" t="s">
        <v>458</v>
      </c>
      <c r="L191" s="12" t="s">
        <v>169</v>
      </c>
      <c r="M191" s="12"/>
      <c r="N191" s="13">
        <v>4</v>
      </c>
      <c r="O191" s="13">
        <v>2</v>
      </c>
      <c r="P191" s="13">
        <v>1</v>
      </c>
      <c r="Q191" s="12" t="s">
        <v>457</v>
      </c>
      <c r="R191" s="12" t="s">
        <v>457</v>
      </c>
      <c r="S191" s="12" t="s">
        <v>727</v>
      </c>
      <c r="T191" s="12">
        <v>50</v>
      </c>
      <c r="U191" s="13">
        <v>50</v>
      </c>
      <c r="V191" s="12">
        <v>110</v>
      </c>
      <c r="W191" s="13">
        <v>80</v>
      </c>
      <c r="X191" s="13">
        <v>100</v>
      </c>
      <c r="Y191" s="13">
        <v>100</v>
      </c>
      <c r="Z191" s="12">
        <v>54</v>
      </c>
      <c r="AA191" s="13">
        <f t="shared" si="16"/>
        <v>230</v>
      </c>
      <c r="AB191" s="14">
        <f t="shared" si="17"/>
        <v>76.666666666666671</v>
      </c>
      <c r="AC191" s="14">
        <f t="shared" si="15"/>
        <v>76.666666666666671</v>
      </c>
      <c r="AD191" s="12">
        <v>3</v>
      </c>
      <c r="AE191" s="14"/>
      <c r="AF191" s="14" t="s">
        <v>299</v>
      </c>
      <c r="AG191" s="14" t="s">
        <v>817</v>
      </c>
      <c r="AH191" s="14"/>
      <c r="AI191" s="14"/>
      <c r="AJ191" s="14"/>
      <c r="AK191" s="14" t="s">
        <v>457</v>
      </c>
      <c r="AL191" s="14" t="s">
        <v>300</v>
      </c>
      <c r="AM191" s="14" t="s">
        <v>300</v>
      </c>
      <c r="AN191" s="15" t="s">
        <v>991</v>
      </c>
    </row>
    <row r="192" spans="1:40" ht="36" x14ac:dyDescent="0.2">
      <c r="A192" s="8">
        <v>191</v>
      </c>
      <c r="B192" s="12" t="s">
        <v>660</v>
      </c>
      <c r="C192" s="12" t="s">
        <v>591</v>
      </c>
      <c r="D192" s="12" t="s">
        <v>609</v>
      </c>
      <c r="E192" s="12">
        <v>210</v>
      </c>
      <c r="F192" s="12">
        <v>210</v>
      </c>
      <c r="G192" s="13">
        <v>1</v>
      </c>
      <c r="H192" s="12" t="s">
        <v>139</v>
      </c>
      <c r="I192" s="12">
        <v>6</v>
      </c>
      <c r="J192" s="13">
        <v>6</v>
      </c>
      <c r="K192" s="12" t="s">
        <v>458</v>
      </c>
      <c r="L192" s="12" t="s">
        <v>169</v>
      </c>
      <c r="M192" s="12">
        <v>3</v>
      </c>
      <c r="N192" s="13">
        <v>3</v>
      </c>
      <c r="O192" s="13">
        <v>1</v>
      </c>
      <c r="P192" s="13">
        <v>1</v>
      </c>
      <c r="Q192" s="12" t="s">
        <v>457</v>
      </c>
      <c r="R192" s="12" t="s">
        <v>457</v>
      </c>
      <c r="S192" s="12" t="s">
        <v>736</v>
      </c>
      <c r="T192" s="12">
        <v>100</v>
      </c>
      <c r="U192" s="13">
        <v>100</v>
      </c>
      <c r="V192" s="12">
        <v>53</v>
      </c>
      <c r="W192" s="13"/>
      <c r="X192" s="13">
        <v>100</v>
      </c>
      <c r="Y192" s="13">
        <v>100</v>
      </c>
      <c r="Z192" s="12">
        <v>58</v>
      </c>
      <c r="AA192" s="13">
        <f t="shared" si="16"/>
        <v>200</v>
      </c>
      <c r="AB192" s="14">
        <f t="shared" si="17"/>
        <v>66.666666666666671</v>
      </c>
      <c r="AC192" s="14">
        <f t="shared" si="15"/>
        <v>66.666666666666671</v>
      </c>
      <c r="AD192" s="12">
        <v>1</v>
      </c>
      <c r="AE192" s="14"/>
      <c r="AF192" s="14" t="s">
        <v>299</v>
      </c>
      <c r="AG192" s="14" t="s">
        <v>996</v>
      </c>
      <c r="AH192" s="14"/>
      <c r="AI192" s="14" t="s">
        <v>846</v>
      </c>
      <c r="AJ192" s="14" t="s">
        <v>318</v>
      </c>
      <c r="AK192" s="14" t="s">
        <v>457</v>
      </c>
      <c r="AL192" s="14" t="s">
        <v>300</v>
      </c>
      <c r="AM192" s="14" t="s">
        <v>300</v>
      </c>
      <c r="AN192" s="15" t="s">
        <v>985</v>
      </c>
    </row>
    <row r="193" spans="1:48" ht="24" x14ac:dyDescent="0.2">
      <c r="A193" s="8">
        <v>192</v>
      </c>
      <c r="B193" s="12" t="s">
        <v>654</v>
      </c>
      <c r="C193" s="12" t="s">
        <v>585</v>
      </c>
      <c r="D193" s="12" t="s">
        <v>609</v>
      </c>
      <c r="E193" s="12">
        <v>314</v>
      </c>
      <c r="F193" s="12">
        <v>314</v>
      </c>
      <c r="G193" s="13">
        <v>1</v>
      </c>
      <c r="H193" s="12" t="s">
        <v>489</v>
      </c>
      <c r="I193" s="12" t="s">
        <v>490</v>
      </c>
      <c r="J193" s="13">
        <v>16</v>
      </c>
      <c r="K193" s="12" t="s">
        <v>458</v>
      </c>
      <c r="L193" s="12" t="s">
        <v>319</v>
      </c>
      <c r="M193" s="12"/>
      <c r="N193" s="13">
        <v>3</v>
      </c>
      <c r="O193" s="13">
        <v>3</v>
      </c>
      <c r="P193" s="13">
        <v>3</v>
      </c>
      <c r="Q193" s="12" t="s">
        <v>457</v>
      </c>
      <c r="R193" s="12" t="s">
        <v>457</v>
      </c>
      <c r="S193" s="12" t="s">
        <v>725</v>
      </c>
      <c r="T193" s="12">
        <v>95</v>
      </c>
      <c r="U193" s="13">
        <v>95</v>
      </c>
      <c r="V193" s="12">
        <v>100</v>
      </c>
      <c r="W193" s="13">
        <v>95</v>
      </c>
      <c r="X193" s="13">
        <v>75</v>
      </c>
      <c r="Y193" s="13">
        <v>75</v>
      </c>
      <c r="Z193" s="12">
        <v>74</v>
      </c>
      <c r="AA193" s="13">
        <f t="shared" si="16"/>
        <v>265</v>
      </c>
      <c r="AB193" s="14">
        <f t="shared" si="17"/>
        <v>88.333333333333329</v>
      </c>
      <c r="AC193" s="14">
        <f t="shared" si="15"/>
        <v>88.333333333333329</v>
      </c>
      <c r="AD193" s="12">
        <v>2</v>
      </c>
      <c r="AE193" s="14"/>
      <c r="AF193" s="14" t="s">
        <v>299</v>
      </c>
      <c r="AG193" s="14" t="s">
        <v>815</v>
      </c>
      <c r="AH193" s="14"/>
      <c r="AI193" s="14"/>
      <c r="AJ193" s="14" t="s">
        <v>862</v>
      </c>
      <c r="AK193" s="14" t="s">
        <v>457</v>
      </c>
      <c r="AL193" s="14" t="s">
        <v>300</v>
      </c>
      <c r="AM193" s="14" t="s">
        <v>300</v>
      </c>
      <c r="AN193" s="15" t="s">
        <v>947</v>
      </c>
    </row>
    <row r="194" spans="1:48" ht="48" x14ac:dyDescent="0.2">
      <c r="A194" s="8">
        <v>193</v>
      </c>
      <c r="B194" s="12" t="s">
        <v>670</v>
      </c>
      <c r="C194" s="12" t="s">
        <v>541</v>
      </c>
      <c r="D194" s="12" t="s">
        <v>609</v>
      </c>
      <c r="E194" s="12">
        <v>241</v>
      </c>
      <c r="F194" s="12">
        <v>241</v>
      </c>
      <c r="G194" s="13">
        <v>1</v>
      </c>
      <c r="H194" s="12" t="s">
        <v>133</v>
      </c>
      <c r="I194" s="12">
        <v>44</v>
      </c>
      <c r="J194" s="13">
        <v>44</v>
      </c>
      <c r="K194" s="12" t="s">
        <v>458</v>
      </c>
      <c r="L194" s="12" t="s">
        <v>171</v>
      </c>
      <c r="M194" s="12" t="s">
        <v>320</v>
      </c>
      <c r="N194" s="13">
        <v>15</v>
      </c>
      <c r="O194" s="13"/>
      <c r="P194" s="13"/>
      <c r="Q194" s="12" t="s">
        <v>457</v>
      </c>
      <c r="R194" s="12" t="s">
        <v>457</v>
      </c>
      <c r="S194" s="12"/>
      <c r="T194" s="12">
        <v>97</v>
      </c>
      <c r="U194" s="13">
        <v>97</v>
      </c>
      <c r="V194" s="12">
        <v>77</v>
      </c>
      <c r="W194" s="13">
        <v>95</v>
      </c>
      <c r="X194" s="13">
        <v>98</v>
      </c>
      <c r="Y194" s="13">
        <v>98</v>
      </c>
      <c r="Z194" s="12">
        <v>80</v>
      </c>
      <c r="AA194" s="13">
        <f t="shared" si="16"/>
        <v>290</v>
      </c>
      <c r="AB194" s="14">
        <f t="shared" si="17"/>
        <v>96.666666666666671</v>
      </c>
      <c r="AC194" s="14">
        <f t="shared" si="15"/>
        <v>96.666666666666671</v>
      </c>
      <c r="AD194" s="12"/>
      <c r="AE194" s="14"/>
      <c r="AF194" s="14"/>
      <c r="AG194" s="14"/>
      <c r="AH194" s="14"/>
      <c r="AI194" s="14"/>
      <c r="AJ194" s="14" t="s">
        <v>866</v>
      </c>
      <c r="AK194" s="14" t="s">
        <v>457</v>
      </c>
      <c r="AL194" s="14" t="s">
        <v>889</v>
      </c>
      <c r="AM194" s="14" t="s">
        <v>889</v>
      </c>
      <c r="AN194" s="15" t="s">
        <v>946</v>
      </c>
    </row>
    <row r="195" spans="1:48" ht="36" x14ac:dyDescent="0.2">
      <c r="A195" s="8">
        <v>194</v>
      </c>
      <c r="B195" s="12" t="s">
        <v>136</v>
      </c>
      <c r="C195" s="12" t="s">
        <v>585</v>
      </c>
      <c r="D195" s="12" t="s">
        <v>609</v>
      </c>
      <c r="E195" s="12">
        <v>224</v>
      </c>
      <c r="F195" s="12">
        <v>224</v>
      </c>
      <c r="G195" s="13">
        <v>1</v>
      </c>
      <c r="H195" s="12" t="s">
        <v>137</v>
      </c>
      <c r="I195" s="12">
        <v>32</v>
      </c>
      <c r="J195" s="13">
        <v>32</v>
      </c>
      <c r="K195" s="12" t="s">
        <v>458</v>
      </c>
      <c r="L195" s="12" t="s">
        <v>171</v>
      </c>
      <c r="M195" s="12" t="s">
        <v>320</v>
      </c>
      <c r="N195" s="13">
        <v>15</v>
      </c>
      <c r="O195" s="13"/>
      <c r="P195" s="13"/>
      <c r="Q195" s="12" t="s">
        <v>457</v>
      </c>
      <c r="R195" s="12" t="s">
        <v>457</v>
      </c>
      <c r="S195" s="12"/>
      <c r="T195" s="12">
        <v>98</v>
      </c>
      <c r="U195" s="13">
        <v>98</v>
      </c>
      <c r="V195" s="12">
        <v>70</v>
      </c>
      <c r="W195" s="13">
        <v>90</v>
      </c>
      <c r="X195" s="13">
        <v>95</v>
      </c>
      <c r="Y195" s="13">
        <v>95</v>
      </c>
      <c r="Z195" s="12">
        <v>60</v>
      </c>
      <c r="AA195" s="13">
        <f t="shared" si="16"/>
        <v>283</v>
      </c>
      <c r="AB195" s="14">
        <f t="shared" si="17"/>
        <v>94.333333333333329</v>
      </c>
      <c r="AC195" s="14">
        <f t="shared" si="15"/>
        <v>94.333333333333329</v>
      </c>
      <c r="AD195" s="12">
        <v>1</v>
      </c>
      <c r="AE195" s="14"/>
      <c r="AF195" s="14" t="s">
        <v>299</v>
      </c>
      <c r="AG195" s="14" t="s">
        <v>811</v>
      </c>
      <c r="AH195" s="14"/>
      <c r="AI195" s="14"/>
      <c r="AJ195" s="14" t="s">
        <v>867</v>
      </c>
      <c r="AK195" s="14" t="s">
        <v>457</v>
      </c>
      <c r="AL195" s="14" t="s">
        <v>300</v>
      </c>
      <c r="AM195" s="14" t="s">
        <v>300</v>
      </c>
      <c r="AN195" s="15" t="s">
        <v>951</v>
      </c>
    </row>
    <row r="196" spans="1:48" ht="60" x14ac:dyDescent="0.2">
      <c r="A196" s="8">
        <v>195</v>
      </c>
      <c r="B196" s="12" t="s">
        <v>659</v>
      </c>
      <c r="C196" s="12" t="s">
        <v>592</v>
      </c>
      <c r="D196" s="12" t="s">
        <v>609</v>
      </c>
      <c r="E196" s="12">
        <v>616</v>
      </c>
      <c r="F196" s="12">
        <v>616</v>
      </c>
      <c r="G196" s="13">
        <v>1</v>
      </c>
      <c r="H196" s="12" t="s">
        <v>344</v>
      </c>
      <c r="I196" s="12">
        <v>16</v>
      </c>
      <c r="J196" s="13">
        <v>16</v>
      </c>
      <c r="K196" s="12" t="s">
        <v>458</v>
      </c>
      <c r="L196" s="12" t="s">
        <v>117</v>
      </c>
      <c r="M196" s="12"/>
      <c r="N196" s="13">
        <v>7</v>
      </c>
      <c r="O196" s="13"/>
      <c r="P196" s="13">
        <v>0</v>
      </c>
      <c r="Q196" s="12" t="s">
        <v>457</v>
      </c>
      <c r="R196" s="12" t="s">
        <v>457</v>
      </c>
      <c r="S196" s="12"/>
      <c r="T196" s="12">
        <v>90</v>
      </c>
      <c r="U196" s="13">
        <v>90</v>
      </c>
      <c r="V196" s="12">
        <v>94</v>
      </c>
      <c r="W196" s="13">
        <v>97</v>
      </c>
      <c r="X196" s="13">
        <v>100</v>
      </c>
      <c r="Y196" s="13">
        <v>100</v>
      </c>
      <c r="Z196" s="12">
        <v>114</v>
      </c>
      <c r="AA196" s="13">
        <f t="shared" si="16"/>
        <v>287</v>
      </c>
      <c r="AB196" s="14">
        <f t="shared" si="17"/>
        <v>95.666666666666671</v>
      </c>
      <c r="AC196" s="14">
        <f t="shared" si="15"/>
        <v>95.666666666666671</v>
      </c>
      <c r="AD196" s="12">
        <v>2</v>
      </c>
      <c r="AE196" s="14"/>
      <c r="AF196" s="14" t="s">
        <v>299</v>
      </c>
      <c r="AG196" s="14" t="s">
        <v>816</v>
      </c>
      <c r="AH196" s="14" t="s">
        <v>839</v>
      </c>
      <c r="AI196" s="14" t="s">
        <v>849</v>
      </c>
      <c r="AJ196" s="14" t="s">
        <v>877</v>
      </c>
      <c r="AK196" s="14" t="s">
        <v>457</v>
      </c>
      <c r="AL196" s="14" t="s">
        <v>321</v>
      </c>
      <c r="AM196" s="14" t="s">
        <v>410</v>
      </c>
      <c r="AN196" s="15" t="s">
        <v>322</v>
      </c>
    </row>
    <row r="197" spans="1:48" ht="24" x14ac:dyDescent="0.2">
      <c r="A197" s="8">
        <v>196</v>
      </c>
      <c r="B197" s="12" t="s">
        <v>134</v>
      </c>
      <c r="C197" s="12" t="s">
        <v>593</v>
      </c>
      <c r="D197" s="12" t="s">
        <v>510</v>
      </c>
      <c r="E197" s="12">
        <v>89</v>
      </c>
      <c r="F197" s="12">
        <v>89</v>
      </c>
      <c r="G197" s="13">
        <v>1</v>
      </c>
      <c r="H197" s="12">
        <v>1</v>
      </c>
      <c r="I197" s="12">
        <v>1</v>
      </c>
      <c r="J197" s="13">
        <v>1</v>
      </c>
      <c r="K197" s="12" t="s">
        <v>458</v>
      </c>
      <c r="L197" s="12" t="s">
        <v>117</v>
      </c>
      <c r="M197" s="12"/>
      <c r="N197" s="13">
        <v>7</v>
      </c>
      <c r="O197" s="13">
        <v>2</v>
      </c>
      <c r="P197" s="13">
        <v>0</v>
      </c>
      <c r="Q197" s="12" t="s">
        <v>457</v>
      </c>
      <c r="R197" s="12" t="s">
        <v>457</v>
      </c>
      <c r="S197" s="12" t="s">
        <v>775</v>
      </c>
      <c r="T197" s="12">
        <v>100</v>
      </c>
      <c r="U197" s="13">
        <v>100</v>
      </c>
      <c r="V197" s="12">
        <v>51</v>
      </c>
      <c r="W197" s="13">
        <v>100</v>
      </c>
      <c r="X197" s="13">
        <v>100</v>
      </c>
      <c r="Y197" s="13">
        <v>100</v>
      </c>
      <c r="Z197" s="12">
        <v>47</v>
      </c>
      <c r="AA197" s="13">
        <f t="shared" si="16"/>
        <v>300</v>
      </c>
      <c r="AB197" s="14">
        <f t="shared" si="17"/>
        <v>100</v>
      </c>
      <c r="AC197" s="14">
        <f t="shared" si="15"/>
        <v>100</v>
      </c>
      <c r="AD197" s="12"/>
      <c r="AE197" s="14"/>
      <c r="AF197" s="14"/>
      <c r="AG197" s="14"/>
      <c r="AH197" s="14"/>
      <c r="AI197" s="14"/>
      <c r="AJ197" s="14"/>
      <c r="AK197" s="14" t="s">
        <v>457</v>
      </c>
      <c r="AL197" s="14" t="s">
        <v>889</v>
      </c>
      <c r="AM197" s="14" t="s">
        <v>889</v>
      </c>
      <c r="AN197" s="15" t="s">
        <v>986</v>
      </c>
    </row>
    <row r="198" spans="1:48" ht="36" x14ac:dyDescent="0.2">
      <c r="A198" s="8">
        <v>197</v>
      </c>
      <c r="B198" s="12" t="s">
        <v>309</v>
      </c>
      <c r="C198" s="12" t="s">
        <v>574</v>
      </c>
      <c r="D198" s="12" t="s">
        <v>609</v>
      </c>
      <c r="E198" s="12">
        <v>147</v>
      </c>
      <c r="F198" s="12">
        <v>147</v>
      </c>
      <c r="G198" s="13">
        <v>1</v>
      </c>
      <c r="H198" s="12">
        <v>8</v>
      </c>
      <c r="I198" s="12">
        <v>8</v>
      </c>
      <c r="J198" s="13">
        <v>8</v>
      </c>
      <c r="K198" s="12" t="s">
        <v>458</v>
      </c>
      <c r="L198" s="12" t="s">
        <v>117</v>
      </c>
      <c r="M198" s="12"/>
      <c r="N198" s="13">
        <v>7</v>
      </c>
      <c r="O198" s="13"/>
      <c r="P198" s="13">
        <v>0</v>
      </c>
      <c r="Q198" s="12" t="s">
        <v>458</v>
      </c>
      <c r="R198" s="12" t="s">
        <v>457</v>
      </c>
      <c r="S198" s="12" t="s">
        <v>773</v>
      </c>
      <c r="T198" s="12">
        <v>100</v>
      </c>
      <c r="U198" s="13">
        <v>100</v>
      </c>
      <c r="V198" s="12">
        <v>86</v>
      </c>
      <c r="W198" s="13">
        <v>95</v>
      </c>
      <c r="X198" s="13"/>
      <c r="Y198" s="13"/>
      <c r="Z198" s="12"/>
      <c r="AA198" s="13">
        <f t="shared" si="16"/>
        <v>195</v>
      </c>
      <c r="AB198" s="14">
        <f t="shared" si="17"/>
        <v>65</v>
      </c>
      <c r="AC198" s="14">
        <f t="shared" si="15"/>
        <v>65</v>
      </c>
      <c r="AD198" s="12"/>
      <c r="AE198" s="14">
        <v>1</v>
      </c>
      <c r="AF198" s="14" t="s">
        <v>135</v>
      </c>
      <c r="AG198" s="14" t="s">
        <v>827</v>
      </c>
      <c r="AH198" s="14" t="s">
        <v>835</v>
      </c>
      <c r="AI198" s="14"/>
      <c r="AJ198" s="14" t="s">
        <v>868</v>
      </c>
      <c r="AK198" s="14" t="s">
        <v>457</v>
      </c>
      <c r="AL198" s="14" t="s">
        <v>470</v>
      </c>
      <c r="AM198" s="14" t="s">
        <v>410</v>
      </c>
      <c r="AN198" s="15" t="s">
        <v>948</v>
      </c>
    </row>
    <row r="199" spans="1:48" ht="36" x14ac:dyDescent="0.2">
      <c r="A199" s="8">
        <v>198</v>
      </c>
      <c r="B199" s="12" t="s">
        <v>247</v>
      </c>
      <c r="C199" s="12" t="s">
        <v>56</v>
      </c>
      <c r="D199" s="12" t="s">
        <v>56</v>
      </c>
      <c r="E199" s="12">
        <v>243</v>
      </c>
      <c r="F199" s="12">
        <v>243</v>
      </c>
      <c r="G199" s="13">
        <v>1</v>
      </c>
      <c r="H199" s="12">
        <v>3</v>
      </c>
      <c r="I199" s="12">
        <v>3</v>
      </c>
      <c r="J199" s="13">
        <v>3</v>
      </c>
      <c r="K199" s="12" t="s">
        <v>458</v>
      </c>
      <c r="L199" s="12" t="s">
        <v>1000</v>
      </c>
      <c r="M199" s="12"/>
      <c r="N199" s="13">
        <v>11</v>
      </c>
      <c r="O199" s="13"/>
      <c r="P199" s="13">
        <v>0</v>
      </c>
      <c r="Q199" s="12" t="s">
        <v>457</v>
      </c>
      <c r="R199" s="12" t="s">
        <v>457</v>
      </c>
      <c r="S199" s="12" t="s">
        <v>732</v>
      </c>
      <c r="T199" s="12">
        <v>20</v>
      </c>
      <c r="U199" s="13">
        <v>20</v>
      </c>
      <c r="V199" s="12">
        <v>67</v>
      </c>
      <c r="W199" s="13">
        <v>90</v>
      </c>
      <c r="X199" s="13">
        <v>100</v>
      </c>
      <c r="Y199" s="13">
        <v>100</v>
      </c>
      <c r="Z199" s="12">
        <v>68</v>
      </c>
      <c r="AA199" s="13">
        <f t="shared" si="16"/>
        <v>210</v>
      </c>
      <c r="AB199" s="14">
        <f t="shared" si="17"/>
        <v>70</v>
      </c>
      <c r="AC199" s="14">
        <f t="shared" si="15"/>
        <v>70</v>
      </c>
      <c r="AD199" s="12">
        <v>2</v>
      </c>
      <c r="AE199" s="14"/>
      <c r="AF199" s="14" t="s">
        <v>299</v>
      </c>
      <c r="AG199" s="14" t="s">
        <v>814</v>
      </c>
      <c r="AH199" s="14"/>
      <c r="AI199" s="14"/>
      <c r="AJ199" s="14"/>
      <c r="AK199" s="14" t="s">
        <v>457</v>
      </c>
      <c r="AL199" s="14" t="s">
        <v>641</v>
      </c>
      <c r="AM199" s="14" t="s">
        <v>300</v>
      </c>
      <c r="AN199" s="15" t="s">
        <v>950</v>
      </c>
    </row>
    <row r="200" spans="1:48" ht="24" x14ac:dyDescent="0.2">
      <c r="A200" s="8">
        <v>199</v>
      </c>
      <c r="B200" s="12" t="s">
        <v>656</v>
      </c>
      <c r="C200" s="12" t="s">
        <v>511</v>
      </c>
      <c r="D200" s="12" t="s">
        <v>609</v>
      </c>
      <c r="E200" s="12">
        <v>89</v>
      </c>
      <c r="F200" s="12">
        <v>89</v>
      </c>
      <c r="G200" s="13">
        <v>1</v>
      </c>
      <c r="H200" s="12" t="s">
        <v>491</v>
      </c>
      <c r="I200" s="12">
        <v>5</v>
      </c>
      <c r="J200" s="13">
        <v>5</v>
      </c>
      <c r="K200" s="12" t="s">
        <v>458</v>
      </c>
      <c r="L200" s="12" t="s">
        <v>323</v>
      </c>
      <c r="M200" s="12"/>
      <c r="N200" s="13">
        <v>6</v>
      </c>
      <c r="O200" s="13"/>
      <c r="P200" s="13">
        <v>0</v>
      </c>
      <c r="Q200" s="12" t="s">
        <v>457</v>
      </c>
      <c r="R200" s="12" t="s">
        <v>457</v>
      </c>
      <c r="S200" s="12" t="s">
        <v>977</v>
      </c>
      <c r="T200" s="12">
        <v>6</v>
      </c>
      <c r="U200" s="13">
        <v>6</v>
      </c>
      <c r="V200" s="12">
        <v>170</v>
      </c>
      <c r="W200" s="13">
        <v>5</v>
      </c>
      <c r="X200" s="13"/>
      <c r="Y200" s="13"/>
      <c r="Z200" s="12"/>
      <c r="AA200" s="13">
        <f t="shared" si="16"/>
        <v>11</v>
      </c>
      <c r="AB200" s="14">
        <f t="shared" si="17"/>
        <v>3.6666666666666665</v>
      </c>
      <c r="AC200" s="14">
        <f t="shared" si="15"/>
        <v>3.6666666666666665</v>
      </c>
      <c r="AD200" s="12">
        <v>1</v>
      </c>
      <c r="AE200" s="14"/>
      <c r="AF200" s="14" t="s">
        <v>467</v>
      </c>
      <c r="AG200" s="14" t="s">
        <v>823</v>
      </c>
      <c r="AH200" s="14"/>
      <c r="AI200" s="14"/>
      <c r="AJ200" s="14" t="s">
        <v>861</v>
      </c>
      <c r="AK200" s="14" t="s">
        <v>457</v>
      </c>
      <c r="AL200" s="14" t="s">
        <v>640</v>
      </c>
      <c r="AM200" s="14" t="s">
        <v>890</v>
      </c>
      <c r="AN200" s="15" t="s">
        <v>944</v>
      </c>
    </row>
    <row r="201" spans="1:48" ht="24" x14ac:dyDescent="0.2">
      <c r="A201" s="8">
        <v>200</v>
      </c>
      <c r="B201" s="12" t="s">
        <v>345</v>
      </c>
      <c r="C201" s="12" t="s">
        <v>578</v>
      </c>
      <c r="D201" s="12" t="s">
        <v>609</v>
      </c>
      <c r="E201" s="12">
        <v>17</v>
      </c>
      <c r="F201" s="12">
        <v>17</v>
      </c>
      <c r="G201" s="13">
        <v>1</v>
      </c>
      <c r="H201" s="12">
        <v>1</v>
      </c>
      <c r="I201" s="12">
        <v>1</v>
      </c>
      <c r="J201" s="13">
        <v>1</v>
      </c>
      <c r="K201" s="12" t="s">
        <v>458</v>
      </c>
      <c r="L201" s="12" t="s">
        <v>174</v>
      </c>
      <c r="M201" s="12" t="s">
        <v>324</v>
      </c>
      <c r="N201" s="13">
        <v>16</v>
      </c>
      <c r="O201" s="13"/>
      <c r="P201" s="13"/>
      <c r="Q201" s="12" t="s">
        <v>457</v>
      </c>
      <c r="R201" s="12" t="s">
        <v>457</v>
      </c>
      <c r="S201" s="12"/>
      <c r="T201" s="12">
        <v>6</v>
      </c>
      <c r="U201" s="13">
        <v>6</v>
      </c>
      <c r="V201" s="12">
        <v>90</v>
      </c>
      <c r="W201" s="13">
        <v>5</v>
      </c>
      <c r="X201" s="13"/>
      <c r="Y201" s="13"/>
      <c r="Z201" s="12"/>
      <c r="AA201" s="13">
        <f t="shared" si="16"/>
        <v>11</v>
      </c>
      <c r="AB201" s="14">
        <f t="shared" si="17"/>
        <v>3.6666666666666665</v>
      </c>
      <c r="AC201" s="14">
        <f t="shared" si="15"/>
        <v>3.6666666666666665</v>
      </c>
      <c r="AD201" s="12"/>
      <c r="AE201" s="14"/>
      <c r="AF201" s="14"/>
      <c r="AG201" s="14"/>
      <c r="AH201" s="14"/>
      <c r="AI201" s="14"/>
      <c r="AJ201" s="14" t="s">
        <v>872</v>
      </c>
      <c r="AK201" s="14" t="s">
        <v>457</v>
      </c>
      <c r="AL201" s="14" t="s">
        <v>1012</v>
      </c>
      <c r="AM201" s="14" t="s">
        <v>300</v>
      </c>
      <c r="AN201" s="15" t="s">
        <v>943</v>
      </c>
    </row>
    <row r="202" spans="1:48" ht="24" x14ac:dyDescent="0.2">
      <c r="A202" s="8">
        <v>201</v>
      </c>
      <c r="B202" s="12" t="s">
        <v>651</v>
      </c>
      <c r="C202" s="12" t="s">
        <v>522</v>
      </c>
      <c r="D202" s="12" t="s">
        <v>510</v>
      </c>
      <c r="E202" s="12">
        <v>20</v>
      </c>
      <c r="F202" s="12">
        <v>20</v>
      </c>
      <c r="G202" s="13">
        <v>1</v>
      </c>
      <c r="H202" s="12" t="s">
        <v>52</v>
      </c>
      <c r="I202" s="12">
        <v>2</v>
      </c>
      <c r="J202" s="13">
        <v>2</v>
      </c>
      <c r="K202" s="12" t="s">
        <v>458</v>
      </c>
      <c r="L202" s="12" t="s">
        <v>174</v>
      </c>
      <c r="M202" s="12" t="s">
        <v>324</v>
      </c>
      <c r="N202" s="13">
        <v>16</v>
      </c>
      <c r="O202" s="13"/>
      <c r="P202" s="13"/>
      <c r="Q202" s="12" t="s">
        <v>457</v>
      </c>
      <c r="R202" s="12" t="s">
        <v>457</v>
      </c>
      <c r="S202" s="12"/>
      <c r="T202" s="12">
        <v>7</v>
      </c>
      <c r="U202" s="13">
        <v>7</v>
      </c>
      <c r="V202" s="12">
        <v>200</v>
      </c>
      <c r="W202" s="13">
        <v>7</v>
      </c>
      <c r="X202" s="13">
        <v>7</v>
      </c>
      <c r="Y202" s="13">
        <v>7</v>
      </c>
      <c r="Z202" s="12">
        <v>110</v>
      </c>
      <c r="AA202" s="13">
        <f t="shared" si="16"/>
        <v>21</v>
      </c>
      <c r="AB202" s="14">
        <f t="shared" si="17"/>
        <v>7</v>
      </c>
      <c r="AC202" s="14">
        <f t="shared" si="15"/>
        <v>7</v>
      </c>
      <c r="AD202" s="12"/>
      <c r="AE202" s="14"/>
      <c r="AF202" s="14"/>
      <c r="AG202" s="14"/>
      <c r="AH202" s="14"/>
      <c r="AI202" s="14"/>
      <c r="AJ202" s="14" t="s">
        <v>873</v>
      </c>
      <c r="AK202" s="14" t="s">
        <v>457</v>
      </c>
      <c r="AL202" s="14" t="s">
        <v>1013</v>
      </c>
      <c r="AM202" s="14" t="s">
        <v>892</v>
      </c>
      <c r="AN202" s="15" t="s">
        <v>949</v>
      </c>
    </row>
    <row r="203" spans="1:48" ht="24" x14ac:dyDescent="0.2">
      <c r="A203" s="8">
        <v>202</v>
      </c>
      <c r="B203" s="12" t="s">
        <v>75</v>
      </c>
      <c r="C203" s="12" t="s">
        <v>522</v>
      </c>
      <c r="D203" s="12" t="s">
        <v>510</v>
      </c>
      <c r="E203" s="12">
        <v>25</v>
      </c>
      <c r="F203" s="12">
        <v>25</v>
      </c>
      <c r="G203" s="13">
        <v>1</v>
      </c>
      <c r="H203" s="12">
        <v>1</v>
      </c>
      <c r="I203" s="12">
        <v>1</v>
      </c>
      <c r="J203" s="13">
        <v>1</v>
      </c>
      <c r="K203" s="12" t="s">
        <v>458</v>
      </c>
      <c r="L203" s="12" t="s">
        <v>174</v>
      </c>
      <c r="M203" s="12" t="s">
        <v>324</v>
      </c>
      <c r="N203" s="13">
        <v>16</v>
      </c>
      <c r="O203" s="13"/>
      <c r="P203" s="13"/>
      <c r="Q203" s="12" t="s">
        <v>457</v>
      </c>
      <c r="R203" s="12" t="s">
        <v>457</v>
      </c>
      <c r="S203" s="12"/>
      <c r="T203" s="12"/>
      <c r="U203" s="13"/>
      <c r="V203" s="12"/>
      <c r="W203" s="13">
        <v>3</v>
      </c>
      <c r="X203" s="13">
        <v>15</v>
      </c>
      <c r="Y203" s="13">
        <v>15</v>
      </c>
      <c r="Z203" s="12">
        <v>130</v>
      </c>
      <c r="AA203" s="13">
        <f t="shared" ref="AA203:AA218" si="18">U203+W203+Y203</f>
        <v>18</v>
      </c>
      <c r="AB203" s="14">
        <f t="shared" ref="AB203:AB218" si="19">AA203/3</f>
        <v>6</v>
      </c>
      <c r="AC203" s="14">
        <f t="shared" si="15"/>
        <v>6</v>
      </c>
      <c r="AD203" s="12"/>
      <c r="AE203" s="14"/>
      <c r="AF203" s="14"/>
      <c r="AG203" s="14"/>
      <c r="AH203" s="14"/>
      <c r="AI203" s="14"/>
      <c r="AJ203" s="14" t="s">
        <v>873</v>
      </c>
      <c r="AK203" s="14" t="s">
        <v>457</v>
      </c>
      <c r="AL203" s="14" t="s">
        <v>1013</v>
      </c>
      <c r="AM203" s="14" t="s">
        <v>892</v>
      </c>
      <c r="AN203" s="15" t="s">
        <v>942</v>
      </c>
    </row>
    <row r="204" spans="1:48" ht="24" x14ac:dyDescent="0.2">
      <c r="A204" s="8">
        <v>203</v>
      </c>
      <c r="B204" s="12" t="s">
        <v>488</v>
      </c>
      <c r="C204" s="12" t="s">
        <v>594</v>
      </c>
      <c r="D204" s="12" t="s">
        <v>612</v>
      </c>
      <c r="E204" s="12" t="s">
        <v>487</v>
      </c>
      <c r="F204" s="12">
        <f>8</f>
        <v>8</v>
      </c>
      <c r="G204" s="13">
        <v>1</v>
      </c>
      <c r="H204" s="12" t="s">
        <v>43</v>
      </c>
      <c r="I204" s="12">
        <v>3</v>
      </c>
      <c r="J204" s="13">
        <v>3</v>
      </c>
      <c r="K204" s="12" t="s">
        <v>458</v>
      </c>
      <c r="L204" s="12" t="s">
        <v>486</v>
      </c>
      <c r="M204" s="12">
        <v>4</v>
      </c>
      <c r="N204" s="13">
        <v>2</v>
      </c>
      <c r="O204" s="13"/>
      <c r="P204" s="13">
        <v>1</v>
      </c>
      <c r="Q204" s="12" t="s">
        <v>457</v>
      </c>
      <c r="R204" s="12" t="s">
        <v>457</v>
      </c>
      <c r="S204" s="12" t="s">
        <v>763</v>
      </c>
      <c r="T204" s="12"/>
      <c r="U204" s="13"/>
      <c r="V204" s="12"/>
      <c r="W204" s="13">
        <v>3</v>
      </c>
      <c r="X204" s="13"/>
      <c r="Y204" s="13"/>
      <c r="Z204" s="12"/>
      <c r="AA204" s="13">
        <f t="shared" si="18"/>
        <v>3</v>
      </c>
      <c r="AB204" s="14">
        <f t="shared" si="19"/>
        <v>1</v>
      </c>
      <c r="AC204" s="14">
        <f t="shared" si="15"/>
        <v>1</v>
      </c>
      <c r="AD204" s="12"/>
      <c r="AE204" s="14"/>
      <c r="AF204" s="14"/>
      <c r="AG204" s="14"/>
      <c r="AH204" s="14"/>
      <c r="AI204" s="14"/>
      <c r="AJ204" s="14"/>
      <c r="AK204" s="14"/>
      <c r="AL204" s="14" t="s">
        <v>1</v>
      </c>
      <c r="AM204" s="14" t="s">
        <v>1</v>
      </c>
      <c r="AN204" s="15" t="s">
        <v>896</v>
      </c>
      <c r="AU204" s="19"/>
    </row>
    <row r="205" spans="1:48" ht="24" x14ac:dyDescent="0.2">
      <c r="A205" s="8">
        <v>204</v>
      </c>
      <c r="B205" s="12" t="s">
        <v>355</v>
      </c>
      <c r="C205" s="12" t="s">
        <v>496</v>
      </c>
      <c r="D205" s="12" t="s">
        <v>609</v>
      </c>
      <c r="E205" s="12">
        <v>1</v>
      </c>
      <c r="F205" s="12">
        <v>1</v>
      </c>
      <c r="G205" s="13">
        <v>1</v>
      </c>
      <c r="H205" s="12">
        <v>1</v>
      </c>
      <c r="I205" s="12">
        <v>1</v>
      </c>
      <c r="J205" s="13">
        <v>1</v>
      </c>
      <c r="K205" s="12" t="s">
        <v>457</v>
      </c>
      <c r="L205" s="12" t="s">
        <v>20</v>
      </c>
      <c r="M205" s="12"/>
      <c r="N205" s="13"/>
      <c r="O205" s="13"/>
      <c r="P205" s="13"/>
      <c r="Q205" s="12" t="s">
        <v>458</v>
      </c>
      <c r="R205" s="12" t="s">
        <v>458</v>
      </c>
      <c r="S205" s="12"/>
      <c r="T205" s="12"/>
      <c r="U205" s="13"/>
      <c r="V205" s="12"/>
      <c r="W205" s="13">
        <v>3</v>
      </c>
      <c r="X205" s="13"/>
      <c r="Y205" s="13"/>
      <c r="Z205" s="12"/>
      <c r="AA205" s="13">
        <f t="shared" si="18"/>
        <v>3</v>
      </c>
      <c r="AB205" s="14">
        <f t="shared" si="19"/>
        <v>1</v>
      </c>
      <c r="AC205" s="14">
        <f t="shared" si="15"/>
        <v>0</v>
      </c>
      <c r="AD205" s="12"/>
      <c r="AE205" s="14"/>
      <c r="AF205" s="14"/>
      <c r="AG205" s="14"/>
      <c r="AH205" s="14"/>
      <c r="AI205" s="14"/>
      <c r="AJ205" s="14"/>
      <c r="AK205" s="14"/>
      <c r="AL205" s="14" t="s">
        <v>1</v>
      </c>
      <c r="AM205" s="14" t="s">
        <v>1</v>
      </c>
      <c r="AN205" s="15" t="s">
        <v>356</v>
      </c>
      <c r="AV205" s="20"/>
    </row>
    <row r="206" spans="1:48" s="19" customFormat="1" ht="24" x14ac:dyDescent="0.2">
      <c r="A206" s="8">
        <v>205</v>
      </c>
      <c r="B206" s="12" t="s">
        <v>126</v>
      </c>
      <c r="C206" s="12" t="s">
        <v>497</v>
      </c>
      <c r="D206" s="12" t="s">
        <v>609</v>
      </c>
      <c r="E206" s="12">
        <v>6</v>
      </c>
      <c r="F206" s="12">
        <v>6</v>
      </c>
      <c r="G206" s="13">
        <v>1</v>
      </c>
      <c r="H206" s="12">
        <v>1</v>
      </c>
      <c r="I206" s="12">
        <v>1</v>
      </c>
      <c r="J206" s="13">
        <v>1</v>
      </c>
      <c r="K206" s="12" t="s">
        <v>457</v>
      </c>
      <c r="L206" s="12" t="s">
        <v>20</v>
      </c>
      <c r="M206" s="12"/>
      <c r="N206" s="13">
        <v>5</v>
      </c>
      <c r="O206" s="13"/>
      <c r="P206" s="13"/>
      <c r="Q206" s="12" t="s">
        <v>457</v>
      </c>
      <c r="R206" s="12" t="s">
        <v>458</v>
      </c>
      <c r="S206" s="12" t="s">
        <v>805</v>
      </c>
      <c r="T206" s="12"/>
      <c r="U206" s="13"/>
      <c r="V206" s="12"/>
      <c r="W206" s="13">
        <v>3</v>
      </c>
      <c r="X206" s="13"/>
      <c r="Y206" s="13"/>
      <c r="Z206" s="12"/>
      <c r="AA206" s="13">
        <f t="shared" si="18"/>
        <v>3</v>
      </c>
      <c r="AB206" s="14">
        <f t="shared" si="19"/>
        <v>1</v>
      </c>
      <c r="AC206" s="14">
        <f t="shared" si="15"/>
        <v>0</v>
      </c>
      <c r="AD206" s="12"/>
      <c r="AE206" s="14"/>
      <c r="AF206" s="14"/>
      <c r="AG206" s="14"/>
      <c r="AH206" s="14"/>
      <c r="AI206" s="14"/>
      <c r="AJ206" s="14"/>
      <c r="AK206" s="14"/>
      <c r="AL206" s="14" t="s">
        <v>1</v>
      </c>
      <c r="AM206" s="14" t="s">
        <v>1</v>
      </c>
      <c r="AN206" s="15" t="s">
        <v>975</v>
      </c>
      <c r="AU206" s="16"/>
      <c r="AV206" s="17"/>
    </row>
    <row r="207" spans="1:48" x14ac:dyDescent="0.2">
      <c r="A207" s="8">
        <v>206</v>
      </c>
      <c r="B207" s="12" t="s">
        <v>357</v>
      </c>
      <c r="C207" s="12" t="s">
        <v>578</v>
      </c>
      <c r="D207" s="12" t="s">
        <v>609</v>
      </c>
      <c r="E207" s="12">
        <v>4</v>
      </c>
      <c r="F207" s="12">
        <v>4</v>
      </c>
      <c r="G207" s="13">
        <v>1</v>
      </c>
      <c r="H207" s="12">
        <v>1</v>
      </c>
      <c r="I207" s="12">
        <v>1</v>
      </c>
      <c r="J207" s="13">
        <v>1</v>
      </c>
      <c r="K207" s="12" t="s">
        <v>457</v>
      </c>
      <c r="L207" s="12" t="s">
        <v>20</v>
      </c>
      <c r="M207" s="12"/>
      <c r="N207" s="13"/>
      <c r="O207" s="13"/>
      <c r="P207" s="13"/>
      <c r="Q207" s="12" t="s">
        <v>458</v>
      </c>
      <c r="R207" s="12" t="s">
        <v>458</v>
      </c>
      <c r="S207" s="12" t="s">
        <v>702</v>
      </c>
      <c r="T207" s="12"/>
      <c r="U207" s="13"/>
      <c r="V207" s="12"/>
      <c r="W207" s="13">
        <v>3</v>
      </c>
      <c r="X207" s="13"/>
      <c r="Y207" s="13"/>
      <c r="Z207" s="12"/>
      <c r="AA207" s="13">
        <f t="shared" si="18"/>
        <v>3</v>
      </c>
      <c r="AB207" s="14">
        <f t="shared" si="19"/>
        <v>1</v>
      </c>
      <c r="AC207" s="14">
        <f t="shared" si="15"/>
        <v>0</v>
      </c>
      <c r="AD207" s="12"/>
      <c r="AE207" s="14"/>
      <c r="AF207" s="14"/>
      <c r="AG207" s="14"/>
      <c r="AH207" s="14"/>
      <c r="AI207" s="14"/>
      <c r="AJ207" s="14"/>
      <c r="AK207" s="14"/>
      <c r="AL207" s="14" t="s">
        <v>1</v>
      </c>
      <c r="AM207" s="14" t="s">
        <v>1</v>
      </c>
      <c r="AN207" s="15" t="s">
        <v>358</v>
      </c>
    </row>
    <row r="208" spans="1:48" ht="36" x14ac:dyDescent="0.2">
      <c r="A208" s="8">
        <v>207</v>
      </c>
      <c r="B208" s="12" t="s">
        <v>679</v>
      </c>
      <c r="C208" s="12" t="s">
        <v>595</v>
      </c>
      <c r="D208" s="12" t="s">
        <v>612</v>
      </c>
      <c r="E208" s="12" t="s">
        <v>261</v>
      </c>
      <c r="F208" s="12">
        <v>9</v>
      </c>
      <c r="G208" s="13">
        <v>1</v>
      </c>
      <c r="H208" s="12">
        <v>2</v>
      </c>
      <c r="I208" s="12">
        <v>2</v>
      </c>
      <c r="J208" s="13">
        <v>2</v>
      </c>
      <c r="K208" s="12" t="s">
        <v>458</v>
      </c>
      <c r="L208" s="12" t="s">
        <v>627</v>
      </c>
      <c r="M208" s="12"/>
      <c r="N208" s="13"/>
      <c r="O208" s="13"/>
      <c r="P208" s="13"/>
      <c r="Q208" s="12" t="s">
        <v>458</v>
      </c>
      <c r="R208" s="12" t="s">
        <v>458</v>
      </c>
      <c r="S208" s="12"/>
      <c r="T208" s="12"/>
      <c r="U208" s="13"/>
      <c r="V208" s="12"/>
      <c r="W208" s="13">
        <v>3</v>
      </c>
      <c r="X208" s="13"/>
      <c r="Y208" s="13"/>
      <c r="Z208" s="12"/>
      <c r="AA208" s="13">
        <f t="shared" si="18"/>
        <v>3</v>
      </c>
      <c r="AB208" s="14">
        <f t="shared" si="19"/>
        <v>1</v>
      </c>
      <c r="AC208" s="14">
        <f t="shared" ref="AC208:AC218" si="20">IF(K208="n",AB208,0)</f>
        <v>1</v>
      </c>
      <c r="AD208" s="12"/>
      <c r="AE208" s="14"/>
      <c r="AF208" s="14"/>
      <c r="AG208" s="14"/>
      <c r="AH208" s="14"/>
      <c r="AI208" s="14"/>
      <c r="AJ208" s="14"/>
      <c r="AK208" s="14"/>
      <c r="AL208" s="14" t="s">
        <v>1</v>
      </c>
      <c r="AM208" s="14" t="s">
        <v>1</v>
      </c>
      <c r="AN208" s="15" t="s">
        <v>957</v>
      </c>
    </row>
    <row r="209" spans="1:47" ht="24" x14ac:dyDescent="0.2">
      <c r="A209" s="8">
        <v>208</v>
      </c>
      <c r="B209" s="12" t="s">
        <v>359</v>
      </c>
      <c r="C209" s="12" t="s">
        <v>496</v>
      </c>
      <c r="D209" s="12" t="s">
        <v>609</v>
      </c>
      <c r="E209" s="12">
        <v>4</v>
      </c>
      <c r="F209" s="12">
        <v>4</v>
      </c>
      <c r="G209" s="13">
        <v>1</v>
      </c>
      <c r="H209" s="12">
        <v>1</v>
      </c>
      <c r="I209" s="12">
        <v>1</v>
      </c>
      <c r="J209" s="13">
        <v>1</v>
      </c>
      <c r="K209" s="12" t="s">
        <v>458</v>
      </c>
      <c r="L209" s="12" t="s">
        <v>635</v>
      </c>
      <c r="M209" s="12"/>
      <c r="N209" s="13">
        <v>2</v>
      </c>
      <c r="O209" s="13">
        <v>0</v>
      </c>
      <c r="P209" s="13">
        <v>0</v>
      </c>
      <c r="Q209" s="12" t="s">
        <v>458</v>
      </c>
      <c r="R209" s="12" t="s">
        <v>457</v>
      </c>
      <c r="S209" s="12" t="s">
        <v>747</v>
      </c>
      <c r="T209" s="12">
        <v>5</v>
      </c>
      <c r="U209" s="13">
        <v>5</v>
      </c>
      <c r="V209" s="12">
        <v>120</v>
      </c>
      <c r="W209" s="13"/>
      <c r="X209" s="13"/>
      <c r="Y209" s="13"/>
      <c r="Z209" s="12"/>
      <c r="AA209" s="13">
        <f t="shared" si="18"/>
        <v>5</v>
      </c>
      <c r="AB209" s="14">
        <f t="shared" si="19"/>
        <v>1.6666666666666667</v>
      </c>
      <c r="AC209" s="14">
        <f t="shared" si="20"/>
        <v>1.6666666666666667</v>
      </c>
      <c r="AD209" s="12"/>
      <c r="AE209" s="14"/>
      <c r="AF209" s="14"/>
      <c r="AG209" s="14"/>
      <c r="AH209" s="14"/>
      <c r="AI209" s="14"/>
      <c r="AJ209" s="14"/>
      <c r="AK209" s="14"/>
      <c r="AL209" s="14" t="s">
        <v>1</v>
      </c>
      <c r="AM209" s="14" t="s">
        <v>1</v>
      </c>
      <c r="AN209" s="15" t="s">
        <v>998</v>
      </c>
    </row>
    <row r="210" spans="1:47" ht="24" x14ac:dyDescent="0.2">
      <c r="A210" s="8">
        <v>209</v>
      </c>
      <c r="B210" s="12" t="s">
        <v>96</v>
      </c>
      <c r="C210" s="12" t="s">
        <v>199</v>
      </c>
      <c r="D210" s="12" t="s">
        <v>510</v>
      </c>
      <c r="E210" s="12">
        <v>9</v>
      </c>
      <c r="F210" s="12">
        <v>9</v>
      </c>
      <c r="G210" s="13">
        <v>1</v>
      </c>
      <c r="H210" s="12">
        <v>1</v>
      </c>
      <c r="I210" s="12">
        <v>1</v>
      </c>
      <c r="J210" s="13">
        <v>1</v>
      </c>
      <c r="K210" s="12" t="s">
        <v>457</v>
      </c>
      <c r="L210" s="12" t="s">
        <v>20</v>
      </c>
      <c r="M210" s="12"/>
      <c r="N210" s="13"/>
      <c r="O210" s="13"/>
      <c r="P210" s="13"/>
      <c r="Q210" s="12" t="s">
        <v>458</v>
      </c>
      <c r="R210" s="12" t="s">
        <v>458</v>
      </c>
      <c r="S210" s="12"/>
      <c r="T210" s="12"/>
      <c r="U210" s="13"/>
      <c r="V210" s="12"/>
      <c r="W210" s="13">
        <v>3</v>
      </c>
      <c r="X210" s="13"/>
      <c r="Y210" s="13"/>
      <c r="Z210" s="12"/>
      <c r="AA210" s="13">
        <f t="shared" si="18"/>
        <v>3</v>
      </c>
      <c r="AB210" s="14">
        <f t="shared" si="19"/>
        <v>1</v>
      </c>
      <c r="AC210" s="14">
        <f t="shared" si="20"/>
        <v>0</v>
      </c>
      <c r="AD210" s="12"/>
      <c r="AE210" s="14"/>
      <c r="AF210" s="14"/>
      <c r="AG210" s="14"/>
      <c r="AH210" s="14"/>
      <c r="AI210" s="14"/>
      <c r="AJ210" s="14"/>
      <c r="AK210" s="14"/>
      <c r="AL210" s="14" t="s">
        <v>1</v>
      </c>
      <c r="AM210" s="14" t="s">
        <v>1</v>
      </c>
      <c r="AN210" s="15" t="s">
        <v>360</v>
      </c>
    </row>
    <row r="211" spans="1:47" ht="24" x14ac:dyDescent="0.2">
      <c r="A211" s="8">
        <v>210</v>
      </c>
      <c r="B211" s="12" t="s">
        <v>361</v>
      </c>
      <c r="C211" s="12" t="s">
        <v>497</v>
      </c>
      <c r="D211" s="12" t="s">
        <v>609</v>
      </c>
      <c r="E211" s="12" t="s">
        <v>259</v>
      </c>
      <c r="F211" s="12">
        <v>14</v>
      </c>
      <c r="G211" s="13">
        <v>1</v>
      </c>
      <c r="H211" s="12">
        <v>4</v>
      </c>
      <c r="I211" s="12">
        <v>4</v>
      </c>
      <c r="J211" s="13">
        <v>4</v>
      </c>
      <c r="K211" s="12" t="s">
        <v>457</v>
      </c>
      <c r="L211" s="12" t="s">
        <v>20</v>
      </c>
      <c r="M211" s="12"/>
      <c r="N211" s="13"/>
      <c r="O211" s="13"/>
      <c r="P211" s="13"/>
      <c r="Q211" s="12" t="s">
        <v>458</v>
      </c>
      <c r="R211" s="12" t="s">
        <v>458</v>
      </c>
      <c r="S211" s="12"/>
      <c r="T211" s="12"/>
      <c r="U211" s="13"/>
      <c r="V211" s="12"/>
      <c r="W211" s="13">
        <v>3</v>
      </c>
      <c r="X211" s="13"/>
      <c r="Y211" s="13"/>
      <c r="Z211" s="12"/>
      <c r="AA211" s="13">
        <f t="shared" si="18"/>
        <v>3</v>
      </c>
      <c r="AB211" s="14">
        <f t="shared" si="19"/>
        <v>1</v>
      </c>
      <c r="AC211" s="14">
        <f t="shared" si="20"/>
        <v>0</v>
      </c>
      <c r="AD211" s="12"/>
      <c r="AE211" s="14"/>
      <c r="AF211" s="14"/>
      <c r="AG211" s="14"/>
      <c r="AH211" s="14"/>
      <c r="AI211" s="14"/>
      <c r="AJ211" s="14"/>
      <c r="AK211" s="14"/>
      <c r="AL211" s="14" t="s">
        <v>1</v>
      </c>
      <c r="AM211" s="14" t="s">
        <v>1</v>
      </c>
      <c r="AN211" s="15" t="s">
        <v>362</v>
      </c>
    </row>
    <row r="212" spans="1:47" ht="24" x14ac:dyDescent="0.2">
      <c r="A212" s="8">
        <v>211</v>
      </c>
      <c r="B212" s="12" t="s">
        <v>680</v>
      </c>
      <c r="C212" s="12" t="s">
        <v>596</v>
      </c>
      <c r="D212" s="12" t="s">
        <v>612</v>
      </c>
      <c r="E212" s="12" t="s">
        <v>260</v>
      </c>
      <c r="F212" s="12">
        <f>16</f>
        <v>16</v>
      </c>
      <c r="G212" s="13">
        <v>3</v>
      </c>
      <c r="H212" s="12" t="s">
        <v>43</v>
      </c>
      <c r="I212" s="12" t="s">
        <v>88</v>
      </c>
      <c r="J212" s="13">
        <v>3</v>
      </c>
      <c r="K212" s="12" t="s">
        <v>457</v>
      </c>
      <c r="L212" s="12" t="s">
        <v>20</v>
      </c>
      <c r="M212" s="12"/>
      <c r="N212" s="13"/>
      <c r="O212" s="13"/>
      <c r="P212" s="13"/>
      <c r="Q212" s="12" t="s">
        <v>458</v>
      </c>
      <c r="R212" s="12" t="s">
        <v>458</v>
      </c>
      <c r="S212" s="12" t="s">
        <v>686</v>
      </c>
      <c r="T212" s="12"/>
      <c r="U212" s="13"/>
      <c r="V212" s="12"/>
      <c r="W212" s="13">
        <v>3</v>
      </c>
      <c r="X212" s="13" t="s">
        <v>479</v>
      </c>
      <c r="Y212" s="13">
        <v>3</v>
      </c>
      <c r="Z212" s="12" t="s">
        <v>166</v>
      </c>
      <c r="AA212" s="13">
        <f t="shared" si="18"/>
        <v>6</v>
      </c>
      <c r="AB212" s="14">
        <f t="shared" si="19"/>
        <v>2</v>
      </c>
      <c r="AC212" s="14">
        <f t="shared" si="20"/>
        <v>0</v>
      </c>
      <c r="AD212" s="12"/>
      <c r="AE212" s="14"/>
      <c r="AF212" s="14"/>
      <c r="AG212" s="14"/>
      <c r="AH212" s="14"/>
      <c r="AI212" s="14"/>
      <c r="AJ212" s="14"/>
      <c r="AK212" s="14"/>
      <c r="AL212" s="14" t="s">
        <v>1</v>
      </c>
      <c r="AM212" s="14" t="s">
        <v>1</v>
      </c>
      <c r="AN212" s="15" t="s">
        <v>363</v>
      </c>
    </row>
    <row r="213" spans="1:47" x14ac:dyDescent="0.2">
      <c r="A213" s="8">
        <v>212</v>
      </c>
      <c r="B213" s="12" t="s">
        <v>92</v>
      </c>
      <c r="C213" s="12" t="s">
        <v>524</v>
      </c>
      <c r="D213" s="12" t="s">
        <v>527</v>
      </c>
      <c r="E213" s="12">
        <v>12</v>
      </c>
      <c r="F213" s="12">
        <v>12</v>
      </c>
      <c r="G213" s="13">
        <v>1</v>
      </c>
      <c r="H213" s="12">
        <v>1</v>
      </c>
      <c r="I213" s="12">
        <v>1</v>
      </c>
      <c r="J213" s="13">
        <v>1</v>
      </c>
      <c r="K213" s="12" t="s">
        <v>458</v>
      </c>
      <c r="L213" s="12" t="s">
        <v>370</v>
      </c>
      <c r="M213" s="12"/>
      <c r="N213" s="13"/>
      <c r="O213" s="13"/>
      <c r="P213" s="13"/>
      <c r="Q213" s="12" t="s">
        <v>458</v>
      </c>
      <c r="R213" s="12" t="s">
        <v>458</v>
      </c>
      <c r="S213" s="12" t="s">
        <v>762</v>
      </c>
      <c r="T213" s="12"/>
      <c r="U213" s="13"/>
      <c r="V213" s="12"/>
      <c r="W213" s="13">
        <v>3</v>
      </c>
      <c r="X213" s="13"/>
      <c r="Y213" s="13"/>
      <c r="Z213" s="12"/>
      <c r="AA213" s="13">
        <f t="shared" si="18"/>
        <v>3</v>
      </c>
      <c r="AB213" s="14">
        <f t="shared" si="19"/>
        <v>1</v>
      </c>
      <c r="AC213" s="14">
        <f t="shared" si="20"/>
        <v>1</v>
      </c>
      <c r="AD213" s="12"/>
      <c r="AE213" s="14"/>
      <c r="AF213" s="14"/>
      <c r="AG213" s="14"/>
      <c r="AH213" s="14"/>
      <c r="AI213" s="14"/>
      <c r="AJ213" s="14"/>
      <c r="AK213" s="14"/>
      <c r="AL213" s="14" t="s">
        <v>1</v>
      </c>
      <c r="AM213" s="14" t="s">
        <v>1</v>
      </c>
      <c r="AN213" s="15" t="s">
        <v>364</v>
      </c>
    </row>
    <row r="214" spans="1:47" x14ac:dyDescent="0.2">
      <c r="A214" s="8">
        <v>213</v>
      </c>
      <c r="B214" s="12" t="s">
        <v>372</v>
      </c>
      <c r="C214" s="12" t="s">
        <v>541</v>
      </c>
      <c r="D214" s="12" t="s">
        <v>609</v>
      </c>
      <c r="E214" s="12">
        <v>2</v>
      </c>
      <c r="F214" s="12">
        <v>2</v>
      </c>
      <c r="G214" s="13">
        <v>2</v>
      </c>
      <c r="H214" s="12">
        <v>1</v>
      </c>
      <c r="I214" s="12">
        <v>1</v>
      </c>
      <c r="J214" s="13">
        <v>1</v>
      </c>
      <c r="K214" s="12" t="s">
        <v>458</v>
      </c>
      <c r="L214" s="12" t="s">
        <v>297</v>
      </c>
      <c r="M214" s="12"/>
      <c r="N214" s="13"/>
      <c r="O214" s="13"/>
      <c r="P214" s="13"/>
      <c r="Q214" s="12" t="s">
        <v>457</v>
      </c>
      <c r="R214" s="12" t="s">
        <v>457</v>
      </c>
      <c r="S214" s="12" t="s">
        <v>787</v>
      </c>
      <c r="T214" s="12"/>
      <c r="U214" s="13"/>
      <c r="V214" s="12"/>
      <c r="W214" s="13">
        <v>3</v>
      </c>
      <c r="X214" s="13"/>
      <c r="Y214" s="13"/>
      <c r="Z214" s="12"/>
      <c r="AA214" s="13">
        <f t="shared" si="18"/>
        <v>3</v>
      </c>
      <c r="AB214" s="14">
        <f t="shared" si="19"/>
        <v>1</v>
      </c>
      <c r="AC214" s="14">
        <f t="shared" si="20"/>
        <v>1</v>
      </c>
      <c r="AD214" s="12"/>
      <c r="AE214" s="14"/>
      <c r="AF214" s="14"/>
      <c r="AG214" s="14"/>
      <c r="AH214" s="14"/>
      <c r="AI214" s="14"/>
      <c r="AJ214" s="14"/>
      <c r="AK214" s="14"/>
      <c r="AL214" s="14" t="s">
        <v>1</v>
      </c>
      <c r="AM214" s="14" t="s">
        <v>1</v>
      </c>
      <c r="AN214" s="15" t="s">
        <v>974</v>
      </c>
    </row>
    <row r="215" spans="1:47" x14ac:dyDescent="0.2">
      <c r="A215" s="8">
        <v>214</v>
      </c>
      <c r="B215" s="12" t="s">
        <v>365</v>
      </c>
      <c r="C215" s="12" t="s">
        <v>541</v>
      </c>
      <c r="D215" s="12" t="s">
        <v>609</v>
      </c>
      <c r="E215" s="12">
        <v>1</v>
      </c>
      <c r="F215" s="12">
        <v>1</v>
      </c>
      <c r="G215" s="13">
        <v>1</v>
      </c>
      <c r="H215" s="12">
        <v>1</v>
      </c>
      <c r="I215" s="12">
        <v>1</v>
      </c>
      <c r="J215" s="13">
        <v>1</v>
      </c>
      <c r="K215" s="12" t="s">
        <v>457</v>
      </c>
      <c r="L215" s="12" t="s">
        <v>623</v>
      </c>
      <c r="M215" s="12"/>
      <c r="N215" s="13"/>
      <c r="O215" s="13"/>
      <c r="P215" s="13"/>
      <c r="Q215" s="12" t="s">
        <v>458</v>
      </c>
      <c r="R215" s="12" t="s">
        <v>458</v>
      </c>
      <c r="S215" s="12" t="s">
        <v>738</v>
      </c>
      <c r="T215" s="12"/>
      <c r="U215" s="13"/>
      <c r="V215" s="12"/>
      <c r="W215" s="13">
        <v>3</v>
      </c>
      <c r="X215" s="13"/>
      <c r="Y215" s="13"/>
      <c r="Z215" s="12"/>
      <c r="AA215" s="13">
        <f t="shared" si="18"/>
        <v>3</v>
      </c>
      <c r="AB215" s="14">
        <f t="shared" si="19"/>
        <v>1</v>
      </c>
      <c r="AC215" s="14">
        <f t="shared" si="20"/>
        <v>0</v>
      </c>
      <c r="AD215" s="12"/>
      <c r="AE215" s="14"/>
      <c r="AF215" s="14"/>
      <c r="AG215" s="14"/>
      <c r="AH215" s="14"/>
      <c r="AI215" s="14"/>
      <c r="AJ215" s="14"/>
      <c r="AK215" s="14"/>
      <c r="AL215" s="14" t="s">
        <v>1</v>
      </c>
      <c r="AM215" s="14" t="s">
        <v>1</v>
      </c>
      <c r="AN215" s="15" t="s">
        <v>366</v>
      </c>
    </row>
    <row r="216" spans="1:47" ht="24" x14ac:dyDescent="0.2">
      <c r="A216" s="8">
        <v>215</v>
      </c>
      <c r="B216" s="12" t="s">
        <v>367</v>
      </c>
      <c r="C216" s="12" t="s">
        <v>541</v>
      </c>
      <c r="D216" s="12" t="s">
        <v>609</v>
      </c>
      <c r="E216" s="12">
        <v>2</v>
      </c>
      <c r="F216" s="12">
        <v>2</v>
      </c>
      <c r="G216" s="13">
        <v>1</v>
      </c>
      <c r="H216" s="12">
        <v>1</v>
      </c>
      <c r="I216" s="12">
        <v>1</v>
      </c>
      <c r="J216" s="13">
        <v>1</v>
      </c>
      <c r="K216" s="12" t="s">
        <v>458</v>
      </c>
      <c r="L216" s="12" t="s">
        <v>1</v>
      </c>
      <c r="M216" s="12"/>
      <c r="N216" s="13"/>
      <c r="O216" s="13"/>
      <c r="P216" s="13"/>
      <c r="Q216" s="12" t="s">
        <v>458</v>
      </c>
      <c r="R216" s="12" t="s">
        <v>480</v>
      </c>
      <c r="S216" s="12" t="s">
        <v>976</v>
      </c>
      <c r="T216" s="12">
        <v>17</v>
      </c>
      <c r="U216" s="13">
        <v>17</v>
      </c>
      <c r="V216" s="12">
        <v>25</v>
      </c>
      <c r="W216" s="13"/>
      <c r="X216" s="13"/>
      <c r="Y216" s="13"/>
      <c r="Z216" s="12"/>
      <c r="AA216" s="13">
        <f t="shared" si="18"/>
        <v>17</v>
      </c>
      <c r="AB216" s="14">
        <f t="shared" si="19"/>
        <v>5.666666666666667</v>
      </c>
      <c r="AC216" s="14">
        <f t="shared" si="20"/>
        <v>5.666666666666667</v>
      </c>
      <c r="AD216" s="12"/>
      <c r="AE216" s="14"/>
      <c r="AF216" s="14"/>
      <c r="AG216" s="14"/>
      <c r="AH216" s="14"/>
      <c r="AI216" s="14"/>
      <c r="AJ216" s="14"/>
      <c r="AK216" s="14"/>
      <c r="AL216" s="14" t="s">
        <v>368</v>
      </c>
      <c r="AM216" s="14" t="s">
        <v>894</v>
      </c>
      <c r="AN216" s="15" t="s">
        <v>905</v>
      </c>
    </row>
    <row r="217" spans="1:47" ht="36" x14ac:dyDescent="0.2">
      <c r="A217" s="8">
        <v>216</v>
      </c>
      <c r="B217" s="12" t="s">
        <v>673</v>
      </c>
      <c r="C217" s="12" t="s">
        <v>597</v>
      </c>
      <c r="D217" s="12" t="s">
        <v>609</v>
      </c>
      <c r="E217" s="12">
        <v>1788</v>
      </c>
      <c r="F217" s="12">
        <v>1788</v>
      </c>
      <c r="G217" s="13">
        <v>1</v>
      </c>
      <c r="H217" s="12" t="s">
        <v>17</v>
      </c>
      <c r="I217" s="12">
        <v>15</v>
      </c>
      <c r="J217" s="13">
        <v>15</v>
      </c>
      <c r="K217" s="12" t="s">
        <v>458</v>
      </c>
      <c r="L217" s="12" t="s">
        <v>636</v>
      </c>
      <c r="M217" s="12"/>
      <c r="N217" s="13">
        <v>5</v>
      </c>
      <c r="O217" s="13"/>
      <c r="P217" s="13">
        <v>3</v>
      </c>
      <c r="Q217" s="12" t="s">
        <v>458</v>
      </c>
      <c r="R217" s="12" t="s">
        <v>457</v>
      </c>
      <c r="S217" s="12" t="s">
        <v>776</v>
      </c>
      <c r="T217" s="12">
        <v>45</v>
      </c>
      <c r="U217" s="13">
        <v>45</v>
      </c>
      <c r="V217" s="12">
        <v>80</v>
      </c>
      <c r="W217" s="13">
        <v>70</v>
      </c>
      <c r="X217" s="13" t="s">
        <v>45</v>
      </c>
      <c r="Y217" s="13">
        <v>60</v>
      </c>
      <c r="Z217" s="12">
        <v>160</v>
      </c>
      <c r="AA217" s="13">
        <f t="shared" si="18"/>
        <v>175</v>
      </c>
      <c r="AB217" s="14">
        <f t="shared" si="19"/>
        <v>58.333333333333336</v>
      </c>
      <c r="AC217" s="14">
        <f t="shared" si="20"/>
        <v>58.333333333333336</v>
      </c>
      <c r="AD217" s="12">
        <v>1</v>
      </c>
      <c r="AE217" s="14"/>
      <c r="AF217" s="14" t="s">
        <v>467</v>
      </c>
      <c r="AG217" s="14" t="s">
        <v>822</v>
      </c>
      <c r="AH217" s="14"/>
      <c r="AI217" s="14"/>
      <c r="AJ217" s="14"/>
      <c r="AK217" s="14" t="s">
        <v>457</v>
      </c>
      <c r="AL217" s="14" t="s">
        <v>306</v>
      </c>
      <c r="AM217" s="14" t="s">
        <v>894</v>
      </c>
      <c r="AN217" s="15" t="s">
        <v>1003</v>
      </c>
    </row>
    <row r="218" spans="1:47" ht="36.75" thickBot="1" x14ac:dyDescent="0.25">
      <c r="A218" s="9">
        <v>217</v>
      </c>
      <c r="B218" s="21" t="s">
        <v>56</v>
      </c>
      <c r="C218" s="21" t="s">
        <v>56</v>
      </c>
      <c r="D218" s="21" t="s">
        <v>56</v>
      </c>
      <c r="E218" s="21" t="s">
        <v>56</v>
      </c>
      <c r="F218" s="21"/>
      <c r="G218" s="22">
        <v>1</v>
      </c>
      <c r="H218" s="21"/>
      <c r="I218" s="21"/>
      <c r="J218" s="22">
        <v>1</v>
      </c>
      <c r="K218" s="21" t="s">
        <v>1001</v>
      </c>
      <c r="L218" s="21" t="s">
        <v>633</v>
      </c>
      <c r="M218" s="21" t="s">
        <v>632</v>
      </c>
      <c r="N218" s="22">
        <v>15</v>
      </c>
      <c r="O218" s="22"/>
      <c r="P218" s="22"/>
      <c r="Q218" s="21" t="s">
        <v>457</v>
      </c>
      <c r="R218" s="21" t="s">
        <v>457</v>
      </c>
      <c r="S218" s="21"/>
      <c r="T218" s="21"/>
      <c r="U218" s="22"/>
      <c r="V218" s="21"/>
      <c r="W218" s="22">
        <v>2</v>
      </c>
      <c r="X218" s="22"/>
      <c r="Y218" s="22"/>
      <c r="Z218" s="21"/>
      <c r="AA218" s="22">
        <f t="shared" si="18"/>
        <v>2</v>
      </c>
      <c r="AB218" s="23">
        <f t="shared" si="19"/>
        <v>0.66666666666666663</v>
      </c>
      <c r="AC218" s="14">
        <f t="shared" si="20"/>
        <v>0</v>
      </c>
      <c r="AD218" s="21"/>
      <c r="AE218" s="23"/>
      <c r="AF218" s="23"/>
      <c r="AG218" s="23"/>
      <c r="AH218" s="23"/>
      <c r="AI218" s="23"/>
      <c r="AJ218" s="23" t="s">
        <v>874</v>
      </c>
      <c r="AK218" s="23"/>
      <c r="AL218" s="23" t="s">
        <v>888</v>
      </c>
      <c r="AM218" s="23" t="s">
        <v>892</v>
      </c>
      <c r="AN218" s="24" t="s">
        <v>945</v>
      </c>
    </row>
    <row r="224" spans="1:47" x14ac:dyDescent="0.2">
      <c r="AU224" s="26"/>
    </row>
    <row r="225" spans="1:48" x14ac:dyDescent="0.2">
      <c r="AV225" s="27"/>
    </row>
    <row r="226" spans="1:48" s="26" customFormat="1" x14ac:dyDescent="0.2">
      <c r="A226" s="11"/>
      <c r="B226" s="28"/>
      <c r="C226" s="28"/>
      <c r="D226" s="28"/>
      <c r="E226" s="28"/>
      <c r="F226" s="28"/>
      <c r="G226" s="27"/>
      <c r="H226" s="28"/>
      <c r="I226" s="28"/>
      <c r="J226" s="27"/>
      <c r="K226" s="28"/>
      <c r="L226" s="28"/>
      <c r="M226" s="28"/>
      <c r="N226" s="27"/>
      <c r="O226" s="27"/>
      <c r="P226" s="27"/>
      <c r="Q226" s="28"/>
      <c r="R226" s="28"/>
      <c r="S226" s="28"/>
      <c r="T226" s="28"/>
      <c r="U226" s="27"/>
      <c r="V226" s="28"/>
      <c r="W226" s="27"/>
      <c r="X226" s="27"/>
      <c r="Y226" s="27"/>
      <c r="Z226" s="28"/>
      <c r="AA226" s="27"/>
      <c r="AD226" s="28"/>
      <c r="AE226" s="28"/>
      <c r="AF226" s="28"/>
      <c r="AU226" s="16"/>
      <c r="AV226" s="17"/>
    </row>
  </sheetData>
  <autoFilter ref="A1:AN218">
    <sortState ref="A2:AM218">
      <sortCondition ref="A2"/>
    </sortState>
  </autoFilter>
  <dataConsolidate/>
  <phoneticPr fontId="0" type="noConversion"/>
  <pageMargins left="0.75" right="0.75" top="1" bottom="1" header="0.5" footer="0.5"/>
  <pageSetup paperSize="9" orientation="portrait" r:id="rId1"/>
  <headerFooter alignWithMargins="0"/>
  <ignoredErrors>
    <ignoredError sqref="B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Eccleshall ceramics</vt:lpstr>
      <vt:lpstr>'Eccleshall ceramics'!Criteria</vt:lpstr>
      <vt:lpstr>'Eccleshall ceramics'!Extract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Askew</dc:creator>
  <cp:lastModifiedBy>Rachel</cp:lastModifiedBy>
  <dcterms:created xsi:type="dcterms:W3CDTF">2010-10-13T11:31:08Z</dcterms:created>
  <dcterms:modified xsi:type="dcterms:W3CDTF">2013-09-12T12:17:40Z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