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drawings/drawing17.xml" ContentType="application/vnd.openxmlformats-officedocument.drawing+xml"/>
  <Override PartName="/xl/charts/chart78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drawings/drawing16.xml" ContentType="application/vnd.openxmlformats-officedocument.drawing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omments3.xml" ContentType="application/vnd.openxmlformats-officedocument.spreadsheetml.comments+xml"/>
  <Override PartName="/xl/charts/chart55.xml" ContentType="application/vnd.openxmlformats-officedocument.drawingml.chart+xml"/>
  <Override PartName="/xl/drawings/drawing14.xml" ContentType="application/vnd.openxmlformats-officedocument.drawing+xml"/>
  <Override PartName="/xl/charts/chart66.xml" ContentType="application/vnd.openxmlformats-officedocument.drawingml.chart+xml"/>
  <Override PartName="/xl/charts/chart75.xml" ContentType="application/vnd.openxmlformats-officedocument.drawingml.chart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drawings/drawing10.xml" ContentType="application/vnd.openxmlformats-officedocument.drawing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76.xml" ContentType="application/vnd.openxmlformats-officedocument.drawingml.chart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ThisWorkbook" autoCompressPictures="0"/>
  <bookViews>
    <workbookView xWindow="11700" yWindow="0" windowWidth="6945" windowHeight="8535"/>
  </bookViews>
  <sheets>
    <sheet name="INDEX" sheetId="135" r:id="rId1"/>
    <sheet name="140°C" sheetId="38" r:id="rId2"/>
    <sheet name="110°C" sheetId="39" r:id="rId3"/>
    <sheet name="80°C" sheetId="40" r:id="rId4"/>
    <sheet name="fossil" sheetId="41" r:id="rId5"/>
    <sheet name="Report sheet" sheetId="122" r:id="rId6"/>
    <sheet name="Asx" sheetId="104" r:id="rId7"/>
    <sheet name="Glx2" sheetId="111" r:id="rId8"/>
    <sheet name="Ser" sheetId="112" r:id="rId9"/>
    <sheet name="Ala2" sheetId="117" r:id="rId10"/>
    <sheet name="Val2" sheetId="119" r:id="rId11"/>
    <sheet name="Phe2" sheetId="120" r:id="rId12"/>
    <sheet name="Leu2" sheetId="121" r:id="rId13"/>
    <sheet name="Ile2" sheetId="114" r:id="rId14"/>
    <sheet name="Template &amp; instructions" sheetId="123" r:id="rId15"/>
    <sheet name="EA_comparison" sheetId="124" r:id="rId16"/>
    <sheet name="ChComp" sheetId="125" r:id="rId17"/>
    <sheet name="Glx" sheetId="128" r:id="rId18"/>
    <sheet name="Ala" sheetId="130" r:id="rId19"/>
    <sheet name="Val" sheetId="131" r:id="rId20"/>
    <sheet name="Phe" sheetId="132" r:id="rId21"/>
    <sheet name="Leu" sheetId="133" r:id="rId22"/>
    <sheet name="Ile" sheetId="134" r:id="rId23"/>
  </sheets>
  <definedNames>
    <definedName name="solver_adj" localSheetId="18" hidden="1">Ala!$Z$5:$AC$5</definedName>
    <definedName name="solver_adj" localSheetId="9" hidden="1">'Ala2'!$Z$5:$AC$5</definedName>
    <definedName name="solver_adj" localSheetId="6" hidden="1">Asx!$Z$5:$AC$5</definedName>
    <definedName name="solver_adj" localSheetId="17" hidden="1">Glx!$Z$5:$AC$5</definedName>
    <definedName name="solver_adj" localSheetId="7" hidden="1">'Glx2'!$Z$5:$AC$5</definedName>
    <definedName name="solver_adj" localSheetId="22" hidden="1">Ile!$Z$5:$AC$5</definedName>
    <definedName name="solver_adj" localSheetId="13" hidden="1">'Ile2'!$Z$5:$AC$5</definedName>
    <definedName name="solver_adj" localSheetId="21" hidden="1">Leu!$Z$5:$AC$5</definedName>
    <definedName name="solver_adj" localSheetId="12" hidden="1">'Leu2'!$Z$5:$AC$5</definedName>
    <definedName name="solver_adj" localSheetId="20" hidden="1">Phe!$Z$5:$AC$5</definedName>
    <definedName name="solver_adj" localSheetId="11" hidden="1">'Phe2'!$Z$5:$AC$5</definedName>
    <definedName name="solver_adj" localSheetId="8" hidden="1">Ser!$Z$5:$AC$5</definedName>
    <definedName name="solver_adj" localSheetId="19" hidden="1">Val!$Z$5:$AC$5</definedName>
    <definedName name="solver_adj" localSheetId="10" hidden="1">'Val2'!$Z$5:$AC$5</definedName>
    <definedName name="solver_cvg" localSheetId="18" hidden="1">0.0001</definedName>
    <definedName name="solver_cvg" localSheetId="9" hidden="1">0.0001</definedName>
    <definedName name="solver_cvg" localSheetId="6" hidden="1">0.0001</definedName>
    <definedName name="solver_cvg" localSheetId="17" hidden="1">0.0001</definedName>
    <definedName name="solver_cvg" localSheetId="7" hidden="1">0.0001</definedName>
    <definedName name="solver_cvg" localSheetId="22" hidden="1">0.0001</definedName>
    <definedName name="solver_cvg" localSheetId="13" hidden="1">0.0001</definedName>
    <definedName name="solver_cvg" localSheetId="21" hidden="1">0.0001</definedName>
    <definedName name="solver_cvg" localSheetId="12" hidden="1">0.0001</definedName>
    <definedName name="solver_cvg" localSheetId="20" hidden="1">0.0001</definedName>
    <definedName name="solver_cvg" localSheetId="11" hidden="1">0.0001</definedName>
    <definedName name="solver_cvg" localSheetId="8" hidden="1">0.0001</definedName>
    <definedName name="solver_cvg" localSheetId="19" hidden="1">0.0001</definedName>
    <definedName name="solver_cvg" localSheetId="10" hidden="1">0.0001</definedName>
    <definedName name="solver_drv" localSheetId="18" hidden="1">1</definedName>
    <definedName name="solver_drv" localSheetId="9" hidden="1">1</definedName>
    <definedName name="solver_drv" localSheetId="6" hidden="1">1</definedName>
    <definedName name="solver_drv" localSheetId="17" hidden="1">1</definedName>
    <definedName name="solver_drv" localSheetId="7" hidden="1">1</definedName>
    <definedName name="solver_drv" localSheetId="22" hidden="1">1</definedName>
    <definedName name="solver_drv" localSheetId="13" hidden="1">1</definedName>
    <definedName name="solver_drv" localSheetId="21" hidden="1">1</definedName>
    <definedName name="solver_drv" localSheetId="12" hidden="1">1</definedName>
    <definedName name="solver_drv" localSheetId="20" hidden="1">1</definedName>
    <definedName name="solver_drv" localSheetId="11" hidden="1">1</definedName>
    <definedName name="solver_drv" localSheetId="8" hidden="1">1</definedName>
    <definedName name="solver_drv" localSheetId="19" hidden="1">1</definedName>
    <definedName name="solver_drv" localSheetId="10" hidden="1">1</definedName>
    <definedName name="solver_eng" localSheetId="18" hidden="1">1</definedName>
    <definedName name="solver_eng" localSheetId="9" hidden="1">1</definedName>
    <definedName name="solver_eng" localSheetId="6" hidden="1">1</definedName>
    <definedName name="solver_eng" localSheetId="17" hidden="1">1</definedName>
    <definedName name="solver_eng" localSheetId="7" hidden="1">1</definedName>
    <definedName name="solver_eng" localSheetId="22" hidden="1">1</definedName>
    <definedName name="solver_eng" localSheetId="13" hidden="1">1</definedName>
    <definedName name="solver_eng" localSheetId="21" hidden="1">1</definedName>
    <definedName name="solver_eng" localSheetId="12" hidden="1">1</definedName>
    <definedName name="solver_eng" localSheetId="20" hidden="1">1</definedName>
    <definedName name="solver_eng" localSheetId="11" hidden="1">1</definedName>
    <definedName name="solver_eng" localSheetId="8" hidden="1">1</definedName>
    <definedName name="solver_eng" localSheetId="19" hidden="1">1</definedName>
    <definedName name="solver_eng" localSheetId="10" hidden="1">1</definedName>
    <definedName name="solver_est" localSheetId="18" hidden="1">1</definedName>
    <definedName name="solver_est" localSheetId="9" hidden="1">1</definedName>
    <definedName name="solver_est" localSheetId="6" hidden="1">1</definedName>
    <definedName name="solver_est" localSheetId="17" hidden="1">1</definedName>
    <definedName name="solver_est" localSheetId="7" hidden="1">1</definedName>
    <definedName name="solver_est" localSheetId="22" hidden="1">1</definedName>
    <definedName name="solver_est" localSheetId="13" hidden="1">1</definedName>
    <definedName name="solver_est" localSheetId="21" hidden="1">1</definedName>
    <definedName name="solver_est" localSheetId="12" hidden="1">1</definedName>
    <definedName name="solver_est" localSheetId="20" hidden="1">1</definedName>
    <definedName name="solver_est" localSheetId="11" hidden="1">1</definedName>
    <definedName name="solver_est" localSheetId="8" hidden="1">1</definedName>
    <definedName name="solver_est" localSheetId="19" hidden="1">1</definedName>
    <definedName name="solver_est" localSheetId="10" hidden="1">1</definedName>
    <definedName name="solver_itr" localSheetId="18" hidden="1">100</definedName>
    <definedName name="solver_itr" localSheetId="9" hidden="1">100</definedName>
    <definedName name="solver_itr" localSheetId="6" hidden="1">100</definedName>
    <definedName name="solver_itr" localSheetId="17" hidden="1">100</definedName>
    <definedName name="solver_itr" localSheetId="7" hidden="1">100</definedName>
    <definedName name="solver_itr" localSheetId="22" hidden="1">100</definedName>
    <definedName name="solver_itr" localSheetId="13" hidden="1">100</definedName>
    <definedName name="solver_itr" localSheetId="21" hidden="1">100</definedName>
    <definedName name="solver_itr" localSheetId="12" hidden="1">100</definedName>
    <definedName name="solver_itr" localSheetId="20" hidden="1">100</definedName>
    <definedName name="solver_itr" localSheetId="11" hidden="1">100</definedName>
    <definedName name="solver_itr" localSheetId="8" hidden="1">100</definedName>
    <definedName name="solver_itr" localSheetId="19" hidden="1">100</definedName>
    <definedName name="solver_itr" localSheetId="10" hidden="1">100</definedName>
    <definedName name="solver_lhs1" localSheetId="18" hidden="1">Ala!$AA$5</definedName>
    <definedName name="solver_lhs1" localSheetId="9" hidden="1">'Ala2'!$AA$5</definedName>
    <definedName name="solver_lhs1" localSheetId="6" hidden="1">Asx!$AA$5</definedName>
    <definedName name="solver_lhs1" localSheetId="17" hidden="1">Glx!$AA$5</definedName>
    <definedName name="solver_lhs1" localSheetId="7" hidden="1">'Glx2'!$AA$5</definedName>
    <definedName name="solver_lhs1" localSheetId="22" hidden="1">Ile!$AA$5</definedName>
    <definedName name="solver_lhs1" localSheetId="13" hidden="1">'Ile2'!$AA$5</definedName>
    <definedName name="solver_lhs1" localSheetId="21" hidden="1">Leu!$AA$5</definedName>
    <definedName name="solver_lhs1" localSheetId="12" hidden="1">'Leu2'!$AA$5</definedName>
    <definedName name="solver_lhs1" localSheetId="20" hidden="1">Phe!$AA$5</definedName>
    <definedName name="solver_lhs1" localSheetId="11" hidden="1">'Phe2'!$AA$5</definedName>
    <definedName name="solver_lhs1" localSheetId="8" hidden="1">Ser!$AA$5</definedName>
    <definedName name="solver_lhs1" localSheetId="19" hidden="1">Val!$AA$5</definedName>
    <definedName name="solver_lhs1" localSheetId="10" hidden="1">'Val2'!$AA$5</definedName>
    <definedName name="solver_lhs2" localSheetId="18" hidden="1">Ala!$AC$5</definedName>
    <definedName name="solver_lhs2" localSheetId="9" hidden="1">'Ala2'!$AC$5</definedName>
    <definedName name="solver_lhs2" localSheetId="6" hidden="1">Asx!$AC$5</definedName>
    <definedName name="solver_lhs2" localSheetId="17" hidden="1">Glx!$AC$5</definedName>
    <definedName name="solver_lhs2" localSheetId="7" hidden="1">'Glx2'!$AC$5</definedName>
    <definedName name="solver_lhs2" localSheetId="22" hidden="1">Ile!$AC$5</definedName>
    <definedName name="solver_lhs2" localSheetId="13" hidden="1">'Ile2'!$AC$5</definedName>
    <definedName name="solver_lhs2" localSheetId="21" hidden="1">Leu!$AC$5</definedName>
    <definedName name="solver_lhs2" localSheetId="12" hidden="1">'Leu2'!$AC$5</definedName>
    <definedName name="solver_lhs2" localSheetId="20" hidden="1">Phe!$AC$5</definedName>
    <definedName name="solver_lhs2" localSheetId="11" hidden="1">'Phe2'!$AC$5</definedName>
    <definedName name="solver_lhs2" localSheetId="8" hidden="1">Ser!$AC$5</definedName>
    <definedName name="solver_lhs2" localSheetId="19" hidden="1">Val!$AC$5</definedName>
    <definedName name="solver_lhs2" localSheetId="10" hidden="1">'Val2'!$AC$5</definedName>
    <definedName name="solver_lhs3" localSheetId="18" hidden="1">Ala!$Z$5</definedName>
    <definedName name="solver_lhs3" localSheetId="9" hidden="1">'Ala2'!$Z$5</definedName>
    <definedName name="solver_lhs3" localSheetId="6" hidden="1">Asx!$Z$5</definedName>
    <definedName name="solver_lhs3" localSheetId="17" hidden="1">Glx!$Z$5</definedName>
    <definedName name="solver_lhs3" localSheetId="7" hidden="1">'Glx2'!$Z$5</definedName>
    <definedName name="solver_lhs3" localSheetId="22" hidden="1">Ile!$Z$5</definedName>
    <definedName name="solver_lhs3" localSheetId="13" hidden="1">'Ile2'!$Z$5</definedName>
    <definedName name="solver_lhs3" localSheetId="21" hidden="1">Leu!$Z$5</definedName>
    <definedName name="solver_lhs3" localSheetId="12" hidden="1">'Leu2'!$Z$5</definedName>
    <definedName name="solver_lhs3" localSheetId="20" hidden="1">Phe!$Z$5</definedName>
    <definedName name="solver_lhs3" localSheetId="11" hidden="1">'Phe2'!$Z$5</definedName>
    <definedName name="solver_lhs3" localSheetId="8" hidden="1">Ser!$Z$5</definedName>
    <definedName name="solver_lhs3" localSheetId="19" hidden="1">Val!$Z$5</definedName>
    <definedName name="solver_lhs3" localSheetId="10" hidden="1">'Val2'!$Z$5</definedName>
    <definedName name="solver_lin" localSheetId="18" hidden="1">2</definedName>
    <definedName name="solver_lin" localSheetId="9" hidden="1">2</definedName>
    <definedName name="solver_lin" localSheetId="6" hidden="1">2</definedName>
    <definedName name="solver_lin" localSheetId="17" hidden="1">2</definedName>
    <definedName name="solver_lin" localSheetId="7" hidden="1">2</definedName>
    <definedName name="solver_lin" localSheetId="22" hidden="1">2</definedName>
    <definedName name="solver_lin" localSheetId="13" hidden="1">2</definedName>
    <definedName name="solver_lin" localSheetId="21" hidden="1">2</definedName>
    <definedName name="solver_lin" localSheetId="12" hidden="1">2</definedName>
    <definedName name="solver_lin" localSheetId="20" hidden="1">2</definedName>
    <definedName name="solver_lin" localSheetId="11" hidden="1">2</definedName>
    <definedName name="solver_lin" localSheetId="8" hidden="1">2</definedName>
    <definedName name="solver_lin" localSheetId="19" hidden="1">2</definedName>
    <definedName name="solver_lin" localSheetId="10" hidden="1">2</definedName>
    <definedName name="solver_mip" localSheetId="18" hidden="1">2147483647</definedName>
    <definedName name="solver_mip" localSheetId="9" hidden="1">2147483647</definedName>
    <definedName name="solver_mip" localSheetId="6" hidden="1">2147483647</definedName>
    <definedName name="solver_mip" localSheetId="17" hidden="1">2147483647</definedName>
    <definedName name="solver_mip" localSheetId="7" hidden="1">2147483647</definedName>
    <definedName name="solver_mip" localSheetId="22" hidden="1">2147483647</definedName>
    <definedName name="solver_mip" localSheetId="13" hidden="1">2147483647</definedName>
    <definedName name="solver_mip" localSheetId="21" hidden="1">2147483647</definedName>
    <definedName name="solver_mip" localSheetId="12" hidden="1">2147483647</definedName>
    <definedName name="solver_mip" localSheetId="20" hidden="1">2147483647</definedName>
    <definedName name="solver_mip" localSheetId="11" hidden="1">2147483647</definedName>
    <definedName name="solver_mip" localSheetId="8" hidden="1">2147483647</definedName>
    <definedName name="solver_mip" localSheetId="19" hidden="1">2147483647</definedName>
    <definedName name="solver_mip" localSheetId="10" hidden="1">2147483647</definedName>
    <definedName name="solver_mni" localSheetId="18" hidden="1">30</definedName>
    <definedName name="solver_mni" localSheetId="9" hidden="1">30</definedName>
    <definedName name="solver_mni" localSheetId="6" hidden="1">30</definedName>
    <definedName name="solver_mni" localSheetId="17" hidden="1">30</definedName>
    <definedName name="solver_mni" localSheetId="7" hidden="1">30</definedName>
    <definedName name="solver_mni" localSheetId="22" hidden="1">30</definedName>
    <definedName name="solver_mni" localSheetId="13" hidden="1">30</definedName>
    <definedName name="solver_mni" localSheetId="21" hidden="1">30</definedName>
    <definedName name="solver_mni" localSheetId="12" hidden="1">30</definedName>
    <definedName name="solver_mni" localSheetId="20" hidden="1">30</definedName>
    <definedName name="solver_mni" localSheetId="11" hidden="1">30</definedName>
    <definedName name="solver_mni" localSheetId="8" hidden="1">30</definedName>
    <definedName name="solver_mni" localSheetId="19" hidden="1">30</definedName>
    <definedName name="solver_mni" localSheetId="10" hidden="1">30</definedName>
    <definedName name="solver_mrt" localSheetId="18" hidden="1">0.075</definedName>
    <definedName name="solver_mrt" localSheetId="9" hidden="1">0.075</definedName>
    <definedName name="solver_mrt" localSheetId="6" hidden="1">0.075</definedName>
    <definedName name="solver_mrt" localSheetId="17" hidden="1">0.075</definedName>
    <definedName name="solver_mrt" localSheetId="7" hidden="1">0.075</definedName>
    <definedName name="solver_mrt" localSheetId="22" hidden="1">0.075</definedName>
    <definedName name="solver_mrt" localSheetId="13" hidden="1">0.075</definedName>
    <definedName name="solver_mrt" localSheetId="21" hidden="1">0.075</definedName>
    <definedName name="solver_mrt" localSheetId="12" hidden="1">0.075</definedName>
    <definedName name="solver_mrt" localSheetId="20" hidden="1">0.075</definedName>
    <definedName name="solver_mrt" localSheetId="11" hidden="1">0.075</definedName>
    <definedName name="solver_mrt" localSheetId="8" hidden="1">0.075</definedName>
    <definedName name="solver_mrt" localSheetId="19" hidden="1">0.075</definedName>
    <definedName name="solver_mrt" localSheetId="10" hidden="1">0.075</definedName>
    <definedName name="solver_msl" localSheetId="18" hidden="1">2</definedName>
    <definedName name="solver_msl" localSheetId="9" hidden="1">2</definedName>
    <definedName name="solver_msl" localSheetId="6" hidden="1">2</definedName>
    <definedName name="solver_msl" localSheetId="17" hidden="1">2</definedName>
    <definedName name="solver_msl" localSheetId="7" hidden="1">2</definedName>
    <definedName name="solver_msl" localSheetId="22" hidden="1">2</definedName>
    <definedName name="solver_msl" localSheetId="13" hidden="1">2</definedName>
    <definedName name="solver_msl" localSheetId="21" hidden="1">2</definedName>
    <definedName name="solver_msl" localSheetId="12" hidden="1">2</definedName>
    <definedName name="solver_msl" localSheetId="20" hidden="1">2</definedName>
    <definedName name="solver_msl" localSheetId="11" hidden="1">2</definedName>
    <definedName name="solver_msl" localSheetId="8" hidden="1">2</definedName>
    <definedName name="solver_msl" localSheetId="19" hidden="1">2</definedName>
    <definedName name="solver_msl" localSheetId="10" hidden="1">2</definedName>
    <definedName name="solver_neg" localSheetId="18" hidden="1">2</definedName>
    <definedName name="solver_neg" localSheetId="9" hidden="1">2</definedName>
    <definedName name="solver_neg" localSheetId="6" hidden="1">2</definedName>
    <definedName name="solver_neg" localSheetId="17" hidden="1">2</definedName>
    <definedName name="solver_neg" localSheetId="7" hidden="1">2</definedName>
    <definedName name="solver_neg" localSheetId="22" hidden="1">2</definedName>
    <definedName name="solver_neg" localSheetId="13" hidden="1">2</definedName>
    <definedName name="solver_neg" localSheetId="21" hidden="1">2</definedName>
    <definedName name="solver_neg" localSheetId="12" hidden="1">2</definedName>
    <definedName name="solver_neg" localSheetId="20" hidden="1">2</definedName>
    <definedName name="solver_neg" localSheetId="11" hidden="1">2</definedName>
    <definedName name="solver_neg" localSheetId="8" hidden="1">2</definedName>
    <definedName name="solver_neg" localSheetId="19" hidden="1">2</definedName>
    <definedName name="solver_neg" localSheetId="10" hidden="1">2</definedName>
    <definedName name="solver_nod" localSheetId="18" hidden="1">2147483647</definedName>
    <definedName name="solver_nod" localSheetId="9" hidden="1">2147483647</definedName>
    <definedName name="solver_nod" localSheetId="6" hidden="1">2147483647</definedName>
    <definedName name="solver_nod" localSheetId="17" hidden="1">2147483647</definedName>
    <definedName name="solver_nod" localSheetId="7" hidden="1">2147483647</definedName>
    <definedName name="solver_nod" localSheetId="22" hidden="1">2147483647</definedName>
    <definedName name="solver_nod" localSheetId="13" hidden="1">2147483647</definedName>
    <definedName name="solver_nod" localSheetId="21" hidden="1">2147483647</definedName>
    <definedName name="solver_nod" localSheetId="12" hidden="1">2147483647</definedName>
    <definedName name="solver_nod" localSheetId="20" hidden="1">2147483647</definedName>
    <definedName name="solver_nod" localSheetId="11" hidden="1">2147483647</definedName>
    <definedName name="solver_nod" localSheetId="8" hidden="1">2147483647</definedName>
    <definedName name="solver_nod" localSheetId="19" hidden="1">2147483647</definedName>
    <definedName name="solver_nod" localSheetId="10" hidden="1">2147483647</definedName>
    <definedName name="solver_num" localSheetId="18" hidden="1">3</definedName>
    <definedName name="solver_num" localSheetId="9" hidden="1">3</definedName>
    <definedName name="solver_num" localSheetId="6" hidden="1">3</definedName>
    <definedName name="solver_num" localSheetId="17" hidden="1">3</definedName>
    <definedName name="solver_num" localSheetId="7" hidden="1">3</definedName>
    <definedName name="solver_num" localSheetId="22" hidden="1">3</definedName>
    <definedName name="solver_num" localSheetId="13" hidden="1">3</definedName>
    <definedName name="solver_num" localSheetId="21" hidden="1">3</definedName>
    <definedName name="solver_num" localSheetId="12" hidden="1">3</definedName>
    <definedName name="solver_num" localSheetId="20" hidden="1">3</definedName>
    <definedName name="solver_num" localSheetId="11" hidden="1">3</definedName>
    <definedName name="solver_num" localSheetId="8" hidden="1">3</definedName>
    <definedName name="solver_num" localSheetId="19" hidden="1">3</definedName>
    <definedName name="solver_num" localSheetId="10" hidden="1">3</definedName>
    <definedName name="solver_nwt" localSheetId="18" hidden="1">1</definedName>
    <definedName name="solver_nwt" localSheetId="9" hidden="1">1</definedName>
    <definedName name="solver_nwt" localSheetId="6" hidden="1">1</definedName>
    <definedName name="solver_nwt" localSheetId="17" hidden="1">1</definedName>
    <definedName name="solver_nwt" localSheetId="7" hidden="1">1</definedName>
    <definedName name="solver_nwt" localSheetId="22" hidden="1">1</definedName>
    <definedName name="solver_nwt" localSheetId="13" hidden="1">1</definedName>
    <definedName name="solver_nwt" localSheetId="21" hidden="1">1</definedName>
    <definedName name="solver_nwt" localSheetId="12" hidden="1">1</definedName>
    <definedName name="solver_nwt" localSheetId="20" hidden="1">1</definedName>
    <definedName name="solver_nwt" localSheetId="11" hidden="1">1</definedName>
    <definedName name="solver_nwt" localSheetId="8" hidden="1">1</definedName>
    <definedName name="solver_nwt" localSheetId="19" hidden="1">1</definedName>
    <definedName name="solver_nwt" localSheetId="10" hidden="1">1</definedName>
    <definedName name="solver_opt" localSheetId="18" hidden="1">Ala!$AB$3</definedName>
    <definedName name="solver_opt" localSheetId="9" hidden="1">'Ala2'!$AB$3</definedName>
    <definedName name="solver_opt" localSheetId="6" hidden="1">Asx!$AB$3</definedName>
    <definedName name="solver_opt" localSheetId="17" hidden="1">Glx!$AB$3</definedName>
    <definedName name="solver_opt" localSheetId="7" hidden="1">'Glx2'!$AB$3</definedName>
    <definedName name="solver_opt" localSheetId="22" hidden="1">Ile!$AB$3</definedName>
    <definedName name="solver_opt" localSheetId="13" hidden="1">'Ile2'!$AB$3</definedName>
    <definedName name="solver_opt" localSheetId="21" hidden="1">Leu!$AB$3</definedName>
    <definedName name="solver_opt" localSheetId="12" hidden="1">'Leu2'!$AB$3</definedName>
    <definedName name="solver_opt" localSheetId="20" hidden="1">Phe!$AB$3</definedName>
    <definedName name="solver_opt" localSheetId="11" hidden="1">'Phe2'!$AB$3</definedName>
    <definedName name="solver_opt" localSheetId="8" hidden="1">Ser!$AB$3</definedName>
    <definedName name="solver_opt" localSheetId="19" hidden="1">Val!$AB$3</definedName>
    <definedName name="solver_opt" localSheetId="10" hidden="1">'Val2'!$AB$3</definedName>
    <definedName name="solver_pre" localSheetId="18" hidden="1">0.000001</definedName>
    <definedName name="solver_pre" localSheetId="9" hidden="1">0.000001</definedName>
    <definedName name="solver_pre" localSheetId="6" hidden="1">0.000001</definedName>
    <definedName name="solver_pre" localSheetId="17" hidden="1">0.000001</definedName>
    <definedName name="solver_pre" localSheetId="7" hidden="1">0.000001</definedName>
    <definedName name="solver_pre" localSheetId="22" hidden="1">0.000001</definedName>
    <definedName name="solver_pre" localSheetId="13" hidden="1">0.000001</definedName>
    <definedName name="solver_pre" localSheetId="21" hidden="1">0.000001</definedName>
    <definedName name="solver_pre" localSheetId="12" hidden="1">0.000001</definedName>
    <definedName name="solver_pre" localSheetId="20" hidden="1">0.000001</definedName>
    <definedName name="solver_pre" localSheetId="11" hidden="1">0.000001</definedName>
    <definedName name="solver_pre" localSheetId="8" hidden="1">0.000001</definedName>
    <definedName name="solver_pre" localSheetId="19" hidden="1">0.000001</definedName>
    <definedName name="solver_pre" localSheetId="10" hidden="1">0.000001</definedName>
    <definedName name="solver_rbv" localSheetId="18" hidden="1">1</definedName>
    <definedName name="solver_rbv" localSheetId="9" hidden="1">1</definedName>
    <definedName name="solver_rbv" localSheetId="6" hidden="1">1</definedName>
    <definedName name="solver_rbv" localSheetId="17" hidden="1">1</definedName>
    <definedName name="solver_rbv" localSheetId="7" hidden="1">1</definedName>
    <definedName name="solver_rbv" localSheetId="22" hidden="1">1</definedName>
    <definedName name="solver_rbv" localSheetId="13" hidden="1">1</definedName>
    <definedName name="solver_rbv" localSheetId="21" hidden="1">1</definedName>
    <definedName name="solver_rbv" localSheetId="12" hidden="1">1</definedName>
    <definedName name="solver_rbv" localSheetId="20" hidden="1">1</definedName>
    <definedName name="solver_rbv" localSheetId="11" hidden="1">1</definedName>
    <definedName name="solver_rbv" localSheetId="8" hidden="1">1</definedName>
    <definedName name="solver_rbv" localSheetId="19" hidden="1">1</definedName>
    <definedName name="solver_rbv" localSheetId="10" hidden="1">1</definedName>
    <definedName name="solver_rel1" localSheetId="18" hidden="1">3</definedName>
    <definedName name="solver_rel1" localSheetId="9" hidden="1">3</definedName>
    <definedName name="solver_rel1" localSheetId="6" hidden="1">3</definedName>
    <definedName name="solver_rel1" localSheetId="17" hidden="1">3</definedName>
    <definedName name="solver_rel1" localSheetId="7" hidden="1">3</definedName>
    <definedName name="solver_rel1" localSheetId="22" hidden="1">3</definedName>
    <definedName name="solver_rel1" localSheetId="13" hidden="1">3</definedName>
    <definedName name="solver_rel1" localSheetId="21" hidden="1">3</definedName>
    <definedName name="solver_rel1" localSheetId="12" hidden="1">3</definedName>
    <definedName name="solver_rel1" localSheetId="20" hidden="1">3</definedName>
    <definedName name="solver_rel1" localSheetId="11" hidden="1">3</definedName>
    <definedName name="solver_rel1" localSheetId="8" hidden="1">3</definedName>
    <definedName name="solver_rel1" localSheetId="19" hidden="1">3</definedName>
    <definedName name="solver_rel1" localSheetId="10" hidden="1">3</definedName>
    <definedName name="solver_rel2" localSheetId="18" hidden="1">3</definedName>
    <definedName name="solver_rel2" localSheetId="9" hidden="1">3</definedName>
    <definedName name="solver_rel2" localSheetId="6" hidden="1">3</definedName>
    <definedName name="solver_rel2" localSheetId="17" hidden="1">3</definedName>
    <definedName name="solver_rel2" localSheetId="7" hidden="1">3</definedName>
    <definedName name="solver_rel2" localSheetId="22" hidden="1">3</definedName>
    <definedName name="solver_rel2" localSheetId="13" hidden="1">3</definedName>
    <definedName name="solver_rel2" localSheetId="21" hidden="1">3</definedName>
    <definedName name="solver_rel2" localSheetId="12" hidden="1">3</definedName>
    <definedName name="solver_rel2" localSheetId="20" hidden="1">3</definedName>
    <definedName name="solver_rel2" localSheetId="11" hidden="1">3</definedName>
    <definedName name="solver_rel2" localSheetId="8" hidden="1">3</definedName>
    <definedName name="solver_rel2" localSheetId="19" hidden="1">3</definedName>
    <definedName name="solver_rel2" localSheetId="10" hidden="1">3</definedName>
    <definedName name="solver_rel3" localSheetId="18" hidden="1">3</definedName>
    <definedName name="solver_rel3" localSheetId="9" hidden="1">3</definedName>
    <definedName name="solver_rel3" localSheetId="6" hidden="1">3</definedName>
    <definedName name="solver_rel3" localSheetId="17" hidden="1">3</definedName>
    <definedName name="solver_rel3" localSheetId="7" hidden="1">3</definedName>
    <definedName name="solver_rel3" localSheetId="22" hidden="1">3</definedName>
    <definedName name="solver_rel3" localSheetId="13" hidden="1">3</definedName>
    <definedName name="solver_rel3" localSheetId="21" hidden="1">3</definedName>
    <definedName name="solver_rel3" localSheetId="12" hidden="1">3</definedName>
    <definedName name="solver_rel3" localSheetId="20" hidden="1">3</definedName>
    <definedName name="solver_rel3" localSheetId="11" hidden="1">3</definedName>
    <definedName name="solver_rel3" localSheetId="8" hidden="1">3</definedName>
    <definedName name="solver_rel3" localSheetId="19" hidden="1">3</definedName>
    <definedName name="solver_rel3" localSheetId="10" hidden="1">3</definedName>
    <definedName name="solver_rhs1" localSheetId="18" hidden="1">0.0000001</definedName>
    <definedName name="solver_rhs1" localSheetId="9" hidden="1">0.0000001</definedName>
    <definedName name="solver_rhs1" localSheetId="6" hidden="1">0.0000001</definedName>
    <definedName name="solver_rhs1" localSheetId="17" hidden="1">0.0000001</definedName>
    <definedName name="solver_rhs1" localSheetId="7" hidden="1">0.0000001</definedName>
    <definedName name="solver_rhs1" localSheetId="22" hidden="1">0.0000001</definedName>
    <definedName name="solver_rhs1" localSheetId="13" hidden="1">0.0000001</definedName>
    <definedName name="solver_rhs1" localSheetId="21" hidden="1">0.0000001</definedName>
    <definedName name="solver_rhs1" localSheetId="12" hidden="1">0.0000001</definedName>
    <definedName name="solver_rhs1" localSheetId="20" hidden="1">0.0000001</definedName>
    <definedName name="solver_rhs1" localSheetId="11" hidden="1">0.0000001</definedName>
    <definedName name="solver_rhs1" localSheetId="8" hidden="1">0.0000001</definedName>
    <definedName name="solver_rhs1" localSheetId="19" hidden="1">0.0000001</definedName>
    <definedName name="solver_rhs1" localSheetId="10" hidden="1">0.0000001</definedName>
    <definedName name="solver_rhs2" localSheetId="18" hidden="1">0.0001</definedName>
    <definedName name="solver_rhs2" localSheetId="9" hidden="1">0.0001</definedName>
    <definedName name="solver_rhs2" localSheetId="6" hidden="1">0.0001</definedName>
    <definedName name="solver_rhs2" localSheetId="17" hidden="1">0.0001</definedName>
    <definedName name="solver_rhs2" localSheetId="7" hidden="1">0.0001</definedName>
    <definedName name="solver_rhs2" localSheetId="22" hidden="1">0.0001</definedName>
    <definedName name="solver_rhs2" localSheetId="13" hidden="1">0.0001</definedName>
    <definedName name="solver_rhs2" localSheetId="21" hidden="1">0.0001</definedName>
    <definedName name="solver_rhs2" localSheetId="12" hidden="1">0.0001</definedName>
    <definedName name="solver_rhs2" localSheetId="20" hidden="1">0.0001</definedName>
    <definedName name="solver_rhs2" localSheetId="11" hidden="1">0.0001</definedName>
    <definedName name="solver_rhs2" localSheetId="8" hidden="1">0.0001</definedName>
    <definedName name="solver_rhs2" localSheetId="19" hidden="1">0.0001</definedName>
    <definedName name="solver_rhs2" localSheetId="10" hidden="1">0.0001</definedName>
    <definedName name="solver_rhs3" localSheetId="18" hidden="1">0.0000009</definedName>
    <definedName name="solver_rhs3" localSheetId="9" hidden="1">0.0000009</definedName>
    <definedName name="solver_rhs3" localSheetId="6" hidden="1">0.0000009</definedName>
    <definedName name="solver_rhs3" localSheetId="17" hidden="1">0.0000009</definedName>
    <definedName name="solver_rhs3" localSheetId="7" hidden="1">0.0000009</definedName>
    <definedName name="solver_rhs3" localSheetId="22" hidden="1">0.0000009</definedName>
    <definedName name="solver_rhs3" localSheetId="13" hidden="1">0.0000009</definedName>
    <definedName name="solver_rhs3" localSheetId="21" hidden="1">0.0000009</definedName>
    <definedName name="solver_rhs3" localSheetId="12" hidden="1">0.0000009</definedName>
    <definedName name="solver_rhs3" localSheetId="20" hidden="1">0.0000009</definedName>
    <definedName name="solver_rhs3" localSheetId="11" hidden="1">0.0000009</definedName>
    <definedName name="solver_rhs3" localSheetId="8" hidden="1">0.0000009</definedName>
    <definedName name="solver_rhs3" localSheetId="19" hidden="1">0.0000009</definedName>
    <definedName name="solver_rhs3" localSheetId="10" hidden="1">0.0000009</definedName>
    <definedName name="solver_rlx" localSheetId="18" hidden="1">1</definedName>
    <definedName name="solver_rlx" localSheetId="9" hidden="1">1</definedName>
    <definedName name="solver_rlx" localSheetId="6" hidden="1">1</definedName>
    <definedName name="solver_rlx" localSheetId="17" hidden="1">1</definedName>
    <definedName name="solver_rlx" localSheetId="7" hidden="1">1</definedName>
    <definedName name="solver_rlx" localSheetId="22" hidden="1">1</definedName>
    <definedName name="solver_rlx" localSheetId="13" hidden="1">1</definedName>
    <definedName name="solver_rlx" localSheetId="21" hidden="1">1</definedName>
    <definedName name="solver_rlx" localSheetId="12" hidden="1">1</definedName>
    <definedName name="solver_rlx" localSheetId="20" hidden="1">1</definedName>
    <definedName name="solver_rlx" localSheetId="11" hidden="1">1</definedName>
    <definedName name="solver_rlx" localSheetId="8" hidden="1">1</definedName>
    <definedName name="solver_rlx" localSheetId="19" hidden="1">1</definedName>
    <definedName name="solver_rlx" localSheetId="10" hidden="1">1</definedName>
    <definedName name="solver_rsd" localSheetId="18" hidden="1">0</definedName>
    <definedName name="solver_rsd" localSheetId="9" hidden="1">0</definedName>
    <definedName name="solver_rsd" localSheetId="6" hidden="1">0</definedName>
    <definedName name="solver_rsd" localSheetId="17" hidden="1">0</definedName>
    <definedName name="solver_rsd" localSheetId="7" hidden="1">0</definedName>
    <definedName name="solver_rsd" localSheetId="22" hidden="1">0</definedName>
    <definedName name="solver_rsd" localSheetId="13" hidden="1">0</definedName>
    <definedName name="solver_rsd" localSheetId="21" hidden="1">0</definedName>
    <definedName name="solver_rsd" localSheetId="12" hidden="1">0</definedName>
    <definedName name="solver_rsd" localSheetId="20" hidden="1">0</definedName>
    <definedName name="solver_rsd" localSheetId="11" hidden="1">0</definedName>
    <definedName name="solver_rsd" localSheetId="8" hidden="1">0</definedName>
    <definedName name="solver_rsd" localSheetId="19" hidden="1">0</definedName>
    <definedName name="solver_rsd" localSheetId="10" hidden="1">0</definedName>
    <definedName name="solver_scl" localSheetId="18" hidden="1">2</definedName>
    <definedName name="solver_scl" localSheetId="9" hidden="1">2</definedName>
    <definedName name="solver_scl" localSheetId="6" hidden="1">2</definedName>
    <definedName name="solver_scl" localSheetId="17" hidden="1">2</definedName>
    <definedName name="solver_scl" localSheetId="7" hidden="1">2</definedName>
    <definedName name="solver_scl" localSheetId="22" hidden="1">2</definedName>
    <definedName name="solver_scl" localSheetId="13" hidden="1">2</definedName>
    <definedName name="solver_scl" localSheetId="21" hidden="1">2</definedName>
    <definedName name="solver_scl" localSheetId="12" hidden="1">2</definedName>
    <definedName name="solver_scl" localSheetId="20" hidden="1">2</definedName>
    <definedName name="solver_scl" localSheetId="11" hidden="1">2</definedName>
    <definedName name="solver_scl" localSheetId="8" hidden="1">2</definedName>
    <definedName name="solver_scl" localSheetId="19" hidden="1">2</definedName>
    <definedName name="solver_scl" localSheetId="10" hidden="1">2</definedName>
    <definedName name="solver_sho" localSheetId="18" hidden="1">2</definedName>
    <definedName name="solver_sho" localSheetId="9" hidden="1">2</definedName>
    <definedName name="solver_sho" localSheetId="6" hidden="1">2</definedName>
    <definedName name="solver_sho" localSheetId="17" hidden="1">2</definedName>
    <definedName name="solver_sho" localSheetId="7" hidden="1">2</definedName>
    <definedName name="solver_sho" localSheetId="22" hidden="1">2</definedName>
    <definedName name="solver_sho" localSheetId="13" hidden="1">2</definedName>
    <definedName name="solver_sho" localSheetId="21" hidden="1">2</definedName>
    <definedName name="solver_sho" localSheetId="12" hidden="1">2</definedName>
    <definedName name="solver_sho" localSheetId="20" hidden="1">2</definedName>
    <definedName name="solver_sho" localSheetId="11" hidden="1">2</definedName>
    <definedName name="solver_sho" localSheetId="8" hidden="1">2</definedName>
    <definedName name="solver_sho" localSheetId="19" hidden="1">2</definedName>
    <definedName name="solver_sho" localSheetId="10" hidden="1">2</definedName>
    <definedName name="solver_ssz" localSheetId="18" hidden="1">100</definedName>
    <definedName name="solver_ssz" localSheetId="9" hidden="1">100</definedName>
    <definedName name="solver_ssz" localSheetId="6" hidden="1">100</definedName>
    <definedName name="solver_ssz" localSheetId="17" hidden="1">100</definedName>
    <definedName name="solver_ssz" localSheetId="7" hidden="1">100</definedName>
    <definedName name="solver_ssz" localSheetId="22" hidden="1">100</definedName>
    <definedName name="solver_ssz" localSheetId="13" hidden="1">100</definedName>
    <definedName name="solver_ssz" localSheetId="21" hidden="1">100</definedName>
    <definedName name="solver_ssz" localSheetId="12" hidden="1">100</definedName>
    <definedName name="solver_ssz" localSheetId="20" hidden="1">100</definedName>
    <definedName name="solver_ssz" localSheetId="11" hidden="1">100</definedName>
    <definedName name="solver_ssz" localSheetId="8" hidden="1">100</definedName>
    <definedName name="solver_ssz" localSheetId="19" hidden="1">100</definedName>
    <definedName name="solver_ssz" localSheetId="10" hidden="1">100</definedName>
    <definedName name="solver_tim" localSheetId="18" hidden="1">100</definedName>
    <definedName name="solver_tim" localSheetId="9" hidden="1">100</definedName>
    <definedName name="solver_tim" localSheetId="6" hidden="1">100</definedName>
    <definedName name="solver_tim" localSheetId="17" hidden="1">100</definedName>
    <definedName name="solver_tim" localSheetId="7" hidden="1">100</definedName>
    <definedName name="solver_tim" localSheetId="22" hidden="1">100</definedName>
    <definedName name="solver_tim" localSheetId="13" hidden="1">100</definedName>
    <definedName name="solver_tim" localSheetId="21" hidden="1">100</definedName>
    <definedName name="solver_tim" localSheetId="12" hidden="1">100</definedName>
    <definedName name="solver_tim" localSheetId="20" hidden="1">100</definedName>
    <definedName name="solver_tim" localSheetId="11" hidden="1">100</definedName>
    <definedName name="solver_tim" localSheetId="8" hidden="1">100</definedName>
    <definedName name="solver_tim" localSheetId="19" hidden="1">100</definedName>
    <definedName name="solver_tim" localSheetId="10" hidden="1">100</definedName>
    <definedName name="solver_tol" localSheetId="18" hidden="1">0.05</definedName>
    <definedName name="solver_tol" localSheetId="9" hidden="1">0.05</definedName>
    <definedName name="solver_tol" localSheetId="6" hidden="1">0.05</definedName>
    <definedName name="solver_tol" localSheetId="17" hidden="1">0.05</definedName>
    <definedName name="solver_tol" localSheetId="7" hidden="1">0.05</definedName>
    <definedName name="solver_tol" localSheetId="22" hidden="1">0.05</definedName>
    <definedName name="solver_tol" localSheetId="13" hidden="1">0.05</definedName>
    <definedName name="solver_tol" localSheetId="21" hidden="1">0.05</definedName>
    <definedName name="solver_tol" localSheetId="12" hidden="1">0.05</definedName>
    <definedName name="solver_tol" localSheetId="20" hidden="1">0.05</definedName>
    <definedName name="solver_tol" localSheetId="11" hidden="1">0.05</definedName>
    <definedName name="solver_tol" localSheetId="8" hidden="1">0.05</definedName>
    <definedName name="solver_tol" localSheetId="19" hidden="1">0.05</definedName>
    <definedName name="solver_tol" localSheetId="10" hidden="1">0.05</definedName>
    <definedName name="solver_typ" localSheetId="18" hidden="1">2</definedName>
    <definedName name="solver_typ" localSheetId="9" hidden="1">2</definedName>
    <definedName name="solver_typ" localSheetId="6" hidden="1">2</definedName>
    <definedName name="solver_typ" localSheetId="17" hidden="1">2</definedName>
    <definedName name="solver_typ" localSheetId="7" hidden="1">2</definedName>
    <definedName name="solver_typ" localSheetId="22" hidden="1">2</definedName>
    <definedName name="solver_typ" localSheetId="13" hidden="1">2</definedName>
    <definedName name="solver_typ" localSheetId="21" hidden="1">2</definedName>
    <definedName name="solver_typ" localSheetId="12" hidden="1">2</definedName>
    <definedName name="solver_typ" localSheetId="20" hidden="1">2</definedName>
    <definedName name="solver_typ" localSheetId="11" hidden="1">2</definedName>
    <definedName name="solver_typ" localSheetId="8" hidden="1">2</definedName>
    <definedName name="solver_typ" localSheetId="19" hidden="1">2</definedName>
    <definedName name="solver_typ" localSheetId="10" hidden="1">2</definedName>
    <definedName name="solver_val" localSheetId="18" hidden="1">1</definedName>
    <definedName name="solver_val" localSheetId="9" hidden="1">1</definedName>
    <definedName name="solver_val" localSheetId="6" hidden="1">1</definedName>
    <definedName name="solver_val" localSheetId="17" hidden="1">1</definedName>
    <definedName name="solver_val" localSheetId="7" hidden="1">1</definedName>
    <definedName name="solver_val" localSheetId="22" hidden="1">1</definedName>
    <definedName name="solver_val" localSheetId="13" hidden="1">1</definedName>
    <definedName name="solver_val" localSheetId="21" hidden="1">1</definedName>
    <definedName name="solver_val" localSheetId="12" hidden="1">1</definedName>
    <definedName name="solver_val" localSheetId="20" hidden="1">1</definedName>
    <definedName name="solver_val" localSheetId="11" hidden="1">1</definedName>
    <definedName name="solver_val" localSheetId="8" hidden="1">1</definedName>
    <definedName name="solver_val" localSheetId="19" hidden="1">1</definedName>
    <definedName name="solver_val" localSheetId="10" hidden="1">1</definedName>
    <definedName name="solver_ver" localSheetId="18" hidden="1">3</definedName>
    <definedName name="solver_ver" localSheetId="9" hidden="1">3</definedName>
    <definedName name="solver_ver" localSheetId="6" hidden="1">3</definedName>
    <definedName name="solver_ver" localSheetId="17" hidden="1">3</definedName>
    <definedName name="solver_ver" localSheetId="7" hidden="1">3</definedName>
    <definedName name="solver_ver" localSheetId="22" hidden="1">3</definedName>
    <definedName name="solver_ver" localSheetId="13" hidden="1">3</definedName>
    <definedName name="solver_ver" localSheetId="21" hidden="1">3</definedName>
    <definedName name="solver_ver" localSheetId="12" hidden="1">3</definedName>
    <definedName name="solver_ver" localSheetId="20" hidden="1">3</definedName>
    <definedName name="solver_ver" localSheetId="11" hidden="1">3</definedName>
    <definedName name="solver_ver" localSheetId="8" hidden="1">3</definedName>
    <definedName name="solver_ver" localSheetId="19" hidden="1">3</definedName>
    <definedName name="solver_ver" localSheetId="10" hidden="1">3</definedName>
  </definedNames>
  <calcPr calcId="125725" concurrentCalc="0"/>
</workbook>
</file>

<file path=xl/calcChain.xml><?xml version="1.0" encoding="utf-8"?>
<calcChain xmlns="http://schemas.openxmlformats.org/spreadsheetml/2006/main">
  <c r="G265" i="114"/>
  <c r="F265"/>
  <c r="E265"/>
  <c r="D265"/>
  <c r="C265"/>
  <c r="G264"/>
  <c r="F264"/>
  <c r="E264"/>
  <c r="D264"/>
  <c r="C264"/>
  <c r="G263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G250"/>
  <c r="F250"/>
  <c r="E250"/>
  <c r="D250"/>
  <c r="C250"/>
  <c r="G249"/>
  <c r="F249"/>
  <c r="E249"/>
  <c r="D249"/>
  <c r="C249"/>
  <c r="G248"/>
  <c r="F248"/>
  <c r="E248"/>
  <c r="D248"/>
  <c r="C248"/>
  <c r="G247"/>
  <c r="F247"/>
  <c r="E247"/>
  <c r="D247"/>
  <c r="C247"/>
  <c r="G246"/>
  <c r="F246"/>
  <c r="E246"/>
  <c r="D246"/>
  <c r="C246"/>
  <c r="G245"/>
  <c r="F245"/>
  <c r="E245"/>
  <c r="D245"/>
  <c r="C245"/>
  <c r="G244"/>
  <c r="F244"/>
  <c r="E244"/>
  <c r="D244"/>
  <c r="C244"/>
  <c r="G243"/>
  <c r="F243"/>
  <c r="E243"/>
  <c r="D243"/>
  <c r="C243"/>
  <c r="G242"/>
  <c r="F242"/>
  <c r="E242"/>
  <c r="D242"/>
  <c r="C242"/>
  <c r="G241"/>
  <c r="F241"/>
  <c r="E241"/>
  <c r="D241"/>
  <c r="C241"/>
  <c r="G240"/>
  <c r="F240"/>
  <c r="E240"/>
  <c r="D240"/>
  <c r="C240"/>
  <c r="G239"/>
  <c r="F239"/>
  <c r="E239"/>
  <c r="D239"/>
  <c r="C239"/>
  <c r="G238"/>
  <c r="F238"/>
  <c r="E238"/>
  <c r="D238"/>
  <c r="C238"/>
  <c r="G237"/>
  <c r="F237"/>
  <c r="E237"/>
  <c r="D237"/>
  <c r="C237"/>
  <c r="G236"/>
  <c r="F236"/>
  <c r="E236"/>
  <c r="D236"/>
  <c r="C236"/>
  <c r="G235"/>
  <c r="F235"/>
  <c r="E235"/>
  <c r="D235"/>
  <c r="C235"/>
  <c r="G234"/>
  <c r="F234"/>
  <c r="E234"/>
  <c r="D234"/>
  <c r="C234"/>
  <c r="G233"/>
  <c r="F233"/>
  <c r="E233"/>
  <c r="D233"/>
  <c r="C233"/>
  <c r="G232"/>
  <c r="F232"/>
  <c r="E232"/>
  <c r="D232"/>
  <c r="C232"/>
  <c r="G231"/>
  <c r="F231"/>
  <c r="E231"/>
  <c r="D231"/>
  <c r="C231"/>
  <c r="G230"/>
  <c r="F230"/>
  <c r="E230"/>
  <c r="D230"/>
  <c r="C230"/>
  <c r="G229"/>
  <c r="F229"/>
  <c r="E229"/>
  <c r="D229"/>
  <c r="C229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G185"/>
  <c r="F185"/>
  <c r="E185"/>
  <c r="D185"/>
  <c r="C185"/>
  <c r="AB184"/>
  <c r="AA184"/>
  <c r="Z184"/>
  <c r="Y184"/>
  <c r="X184"/>
  <c r="G184"/>
  <c r="F184"/>
  <c r="E184"/>
  <c r="D184"/>
  <c r="C184"/>
  <c r="AB183"/>
  <c r="AA183"/>
  <c r="Z183"/>
  <c r="Y183"/>
  <c r="X183"/>
  <c r="G183"/>
  <c r="F183"/>
  <c r="E183"/>
  <c r="D183"/>
  <c r="C183"/>
  <c r="AB182"/>
  <c r="AA182"/>
  <c r="Z182"/>
  <c r="Y182"/>
  <c r="X182"/>
  <c r="N182"/>
  <c r="M182"/>
  <c r="L182"/>
  <c r="K182"/>
  <c r="J182"/>
  <c r="G182"/>
  <c r="F182"/>
  <c r="E182"/>
  <c r="D182"/>
  <c r="C182"/>
  <c r="AB181"/>
  <c r="AA181"/>
  <c r="Z181"/>
  <c r="Y181"/>
  <c r="X181"/>
  <c r="N181"/>
  <c r="M181"/>
  <c r="L181"/>
  <c r="K181"/>
  <c r="J181"/>
  <c r="G181"/>
  <c r="F181"/>
  <c r="E181"/>
  <c r="D181"/>
  <c r="C181"/>
  <c r="AB180"/>
  <c r="AA180"/>
  <c r="Z180"/>
  <c r="Y180"/>
  <c r="X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I148"/>
  <c r="B148"/>
  <c r="B140"/>
  <c r="B265"/>
  <c r="A140"/>
  <c r="A265"/>
  <c r="B139"/>
  <c r="B264"/>
  <c r="A139"/>
  <c r="A264"/>
  <c r="B138"/>
  <c r="B263"/>
  <c r="A138"/>
  <c r="A263"/>
  <c r="B137"/>
  <c r="B262"/>
  <c r="A137"/>
  <c r="A262"/>
  <c r="B136"/>
  <c r="B261"/>
  <c r="A136"/>
  <c r="A261"/>
  <c r="B135"/>
  <c r="B260"/>
  <c r="A135"/>
  <c r="A260"/>
  <c r="B134"/>
  <c r="B259"/>
  <c r="A134"/>
  <c r="A259"/>
  <c r="B133"/>
  <c r="B258"/>
  <c r="A133"/>
  <c r="A258"/>
  <c r="B132"/>
  <c r="B257"/>
  <c r="A132"/>
  <c r="A257"/>
  <c r="B131"/>
  <c r="B256"/>
  <c r="A131"/>
  <c r="A256"/>
  <c r="B130"/>
  <c r="B255"/>
  <c r="A130"/>
  <c r="A255"/>
  <c r="B129"/>
  <c r="B254"/>
  <c r="A129"/>
  <c r="A254"/>
  <c r="B128"/>
  <c r="B253"/>
  <c r="A128"/>
  <c r="H127"/>
  <c r="W227"/>
  <c r="G127"/>
  <c r="V227"/>
  <c r="B127"/>
  <c r="B252"/>
  <c r="A127"/>
  <c r="A252"/>
  <c r="H126"/>
  <c r="W226"/>
  <c r="G126"/>
  <c r="V226"/>
  <c r="B126"/>
  <c r="B251"/>
  <c r="A126"/>
  <c r="A251"/>
  <c r="H125"/>
  <c r="W225"/>
  <c r="G125"/>
  <c r="V225"/>
  <c r="B125"/>
  <c r="B250"/>
  <c r="A125"/>
  <c r="A250"/>
  <c r="H124"/>
  <c r="W224"/>
  <c r="G124"/>
  <c r="V224"/>
  <c r="B124"/>
  <c r="B249"/>
  <c r="A124"/>
  <c r="A249"/>
  <c r="H123"/>
  <c r="W223"/>
  <c r="G123"/>
  <c r="V223"/>
  <c r="B123"/>
  <c r="B248"/>
  <c r="A123"/>
  <c r="A248"/>
  <c r="H122"/>
  <c r="W222"/>
  <c r="G122"/>
  <c r="V222"/>
  <c r="B122"/>
  <c r="B247"/>
  <c r="A122"/>
  <c r="A247"/>
  <c r="H121"/>
  <c r="W221"/>
  <c r="G121"/>
  <c r="V221"/>
  <c r="B121"/>
  <c r="B246"/>
  <c r="A121"/>
  <c r="A246"/>
  <c r="H120"/>
  <c r="W220"/>
  <c r="G120"/>
  <c r="V220"/>
  <c r="B120"/>
  <c r="B245"/>
  <c r="A120"/>
  <c r="A245"/>
  <c r="H119"/>
  <c r="W219"/>
  <c r="G119"/>
  <c r="V219"/>
  <c r="B119"/>
  <c r="B244"/>
  <c r="A119"/>
  <c r="A244"/>
  <c r="H118"/>
  <c r="W218"/>
  <c r="G118"/>
  <c r="V218"/>
  <c r="B118"/>
  <c r="B243"/>
  <c r="A118"/>
  <c r="A243"/>
  <c r="H117"/>
  <c r="W217"/>
  <c r="G117"/>
  <c r="V217"/>
  <c r="B117"/>
  <c r="B242"/>
  <c r="A117"/>
  <c r="A242"/>
  <c r="H116"/>
  <c r="W216"/>
  <c r="G116"/>
  <c r="V216"/>
  <c r="B116"/>
  <c r="B241"/>
  <c r="A116"/>
  <c r="A241"/>
  <c r="H115"/>
  <c r="W215"/>
  <c r="G115"/>
  <c r="V215"/>
  <c r="B115"/>
  <c r="B240"/>
  <c r="A115"/>
  <c r="A240"/>
  <c r="H114"/>
  <c r="W214"/>
  <c r="G114"/>
  <c r="V214"/>
  <c r="B114"/>
  <c r="B239"/>
  <c r="A114"/>
  <c r="A239"/>
  <c r="H113"/>
  <c r="W213"/>
  <c r="G113"/>
  <c r="V213"/>
  <c r="B113"/>
  <c r="B238"/>
  <c r="A113"/>
  <c r="A238"/>
  <c r="H112"/>
  <c r="W212"/>
  <c r="G112"/>
  <c r="V212"/>
  <c r="B112"/>
  <c r="B237"/>
  <c r="A112"/>
  <c r="A237"/>
  <c r="H111"/>
  <c r="W211"/>
  <c r="G111"/>
  <c r="V211"/>
  <c r="B111"/>
  <c r="B236"/>
  <c r="A111"/>
  <c r="A236"/>
  <c r="H110"/>
  <c r="W210"/>
  <c r="G110"/>
  <c r="V210"/>
  <c r="B110"/>
  <c r="B235"/>
  <c r="A110"/>
  <c r="A235"/>
  <c r="H109"/>
  <c r="W209"/>
  <c r="G109"/>
  <c r="V209"/>
  <c r="B109"/>
  <c r="B234"/>
  <c r="A109"/>
  <c r="A234"/>
  <c r="H108"/>
  <c r="W208"/>
  <c r="G108"/>
  <c r="V208"/>
  <c r="B108"/>
  <c r="B233"/>
  <c r="A108"/>
  <c r="A233"/>
  <c r="H107"/>
  <c r="W207"/>
  <c r="G107"/>
  <c r="V207"/>
  <c r="B107"/>
  <c r="B232"/>
  <c r="A107"/>
  <c r="A232"/>
  <c r="H106"/>
  <c r="W206"/>
  <c r="G106"/>
  <c r="V206"/>
  <c r="B106"/>
  <c r="B231"/>
  <c r="A106"/>
  <c r="A231"/>
  <c r="H105"/>
  <c r="W205"/>
  <c r="G105"/>
  <c r="V205"/>
  <c r="B105"/>
  <c r="B230"/>
  <c r="A105"/>
  <c r="A230"/>
  <c r="H104"/>
  <c r="W204"/>
  <c r="G104"/>
  <c r="V204"/>
  <c r="B104"/>
  <c r="B229"/>
  <c r="A104"/>
  <c r="A229"/>
  <c r="H103"/>
  <c r="W203"/>
  <c r="G103"/>
  <c r="V203"/>
  <c r="B103"/>
  <c r="B228"/>
  <c r="A103"/>
  <c r="A228"/>
  <c r="H102"/>
  <c r="W202"/>
  <c r="G102"/>
  <c r="V202"/>
  <c r="B102"/>
  <c r="B227"/>
  <c r="A102"/>
  <c r="A227"/>
  <c r="H101"/>
  <c r="W201"/>
  <c r="G101"/>
  <c r="V201"/>
  <c r="B101"/>
  <c r="B226"/>
  <c r="A101"/>
  <c r="A226"/>
  <c r="H100"/>
  <c r="W200"/>
  <c r="G100"/>
  <c r="V200"/>
  <c r="B100"/>
  <c r="B225"/>
  <c r="A100"/>
  <c r="A225"/>
  <c r="H99"/>
  <c r="W199"/>
  <c r="G99"/>
  <c r="V199"/>
  <c r="B99"/>
  <c r="B224"/>
  <c r="A99"/>
  <c r="A224"/>
  <c r="H98"/>
  <c r="W198"/>
  <c r="G98"/>
  <c r="V198"/>
  <c r="B98"/>
  <c r="B223"/>
  <c r="A98"/>
  <c r="A223"/>
  <c r="H97"/>
  <c r="W197"/>
  <c r="G97"/>
  <c r="V197"/>
  <c r="B97"/>
  <c r="B222"/>
  <c r="A97"/>
  <c r="A222"/>
  <c r="H96"/>
  <c r="W196"/>
  <c r="G96"/>
  <c r="V196"/>
  <c r="B96"/>
  <c r="B221"/>
  <c r="A96"/>
  <c r="A221"/>
  <c r="H95"/>
  <c r="W195"/>
  <c r="G95"/>
  <c r="V195"/>
  <c r="B95"/>
  <c r="B220"/>
  <c r="A95"/>
  <c r="A220"/>
  <c r="H94"/>
  <c r="W194"/>
  <c r="G94"/>
  <c r="V194"/>
  <c r="B94"/>
  <c r="B219"/>
  <c r="A94"/>
  <c r="A219"/>
  <c r="H93"/>
  <c r="W193"/>
  <c r="G93"/>
  <c r="V193"/>
  <c r="B93"/>
  <c r="B218"/>
  <c r="A93"/>
  <c r="A218"/>
  <c r="H92"/>
  <c r="W192"/>
  <c r="G92"/>
  <c r="V192"/>
  <c r="B92"/>
  <c r="B217"/>
  <c r="A92"/>
  <c r="A217"/>
  <c r="H91"/>
  <c r="W191"/>
  <c r="G91"/>
  <c r="V191"/>
  <c r="B91"/>
  <c r="B216"/>
  <c r="A91"/>
  <c r="A216"/>
  <c r="H90"/>
  <c r="W190"/>
  <c r="G90"/>
  <c r="V190"/>
  <c r="B90"/>
  <c r="B215"/>
  <c r="A90"/>
  <c r="A215"/>
  <c r="H89"/>
  <c r="W189"/>
  <c r="G89"/>
  <c r="V189"/>
  <c r="B89"/>
  <c r="B214"/>
  <c r="A89"/>
  <c r="A214"/>
  <c r="H88"/>
  <c r="W188"/>
  <c r="G88"/>
  <c r="V188"/>
  <c r="B88"/>
  <c r="B213"/>
  <c r="A88"/>
  <c r="A213"/>
  <c r="H87"/>
  <c r="W187"/>
  <c r="G87"/>
  <c r="V187"/>
  <c r="B87"/>
  <c r="B212"/>
  <c r="A87"/>
  <c r="A212"/>
  <c r="H86"/>
  <c r="W186"/>
  <c r="G86"/>
  <c r="V186"/>
  <c r="B86"/>
  <c r="B211"/>
  <c r="A86"/>
  <c r="A211"/>
  <c r="H85"/>
  <c r="W185"/>
  <c r="G85"/>
  <c r="V185"/>
  <c r="B85"/>
  <c r="B210"/>
  <c r="A85"/>
  <c r="A210"/>
  <c r="H84"/>
  <c r="W184"/>
  <c r="G84"/>
  <c r="V184"/>
  <c r="B84"/>
  <c r="B209"/>
  <c r="A84"/>
  <c r="A209"/>
  <c r="H83"/>
  <c r="W183"/>
  <c r="G83"/>
  <c r="V183"/>
  <c r="B83"/>
  <c r="B208"/>
  <c r="A83"/>
  <c r="A208"/>
  <c r="H82"/>
  <c r="W182"/>
  <c r="G82"/>
  <c r="V182"/>
  <c r="B82"/>
  <c r="B207"/>
  <c r="A82"/>
  <c r="A207"/>
  <c r="H81"/>
  <c r="W181"/>
  <c r="G81"/>
  <c r="V181"/>
  <c r="B81"/>
  <c r="B206"/>
  <c r="A81"/>
  <c r="A206"/>
  <c r="H80"/>
  <c r="W180"/>
  <c r="G80"/>
  <c r="V180"/>
  <c r="B80"/>
  <c r="B205"/>
  <c r="A80"/>
  <c r="A205"/>
  <c r="H79"/>
  <c r="W179"/>
  <c r="G79"/>
  <c r="V179"/>
  <c r="B79"/>
  <c r="B204"/>
  <c r="A79"/>
  <c r="A204"/>
  <c r="H78"/>
  <c r="W178"/>
  <c r="G78"/>
  <c r="V178"/>
  <c r="B78"/>
  <c r="B203"/>
  <c r="A78"/>
  <c r="A203"/>
  <c r="H77"/>
  <c r="W177"/>
  <c r="G77"/>
  <c r="V177"/>
  <c r="B77"/>
  <c r="B202"/>
  <c r="A77"/>
  <c r="A202"/>
  <c r="H76"/>
  <c r="W176"/>
  <c r="G76"/>
  <c r="V176"/>
  <c r="B76"/>
  <c r="B201"/>
  <c r="A76"/>
  <c r="A201"/>
  <c r="H75"/>
  <c r="W175"/>
  <c r="G75"/>
  <c r="V175"/>
  <c r="B75"/>
  <c r="B200"/>
  <c r="A75"/>
  <c r="A200"/>
  <c r="H74"/>
  <c r="W174"/>
  <c r="G74"/>
  <c r="V174"/>
  <c r="B74"/>
  <c r="B199"/>
  <c r="A74"/>
  <c r="A199"/>
  <c r="H73"/>
  <c r="W173"/>
  <c r="G73"/>
  <c r="V173"/>
  <c r="B73"/>
  <c r="B198"/>
  <c r="A73"/>
  <c r="A198"/>
  <c r="H72"/>
  <c r="W172"/>
  <c r="G72"/>
  <c r="V172"/>
  <c r="B72"/>
  <c r="B197"/>
  <c r="A72"/>
  <c r="A197"/>
  <c r="H71"/>
  <c r="W171"/>
  <c r="G71"/>
  <c r="V171"/>
  <c r="B71"/>
  <c r="B196"/>
  <c r="A71"/>
  <c r="A196"/>
  <c r="H70"/>
  <c r="W170"/>
  <c r="G70"/>
  <c r="V170"/>
  <c r="B70"/>
  <c r="B195"/>
  <c r="A70"/>
  <c r="A195"/>
  <c r="H69"/>
  <c r="W169"/>
  <c r="G69"/>
  <c r="V169"/>
  <c r="B69"/>
  <c r="B194"/>
  <c r="A69"/>
  <c r="A194"/>
  <c r="H68"/>
  <c r="W168"/>
  <c r="G68"/>
  <c r="V168"/>
  <c r="B68"/>
  <c r="B193"/>
  <c r="A68"/>
  <c r="A193"/>
  <c r="H67"/>
  <c r="W167"/>
  <c r="G67"/>
  <c r="V167"/>
  <c r="B67"/>
  <c r="B192"/>
  <c r="A67"/>
  <c r="A192"/>
  <c r="H66"/>
  <c r="W166"/>
  <c r="G66"/>
  <c r="V166"/>
  <c r="B66"/>
  <c r="B191"/>
  <c r="A66"/>
  <c r="A191"/>
  <c r="H65"/>
  <c r="W165"/>
  <c r="G65"/>
  <c r="V165"/>
  <c r="B65"/>
  <c r="B190"/>
  <c r="A65"/>
  <c r="A190"/>
  <c r="H64"/>
  <c r="G64"/>
  <c r="B64"/>
  <c r="B189"/>
  <c r="A64"/>
  <c r="A189"/>
  <c r="H63"/>
  <c r="G63"/>
  <c r="B63"/>
  <c r="B188"/>
  <c r="A63"/>
  <c r="A188"/>
  <c r="H62"/>
  <c r="G62"/>
  <c r="F62"/>
  <c r="P179"/>
  <c r="E62"/>
  <c r="D62"/>
  <c r="I182"/>
  <c r="C62"/>
  <c r="H182"/>
  <c r="B62"/>
  <c r="B187"/>
  <c r="A62"/>
  <c r="A187"/>
  <c r="H61"/>
  <c r="G61"/>
  <c r="F61"/>
  <c r="P178"/>
  <c r="E61"/>
  <c r="D61"/>
  <c r="I181"/>
  <c r="C61"/>
  <c r="H181"/>
  <c r="B61"/>
  <c r="B186"/>
  <c r="A61"/>
  <c r="A186"/>
  <c r="H60"/>
  <c r="G60"/>
  <c r="F60"/>
  <c r="P177"/>
  <c r="E60"/>
  <c r="D60"/>
  <c r="I180"/>
  <c r="C60"/>
  <c r="H180"/>
  <c r="B60"/>
  <c r="B185"/>
  <c r="A60"/>
  <c r="A185"/>
  <c r="H59"/>
  <c r="G59"/>
  <c r="F59"/>
  <c r="P176"/>
  <c r="E59"/>
  <c r="D59"/>
  <c r="I179"/>
  <c r="C59"/>
  <c r="H179"/>
  <c r="B59"/>
  <c r="B184"/>
  <c r="A59"/>
  <c r="A184"/>
  <c r="H58"/>
  <c r="G58"/>
  <c r="F58"/>
  <c r="P175"/>
  <c r="E58"/>
  <c r="D58"/>
  <c r="I178"/>
  <c r="C58"/>
  <c r="H178"/>
  <c r="B58"/>
  <c r="B183"/>
  <c r="A58"/>
  <c r="A183"/>
  <c r="H57"/>
  <c r="G57"/>
  <c r="F57"/>
  <c r="P174"/>
  <c r="E57"/>
  <c r="D57"/>
  <c r="I177"/>
  <c r="C57"/>
  <c r="H177"/>
  <c r="B57"/>
  <c r="B182"/>
  <c r="A57"/>
  <c r="A182"/>
  <c r="H56"/>
  <c r="W164"/>
  <c r="G56"/>
  <c r="V164"/>
  <c r="F56"/>
  <c r="P173"/>
  <c r="E56"/>
  <c r="O173"/>
  <c r="D56"/>
  <c r="I176"/>
  <c r="C56"/>
  <c r="H176"/>
  <c r="B56"/>
  <c r="B181"/>
  <c r="A56"/>
  <c r="A181"/>
  <c r="H55"/>
  <c r="W163"/>
  <c r="G55"/>
  <c r="V163"/>
  <c r="F55"/>
  <c r="P172"/>
  <c r="E55"/>
  <c r="O172"/>
  <c r="D55"/>
  <c r="I175"/>
  <c r="C55"/>
  <c r="H175"/>
  <c r="B55"/>
  <c r="B180"/>
  <c r="A55"/>
  <c r="A180"/>
  <c r="H54"/>
  <c r="G54"/>
  <c r="F54"/>
  <c r="P171"/>
  <c r="E54"/>
  <c r="O171"/>
  <c r="D54"/>
  <c r="I174"/>
  <c r="C54"/>
  <c r="H174"/>
  <c r="B54"/>
  <c r="B179"/>
  <c r="A54"/>
  <c r="A179"/>
  <c r="H53"/>
  <c r="W162"/>
  <c r="G53"/>
  <c r="V162"/>
  <c r="F53"/>
  <c r="P170"/>
  <c r="E53"/>
  <c r="O170"/>
  <c r="D53"/>
  <c r="I173"/>
  <c r="C53"/>
  <c r="H173"/>
  <c r="B53"/>
  <c r="B178"/>
  <c r="A53"/>
  <c r="A178"/>
  <c r="H52"/>
  <c r="G52"/>
  <c r="F52"/>
  <c r="P169"/>
  <c r="E52"/>
  <c r="O169"/>
  <c r="D52"/>
  <c r="I172"/>
  <c r="C52"/>
  <c r="H172"/>
  <c r="B52"/>
  <c r="B177"/>
  <c r="A52"/>
  <c r="A177"/>
  <c r="H51"/>
  <c r="G51"/>
  <c r="F51"/>
  <c r="P168"/>
  <c r="E51"/>
  <c r="O168"/>
  <c r="D51"/>
  <c r="I171"/>
  <c r="C51"/>
  <c r="H171"/>
  <c r="B51"/>
  <c r="B176"/>
  <c r="A51"/>
  <c r="A176"/>
  <c r="H50"/>
  <c r="G50"/>
  <c r="F50"/>
  <c r="P167"/>
  <c r="E50"/>
  <c r="O167"/>
  <c r="D50"/>
  <c r="I170"/>
  <c r="C50"/>
  <c r="H170"/>
  <c r="B50"/>
  <c r="B175"/>
  <c r="A50"/>
  <c r="A175"/>
  <c r="H49"/>
  <c r="G49"/>
  <c r="F49"/>
  <c r="P166"/>
  <c r="E49"/>
  <c r="O166"/>
  <c r="D49"/>
  <c r="I169"/>
  <c r="C49"/>
  <c r="H169"/>
  <c r="B49"/>
  <c r="B174"/>
  <c r="A49"/>
  <c r="A174"/>
  <c r="H48"/>
  <c r="G48"/>
  <c r="F48"/>
  <c r="P165"/>
  <c r="E48"/>
  <c r="O165"/>
  <c r="D48"/>
  <c r="I168"/>
  <c r="C48"/>
  <c r="H168"/>
  <c r="B48"/>
  <c r="B173"/>
  <c r="A48"/>
  <c r="A173"/>
  <c r="H47"/>
  <c r="G47"/>
  <c r="F47"/>
  <c r="P164"/>
  <c r="E47"/>
  <c r="O164"/>
  <c r="D47"/>
  <c r="I167"/>
  <c r="C47"/>
  <c r="H167"/>
  <c r="B47"/>
  <c r="B172"/>
  <c r="A47"/>
  <c r="A172"/>
  <c r="H46"/>
  <c r="G46"/>
  <c r="F46"/>
  <c r="P163"/>
  <c r="E46"/>
  <c r="O163"/>
  <c r="D46"/>
  <c r="I166"/>
  <c r="C46"/>
  <c r="H166"/>
  <c r="B46"/>
  <c r="B171"/>
  <c r="A46"/>
  <c r="H45"/>
  <c r="G45"/>
  <c r="F45"/>
  <c r="P162"/>
  <c r="E45"/>
  <c r="O162"/>
  <c r="D45"/>
  <c r="I165"/>
  <c r="C45"/>
  <c r="H165"/>
  <c r="B45"/>
  <c r="B170"/>
  <c r="A45"/>
  <c r="H44"/>
  <c r="G44"/>
  <c r="F44"/>
  <c r="E44"/>
  <c r="D44"/>
  <c r="I164"/>
  <c r="C44"/>
  <c r="H164"/>
  <c r="B44"/>
  <c r="B169"/>
  <c r="A44"/>
  <c r="H43"/>
  <c r="G43"/>
  <c r="F43"/>
  <c r="E43"/>
  <c r="D43"/>
  <c r="C43"/>
  <c r="B43"/>
  <c r="B168"/>
  <c r="A43"/>
  <c r="H42"/>
  <c r="G42"/>
  <c r="F42"/>
  <c r="E42"/>
  <c r="D42"/>
  <c r="I163"/>
  <c r="H163"/>
  <c r="C42"/>
  <c r="B42"/>
  <c r="B167"/>
  <c r="A42"/>
  <c r="H41"/>
  <c r="G41"/>
  <c r="F41"/>
  <c r="E41"/>
  <c r="D41"/>
  <c r="I162"/>
  <c r="C41"/>
  <c r="H162"/>
  <c r="B41"/>
  <c r="B166"/>
  <c r="A41"/>
  <c r="H40"/>
  <c r="G40"/>
  <c r="F40"/>
  <c r="E40"/>
  <c r="D40"/>
  <c r="C40"/>
  <c r="B40"/>
  <c r="B165"/>
  <c r="A40"/>
  <c r="H39"/>
  <c r="G39"/>
  <c r="F39"/>
  <c r="E39"/>
  <c r="D39"/>
  <c r="C39"/>
  <c r="B39"/>
  <c r="B164"/>
  <c r="A39"/>
  <c r="H38"/>
  <c r="W161"/>
  <c r="G38"/>
  <c r="F38"/>
  <c r="P161"/>
  <c r="E38"/>
  <c r="D38"/>
  <c r="I161"/>
  <c r="C38"/>
  <c r="B38"/>
  <c r="B163"/>
  <c r="A38"/>
  <c r="H37"/>
  <c r="W160"/>
  <c r="G37"/>
  <c r="F37"/>
  <c r="P160"/>
  <c r="E37"/>
  <c r="D37"/>
  <c r="I160"/>
  <c r="C37"/>
  <c r="B37"/>
  <c r="B162"/>
  <c r="A37"/>
  <c r="H36"/>
  <c r="W159"/>
  <c r="G36"/>
  <c r="F36"/>
  <c r="P159"/>
  <c r="E36"/>
  <c r="D36"/>
  <c r="I159"/>
  <c r="C36"/>
  <c r="B36"/>
  <c r="B161"/>
  <c r="A36"/>
  <c r="H35"/>
  <c r="W158"/>
  <c r="G35"/>
  <c r="F35"/>
  <c r="P158"/>
  <c r="E35"/>
  <c r="D35"/>
  <c r="I158"/>
  <c r="C35"/>
  <c r="B35"/>
  <c r="B160"/>
  <c r="A35"/>
  <c r="H34"/>
  <c r="W157"/>
  <c r="G34"/>
  <c r="F34"/>
  <c r="P157"/>
  <c r="E34"/>
  <c r="D34"/>
  <c r="I157"/>
  <c r="C34"/>
  <c r="B34"/>
  <c r="B159"/>
  <c r="A34"/>
  <c r="H33"/>
  <c r="W156"/>
  <c r="G33"/>
  <c r="F33"/>
  <c r="P156"/>
  <c r="E33"/>
  <c r="D33"/>
  <c r="I156"/>
  <c r="C33"/>
  <c r="B33"/>
  <c r="B158"/>
  <c r="A33"/>
  <c r="H32"/>
  <c r="W155"/>
  <c r="G32"/>
  <c r="F32"/>
  <c r="P155"/>
  <c r="E32"/>
  <c r="D32"/>
  <c r="I155"/>
  <c r="C32"/>
  <c r="B32"/>
  <c r="B157"/>
  <c r="A32"/>
  <c r="H31"/>
  <c r="W154"/>
  <c r="G31"/>
  <c r="F31"/>
  <c r="P154"/>
  <c r="E31"/>
  <c r="D31"/>
  <c r="I154"/>
  <c r="C31"/>
  <c r="B31"/>
  <c r="B156"/>
  <c r="A31"/>
  <c r="H30"/>
  <c r="W153"/>
  <c r="G30"/>
  <c r="F30"/>
  <c r="P153"/>
  <c r="E30"/>
  <c r="D30"/>
  <c r="I153"/>
  <c r="C30"/>
  <c r="B30"/>
  <c r="B155"/>
  <c r="A30"/>
  <c r="H29"/>
  <c r="W152"/>
  <c r="G29"/>
  <c r="F29"/>
  <c r="P152"/>
  <c r="E29"/>
  <c r="D29"/>
  <c r="I152"/>
  <c r="C29"/>
  <c r="B29"/>
  <c r="B154"/>
  <c r="A29"/>
  <c r="H28"/>
  <c r="G28"/>
  <c r="F28"/>
  <c r="E28"/>
  <c r="D28"/>
  <c r="C28"/>
  <c r="B28"/>
  <c r="B153"/>
  <c r="A28"/>
  <c r="H27"/>
  <c r="G27"/>
  <c r="F27"/>
  <c r="E27"/>
  <c r="D27"/>
  <c r="C27"/>
  <c r="B27"/>
  <c r="B152"/>
  <c r="A27"/>
  <c r="H26"/>
  <c r="W151"/>
  <c r="G26"/>
  <c r="F26"/>
  <c r="P151"/>
  <c r="E26"/>
  <c r="D26"/>
  <c r="I151"/>
  <c r="C26"/>
  <c r="B26"/>
  <c r="B151"/>
  <c r="A26"/>
  <c r="H25"/>
  <c r="W150"/>
  <c r="G25"/>
  <c r="F25"/>
  <c r="P150"/>
  <c r="E25"/>
  <c r="D25"/>
  <c r="I150"/>
  <c r="C25"/>
  <c r="B25"/>
  <c r="B150"/>
  <c r="A25"/>
  <c r="A150"/>
  <c r="W148"/>
  <c r="A171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O174"/>
  <c r="O175"/>
  <c r="O176"/>
  <c r="O177"/>
  <c r="O178"/>
  <c r="O179"/>
  <c r="A253"/>
  <c r="H24"/>
  <c r="S23"/>
  <c r="O23"/>
  <c r="K23"/>
  <c r="S22"/>
  <c r="R22"/>
  <c r="K22"/>
  <c r="J22"/>
  <c r="S21"/>
  <c r="R21"/>
  <c r="O21"/>
  <c r="N21"/>
  <c r="K21"/>
  <c r="J21"/>
  <c r="S20"/>
  <c r="R20"/>
  <c r="O20"/>
  <c r="N20"/>
  <c r="K20"/>
  <c r="J20"/>
  <c r="B20" a="1"/>
  <c r="A20"/>
  <c r="S19"/>
  <c r="R19"/>
  <c r="O19"/>
  <c r="N19"/>
  <c r="E20"/>
  <c r="C20"/>
  <c r="B20"/>
  <c r="D20"/>
  <c r="K19"/>
  <c r="J19"/>
  <c r="U22"/>
  <c r="U23"/>
  <c r="U21"/>
  <c r="U20"/>
  <c r="U19"/>
  <c r="B19" a="1"/>
  <c r="A19"/>
  <c r="U18"/>
  <c r="S18"/>
  <c r="R18"/>
  <c r="O18"/>
  <c r="N18"/>
  <c r="K18"/>
  <c r="J18"/>
  <c r="C19"/>
  <c r="D19"/>
  <c r="B19"/>
  <c r="E19"/>
  <c r="B18" a="1"/>
  <c r="B18"/>
  <c r="A18"/>
  <c r="U17"/>
  <c r="T17"/>
  <c r="S17"/>
  <c r="R17"/>
  <c r="Q17"/>
  <c r="O17"/>
  <c r="N17"/>
  <c r="K17"/>
  <c r="J17"/>
  <c r="T23"/>
  <c r="T45"/>
  <c r="Q23"/>
  <c r="T22"/>
  <c r="T44"/>
  <c r="Q22"/>
  <c r="T21"/>
  <c r="T43"/>
  <c r="Q21"/>
  <c r="T20"/>
  <c r="T42"/>
  <c r="Q20"/>
  <c r="T19"/>
  <c r="T41"/>
  <c r="Q19"/>
  <c r="T18"/>
  <c r="T40"/>
  <c r="Q18"/>
  <c r="T39"/>
  <c r="D18"/>
  <c r="C18"/>
  <c r="M23"/>
  <c r="E18"/>
  <c r="B17" a="1"/>
  <c r="D17"/>
  <c r="A17"/>
  <c r="U16"/>
  <c r="T16"/>
  <c r="S16"/>
  <c r="R16"/>
  <c r="Q16"/>
  <c r="P16"/>
  <c r="O16"/>
  <c r="N16"/>
  <c r="M16"/>
  <c r="K16"/>
  <c r="J16"/>
  <c r="U15"/>
  <c r="T15"/>
  <c r="S15"/>
  <c r="R15"/>
  <c r="Q15"/>
  <c r="P15"/>
  <c r="O15"/>
  <c r="N15"/>
  <c r="M15"/>
  <c r="K15"/>
  <c r="J15"/>
  <c r="U14"/>
  <c r="T14"/>
  <c r="S14"/>
  <c r="R14"/>
  <c r="Q14"/>
  <c r="P14"/>
  <c r="O14"/>
  <c r="N14"/>
  <c r="M14"/>
  <c r="K14"/>
  <c r="J14"/>
  <c r="U13"/>
  <c r="T13"/>
  <c r="T35"/>
  <c r="S13"/>
  <c r="R13"/>
  <c r="Q13"/>
  <c r="P13"/>
  <c r="O13"/>
  <c r="N13"/>
  <c r="M13"/>
  <c r="K13"/>
  <c r="J13"/>
  <c r="U12"/>
  <c r="T12"/>
  <c r="T34"/>
  <c r="S12"/>
  <c r="R12"/>
  <c r="Q12"/>
  <c r="P12"/>
  <c r="O12"/>
  <c r="N12"/>
  <c r="M12"/>
  <c r="K12"/>
  <c r="J12"/>
  <c r="U11"/>
  <c r="T11"/>
  <c r="S11"/>
  <c r="R11"/>
  <c r="Q11"/>
  <c r="P11"/>
  <c r="O11"/>
  <c r="N11"/>
  <c r="M11"/>
  <c r="K11"/>
  <c r="J11"/>
  <c r="U10"/>
  <c r="T10"/>
  <c r="S10"/>
  <c r="R10"/>
  <c r="C17"/>
  <c r="E17"/>
  <c r="P17"/>
  <c r="P18"/>
  <c r="P40"/>
  <c r="P19"/>
  <c r="P41"/>
  <c r="P20"/>
  <c r="P42"/>
  <c r="P21"/>
  <c r="P43"/>
  <c r="P22"/>
  <c r="O22"/>
  <c r="N22"/>
  <c r="P23"/>
  <c r="P45"/>
  <c r="P34"/>
  <c r="P35"/>
  <c r="T32"/>
  <c r="T33"/>
  <c r="P33"/>
  <c r="T36"/>
  <c r="P36"/>
  <c r="T37"/>
  <c r="P37"/>
  <c r="T38"/>
  <c r="P38"/>
  <c r="B17"/>
  <c r="P39"/>
  <c r="M17"/>
  <c r="M18"/>
  <c r="M19"/>
  <c r="M20"/>
  <c r="M21"/>
  <c r="M22"/>
  <c r="Q10"/>
  <c r="P10"/>
  <c r="O10"/>
  <c r="N10"/>
  <c r="M10"/>
  <c r="L10"/>
  <c r="K10"/>
  <c r="J10"/>
  <c r="U9"/>
  <c r="T9"/>
  <c r="T31"/>
  <c r="S9"/>
  <c r="R9"/>
  <c r="Q9"/>
  <c r="P9"/>
  <c r="O9"/>
  <c r="N9"/>
  <c r="M9"/>
  <c r="L9"/>
  <c r="K9"/>
  <c r="J9"/>
  <c r="F9"/>
  <c r="B9"/>
  <c r="U8"/>
  <c r="T8"/>
  <c r="T30"/>
  <c r="S8"/>
  <c r="R8"/>
  <c r="Q8"/>
  <c r="P8"/>
  <c r="O8"/>
  <c r="N8"/>
  <c r="M8"/>
  <c r="L8"/>
  <c r="K8"/>
  <c r="J8"/>
  <c r="F8"/>
  <c r="B8"/>
  <c r="U7"/>
  <c r="T7"/>
  <c r="T29"/>
  <c r="S7"/>
  <c r="R7"/>
  <c r="Q7"/>
  <c r="P7"/>
  <c r="O7"/>
  <c r="N7"/>
  <c r="M7"/>
  <c r="L7"/>
  <c r="K7"/>
  <c r="J7"/>
  <c r="F7"/>
  <c r="D7"/>
  <c r="B7"/>
  <c r="B12"/>
  <c r="U6"/>
  <c r="T6"/>
  <c r="T28"/>
  <c r="S6"/>
  <c r="R6"/>
  <c r="Q6"/>
  <c r="P6"/>
  <c r="O6"/>
  <c r="N6"/>
  <c r="M6"/>
  <c r="L6"/>
  <c r="K6"/>
  <c r="J6"/>
  <c r="F6"/>
  <c r="D6"/>
  <c r="B6"/>
  <c r="B11"/>
  <c r="U5"/>
  <c r="T5"/>
  <c r="T27"/>
  <c r="P27"/>
  <c r="S5"/>
  <c r="R5"/>
  <c r="Q5"/>
  <c r="P5"/>
  <c r="O5"/>
  <c r="N5"/>
  <c r="M5"/>
  <c r="L5"/>
  <c r="K5"/>
  <c r="J5"/>
  <c r="AC4"/>
  <c r="AA4"/>
  <c r="Z4"/>
  <c r="U4"/>
  <c r="T4"/>
  <c r="S4"/>
  <c r="R4"/>
  <c r="Q4"/>
  <c r="P4"/>
  <c r="O4"/>
  <c r="N4"/>
  <c r="M4"/>
  <c r="L4"/>
  <c r="K4"/>
  <c r="J4"/>
  <c r="L23"/>
  <c r="L22"/>
  <c r="L21"/>
  <c r="L43"/>
  <c r="L20"/>
  <c r="L42"/>
  <c r="L19"/>
  <c r="L41"/>
  <c r="L18"/>
  <c r="L40"/>
  <c r="L17"/>
  <c r="L16"/>
  <c r="L15"/>
  <c r="L14"/>
  <c r="L11"/>
  <c r="L13"/>
  <c r="L12"/>
  <c r="T26"/>
  <c r="P26"/>
  <c r="L26"/>
  <c r="P29"/>
  <c r="L29"/>
  <c r="B13"/>
  <c r="P30"/>
  <c r="L30"/>
  <c r="P31"/>
  <c r="L31"/>
  <c r="L37"/>
  <c r="L33"/>
  <c r="P32"/>
  <c r="L32"/>
  <c r="L34"/>
  <c r="P44"/>
  <c r="L44"/>
  <c r="L27"/>
  <c r="E6"/>
  <c r="P28"/>
  <c r="L28"/>
  <c r="E7"/>
  <c r="E8"/>
  <c r="D8"/>
  <c r="E9"/>
  <c r="D9"/>
  <c r="L39"/>
  <c r="L38"/>
  <c r="L36"/>
  <c r="L35"/>
  <c r="D12"/>
  <c r="E12"/>
  <c r="C12"/>
  <c r="D14"/>
  <c r="F13"/>
  <c r="C13"/>
  <c r="F14"/>
  <c r="E14"/>
  <c r="C14"/>
  <c r="B14"/>
  <c r="D13"/>
  <c r="C11"/>
  <c r="L45"/>
  <c r="M24"/>
  <c r="U3"/>
  <c r="T3"/>
  <c r="S3"/>
  <c r="Q3"/>
  <c r="P3"/>
  <c r="O3"/>
  <c r="M3"/>
  <c r="L3"/>
  <c r="K3"/>
  <c r="A3"/>
  <c r="AC2"/>
  <c r="Q2"/>
  <c r="P2"/>
  <c r="M2"/>
  <c r="L2"/>
  <c r="M1"/>
  <c r="G265" i="134"/>
  <c r="F265"/>
  <c r="E265"/>
  <c r="D265"/>
  <c r="C265"/>
  <c r="G264"/>
  <c r="F264"/>
  <c r="E264"/>
  <c r="D264"/>
  <c r="C264"/>
  <c r="G263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AB252"/>
  <c r="AA252"/>
  <c r="Z252"/>
  <c r="Y252"/>
  <c r="X252"/>
  <c r="G252"/>
  <c r="F252"/>
  <c r="E252"/>
  <c r="D252"/>
  <c r="C252"/>
  <c r="AB251"/>
  <c r="AA251"/>
  <c r="Z251"/>
  <c r="Y251"/>
  <c r="X251"/>
  <c r="G251"/>
  <c r="F251"/>
  <c r="E251"/>
  <c r="D251"/>
  <c r="C251"/>
  <c r="AB250"/>
  <c r="AA250"/>
  <c r="Z250"/>
  <c r="Y250"/>
  <c r="X250"/>
  <c r="G250"/>
  <c r="F250"/>
  <c r="E250"/>
  <c r="D250"/>
  <c r="C250"/>
  <c r="AB249"/>
  <c r="AA249"/>
  <c r="Z249"/>
  <c r="Y249"/>
  <c r="X249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U187"/>
  <c r="T187"/>
  <c r="S187"/>
  <c r="R187"/>
  <c r="Q187"/>
  <c r="N187"/>
  <c r="M187"/>
  <c r="L187"/>
  <c r="K187"/>
  <c r="J187"/>
  <c r="G187"/>
  <c r="F187"/>
  <c r="E187"/>
  <c r="D187"/>
  <c r="C187"/>
  <c r="AB186"/>
  <c r="AA186"/>
  <c r="Z186"/>
  <c r="Y186"/>
  <c r="X186"/>
  <c r="U186"/>
  <c r="T186"/>
  <c r="S186"/>
  <c r="R186"/>
  <c r="Q186"/>
  <c r="N186"/>
  <c r="M186"/>
  <c r="L186"/>
  <c r="K186"/>
  <c r="J186"/>
  <c r="G186"/>
  <c r="F186"/>
  <c r="E186"/>
  <c r="D186"/>
  <c r="C186"/>
  <c r="AB185"/>
  <c r="AA185"/>
  <c r="Z185"/>
  <c r="Y185"/>
  <c r="X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B140"/>
  <c r="A140"/>
  <c r="A265"/>
  <c r="B139"/>
  <c r="A139"/>
  <c r="A264"/>
  <c r="B138"/>
  <c r="A138"/>
  <c r="A263"/>
  <c r="B137"/>
  <c r="A137"/>
  <c r="A262"/>
  <c r="B136"/>
  <c r="A136"/>
  <c r="A261"/>
  <c r="B135"/>
  <c r="A135"/>
  <c r="A260"/>
  <c r="B134"/>
  <c r="A134"/>
  <c r="A259"/>
  <c r="B133"/>
  <c r="A133"/>
  <c r="A258"/>
  <c r="B132"/>
  <c r="A132"/>
  <c r="A257"/>
  <c r="B131"/>
  <c r="A131"/>
  <c r="A256"/>
  <c r="B130"/>
  <c r="A130"/>
  <c r="A255"/>
  <c r="B129"/>
  <c r="A129"/>
  <c r="A254"/>
  <c r="B128"/>
  <c r="A128"/>
  <c r="A253"/>
  <c r="H127"/>
  <c r="G127"/>
  <c r="B127"/>
  <c r="A127"/>
  <c r="A252"/>
  <c r="H126"/>
  <c r="G126"/>
  <c r="B126"/>
  <c r="A126"/>
  <c r="A251"/>
  <c r="H125"/>
  <c r="G125"/>
  <c r="B125"/>
  <c r="A125"/>
  <c r="A250"/>
  <c r="H124"/>
  <c r="G124"/>
  <c r="B124"/>
  <c r="A124"/>
  <c r="A249"/>
  <c r="H123"/>
  <c r="G123"/>
  <c r="B123"/>
  <c r="A123"/>
  <c r="A248"/>
  <c r="H122"/>
  <c r="G122"/>
  <c r="B122"/>
  <c r="A122"/>
  <c r="A247"/>
  <c r="H121"/>
  <c r="G121"/>
  <c r="B121"/>
  <c r="A121"/>
  <c r="A246"/>
  <c r="H120"/>
  <c r="G120"/>
  <c r="B120"/>
  <c r="A120"/>
  <c r="A245"/>
  <c r="H119"/>
  <c r="G119"/>
  <c r="B119"/>
  <c r="A119"/>
  <c r="A244"/>
  <c r="H118"/>
  <c r="G118"/>
  <c r="B118"/>
  <c r="A118"/>
  <c r="A243"/>
  <c r="H117"/>
  <c r="G117"/>
  <c r="B117"/>
  <c r="A117"/>
  <c r="A242"/>
  <c r="H116"/>
  <c r="G116"/>
  <c r="B116"/>
  <c r="A116"/>
  <c r="A241"/>
  <c r="H115"/>
  <c r="G115"/>
  <c r="B115"/>
  <c r="A115"/>
  <c r="A240"/>
  <c r="H114"/>
  <c r="G114"/>
  <c r="B114"/>
  <c r="A114"/>
  <c r="A239"/>
  <c r="H113"/>
  <c r="G113"/>
  <c r="B113"/>
  <c r="A113"/>
  <c r="A238"/>
  <c r="H112"/>
  <c r="G112"/>
  <c r="B112"/>
  <c r="A112"/>
  <c r="A237"/>
  <c r="H111"/>
  <c r="G111"/>
  <c r="B111"/>
  <c r="A111"/>
  <c r="A236"/>
  <c r="H110"/>
  <c r="G110"/>
  <c r="B110"/>
  <c r="A110"/>
  <c r="A235"/>
  <c r="H109"/>
  <c r="G109"/>
  <c r="B109"/>
  <c r="A109"/>
  <c r="A234"/>
  <c r="H108"/>
  <c r="G108"/>
  <c r="B108"/>
  <c r="A108"/>
  <c r="A233"/>
  <c r="H107"/>
  <c r="G107"/>
  <c r="B107"/>
  <c r="A107"/>
  <c r="A232"/>
  <c r="H106"/>
  <c r="G106"/>
  <c r="B106"/>
  <c r="A106"/>
  <c r="A231"/>
  <c r="H105"/>
  <c r="G105"/>
  <c r="B105"/>
  <c r="A105"/>
  <c r="A230"/>
  <c r="H104"/>
  <c r="G104"/>
  <c r="B104"/>
  <c r="A104"/>
  <c r="A229"/>
  <c r="H103"/>
  <c r="G103"/>
  <c r="B103"/>
  <c r="A103"/>
  <c r="A228"/>
  <c r="H102"/>
  <c r="G102"/>
  <c r="B102"/>
  <c r="A102"/>
  <c r="A227"/>
  <c r="H101"/>
  <c r="G101"/>
  <c r="B101"/>
  <c r="A101"/>
  <c r="A226"/>
  <c r="H100"/>
  <c r="G100"/>
  <c r="B100"/>
  <c r="A100"/>
  <c r="A225"/>
  <c r="H99"/>
  <c r="G99"/>
  <c r="B99"/>
  <c r="A99"/>
  <c r="A224"/>
  <c r="H98"/>
  <c r="G98"/>
  <c r="B98"/>
  <c r="A98"/>
  <c r="A223"/>
  <c r="H97"/>
  <c r="G97"/>
  <c r="B97"/>
  <c r="A97"/>
  <c r="A222"/>
  <c r="H96"/>
  <c r="G96"/>
  <c r="B96"/>
  <c r="A96"/>
  <c r="A221"/>
  <c r="H95"/>
  <c r="G95"/>
  <c r="B95"/>
  <c r="A95"/>
  <c r="A220"/>
  <c r="H94"/>
  <c r="G94"/>
  <c r="B94"/>
  <c r="A94"/>
  <c r="A219"/>
  <c r="H93"/>
  <c r="G93"/>
  <c r="B93"/>
  <c r="A93"/>
  <c r="A218"/>
  <c r="H92"/>
  <c r="G92"/>
  <c r="B92"/>
  <c r="A92"/>
  <c r="A217"/>
  <c r="H91"/>
  <c r="G91"/>
  <c r="B91"/>
  <c r="A91"/>
  <c r="A216"/>
  <c r="H90"/>
  <c r="G90"/>
  <c r="B90"/>
  <c r="A90"/>
  <c r="A215"/>
  <c r="H89"/>
  <c r="G89"/>
  <c r="B89"/>
  <c r="A89"/>
  <c r="A214"/>
  <c r="H88"/>
  <c r="G88"/>
  <c r="B88"/>
  <c r="A88"/>
  <c r="A213"/>
  <c r="H87"/>
  <c r="G87"/>
  <c r="B87"/>
  <c r="A87"/>
  <c r="A212"/>
  <c r="H86"/>
  <c r="G86"/>
  <c r="B86"/>
  <c r="A86"/>
  <c r="A211"/>
  <c r="H85"/>
  <c r="G85"/>
  <c r="B85"/>
  <c r="A85"/>
  <c r="A210"/>
  <c r="H84"/>
  <c r="G84"/>
  <c r="B84"/>
  <c r="A84"/>
  <c r="A209"/>
  <c r="H83"/>
  <c r="G83"/>
  <c r="B83"/>
  <c r="A83"/>
  <c r="A208"/>
  <c r="H82"/>
  <c r="G82"/>
  <c r="B82"/>
  <c r="A82"/>
  <c r="A207"/>
  <c r="H81"/>
  <c r="G81"/>
  <c r="B81"/>
  <c r="A81"/>
  <c r="A206"/>
  <c r="H80"/>
  <c r="G80"/>
  <c r="B80"/>
  <c r="A80"/>
  <c r="A205"/>
  <c r="H79"/>
  <c r="G79"/>
  <c r="B79"/>
  <c r="A79"/>
  <c r="A204"/>
  <c r="H78"/>
  <c r="G78"/>
  <c r="B78"/>
  <c r="A78"/>
  <c r="A203"/>
  <c r="H77"/>
  <c r="G77"/>
  <c r="B77"/>
  <c r="A77"/>
  <c r="A202"/>
  <c r="H76"/>
  <c r="G76"/>
  <c r="B76"/>
  <c r="A76"/>
  <c r="A201"/>
  <c r="H75"/>
  <c r="G75"/>
  <c r="B75"/>
  <c r="A75"/>
  <c r="A200"/>
  <c r="H74"/>
  <c r="G74"/>
  <c r="B74"/>
  <c r="A74"/>
  <c r="A199"/>
  <c r="H73"/>
  <c r="G73"/>
  <c r="B73"/>
  <c r="A73"/>
  <c r="A198"/>
  <c r="H72"/>
  <c r="G72"/>
  <c r="B72"/>
  <c r="A72"/>
  <c r="A197"/>
  <c r="H71"/>
  <c r="G71"/>
  <c r="B71"/>
  <c r="A71"/>
  <c r="A196"/>
  <c r="H70"/>
  <c r="G70"/>
  <c r="B70"/>
  <c r="A70"/>
  <c r="A195"/>
  <c r="H69"/>
  <c r="G69"/>
  <c r="B69"/>
  <c r="A69"/>
  <c r="A194"/>
  <c r="H68"/>
  <c r="G68"/>
  <c r="B68"/>
  <c r="A68"/>
  <c r="A193"/>
  <c r="H67"/>
  <c r="G67"/>
  <c r="B67"/>
  <c r="A67"/>
  <c r="A192"/>
  <c r="H66"/>
  <c r="G66"/>
  <c r="B66"/>
  <c r="A66"/>
  <c r="A191"/>
  <c r="H65"/>
  <c r="G65"/>
  <c r="B65"/>
  <c r="A65"/>
  <c r="A190"/>
  <c r="H64"/>
  <c r="G64"/>
  <c r="B64"/>
  <c r="A64"/>
  <c r="A189"/>
  <c r="H63"/>
  <c r="G63"/>
  <c r="B63"/>
  <c r="A63"/>
  <c r="A188"/>
  <c r="H62"/>
  <c r="G62"/>
  <c r="F62"/>
  <c r="E62"/>
  <c r="D62"/>
  <c r="C62"/>
  <c r="B62"/>
  <c r="A62"/>
  <c r="A187"/>
  <c r="H61"/>
  <c r="G61"/>
  <c r="F61"/>
  <c r="E61"/>
  <c r="D61"/>
  <c r="C61"/>
  <c r="B61"/>
  <c r="A61"/>
  <c r="A186"/>
  <c r="H60"/>
  <c r="G60"/>
  <c r="F60"/>
  <c r="E60"/>
  <c r="D60"/>
  <c r="C60"/>
  <c r="B60"/>
  <c r="A60"/>
  <c r="A185"/>
  <c r="H59"/>
  <c r="G59"/>
  <c r="F59"/>
  <c r="E59"/>
  <c r="D59"/>
  <c r="C59"/>
  <c r="B59"/>
  <c r="A59"/>
  <c r="A184"/>
  <c r="H58"/>
  <c r="G58"/>
  <c r="F58"/>
  <c r="E58"/>
  <c r="D58"/>
  <c r="C58"/>
  <c r="B58"/>
  <c r="A58"/>
  <c r="A183"/>
  <c r="H57"/>
  <c r="G57"/>
  <c r="F57"/>
  <c r="E57"/>
  <c r="D57"/>
  <c r="C57"/>
  <c r="B57"/>
  <c r="A57"/>
  <c r="A182"/>
  <c r="H56"/>
  <c r="G56"/>
  <c r="F56"/>
  <c r="E56"/>
  <c r="D56"/>
  <c r="C56"/>
  <c r="B56"/>
  <c r="A56"/>
  <c r="A181"/>
  <c r="H55"/>
  <c r="G55"/>
  <c r="F55"/>
  <c r="E55"/>
  <c r="D55"/>
  <c r="C55"/>
  <c r="B55"/>
  <c r="A55"/>
  <c r="A180"/>
  <c r="H54"/>
  <c r="G54"/>
  <c r="F54"/>
  <c r="E54"/>
  <c r="D54"/>
  <c r="C54"/>
  <c r="B54"/>
  <c r="A54"/>
  <c r="A179"/>
  <c r="H53"/>
  <c r="G53"/>
  <c r="F53"/>
  <c r="E53"/>
  <c r="D53"/>
  <c r="C53"/>
  <c r="B53"/>
  <c r="A53"/>
  <c r="A178"/>
  <c r="H52"/>
  <c r="G52"/>
  <c r="F52"/>
  <c r="E52"/>
  <c r="D52"/>
  <c r="C52"/>
  <c r="B52"/>
  <c r="A52"/>
  <c r="A177"/>
  <c r="H51"/>
  <c r="G51"/>
  <c r="F51"/>
  <c r="E51"/>
  <c r="D51"/>
  <c r="C51"/>
  <c r="B51"/>
  <c r="A51"/>
  <c r="A176"/>
  <c r="H50"/>
  <c r="G50"/>
  <c r="F50"/>
  <c r="E50"/>
  <c r="D50"/>
  <c r="C50"/>
  <c r="B50"/>
  <c r="A50"/>
  <c r="A175"/>
  <c r="H49"/>
  <c r="G49"/>
  <c r="F49"/>
  <c r="E49"/>
  <c r="D49"/>
  <c r="C49"/>
  <c r="B49"/>
  <c r="A49"/>
  <c r="A174"/>
  <c r="H48"/>
  <c r="G48"/>
  <c r="F48"/>
  <c r="E48"/>
  <c r="D48"/>
  <c r="C48"/>
  <c r="B48"/>
  <c r="A48"/>
  <c r="A173"/>
  <c r="H47"/>
  <c r="G47"/>
  <c r="F47"/>
  <c r="E47"/>
  <c r="D47"/>
  <c r="C47"/>
  <c r="B47"/>
  <c r="A47"/>
  <c r="A172"/>
  <c r="H46"/>
  <c r="G46"/>
  <c r="F46"/>
  <c r="E46"/>
  <c r="D46"/>
  <c r="C46"/>
  <c r="B46"/>
  <c r="A46"/>
  <c r="A171"/>
  <c r="H45"/>
  <c r="G45"/>
  <c r="F45"/>
  <c r="E45"/>
  <c r="D45"/>
  <c r="C45"/>
  <c r="B45"/>
  <c r="A45"/>
  <c r="A170"/>
  <c r="H44"/>
  <c r="G44"/>
  <c r="F44"/>
  <c r="E44"/>
  <c r="D44"/>
  <c r="C44"/>
  <c r="B44"/>
  <c r="A44"/>
  <c r="A169"/>
  <c r="H43"/>
  <c r="G43"/>
  <c r="F43"/>
  <c r="E43"/>
  <c r="D43"/>
  <c r="C43"/>
  <c r="B43"/>
  <c r="A43"/>
  <c r="A168"/>
  <c r="H42"/>
  <c r="G42"/>
  <c r="F42"/>
  <c r="E42"/>
  <c r="D42"/>
  <c r="C42"/>
  <c r="B42"/>
  <c r="A42"/>
  <c r="A167"/>
  <c r="H41"/>
  <c r="G41"/>
  <c r="F41"/>
  <c r="E41"/>
  <c r="D41"/>
  <c r="C41"/>
  <c r="B41"/>
  <c r="A41"/>
  <c r="A166"/>
  <c r="H40"/>
  <c r="G40"/>
  <c r="F40"/>
  <c r="P163"/>
  <c r="E40"/>
  <c r="D40"/>
  <c r="C40"/>
  <c r="B40"/>
  <c r="A40"/>
  <c r="A165"/>
  <c r="H39"/>
  <c r="G39"/>
  <c r="F39"/>
  <c r="P162"/>
  <c r="E39"/>
  <c r="D39"/>
  <c r="C39"/>
  <c r="B39"/>
  <c r="A39"/>
  <c r="A164"/>
  <c r="H38"/>
  <c r="G38"/>
  <c r="F38"/>
  <c r="E38"/>
  <c r="D38"/>
  <c r="C38"/>
  <c r="B38"/>
  <c r="A38"/>
  <c r="A163"/>
  <c r="H37"/>
  <c r="G37"/>
  <c r="F37"/>
  <c r="E37"/>
  <c r="D37"/>
  <c r="C37"/>
  <c r="B37"/>
  <c r="A37"/>
  <c r="A162"/>
  <c r="H36"/>
  <c r="G36"/>
  <c r="F36"/>
  <c r="E36"/>
  <c r="D36"/>
  <c r="C36"/>
  <c r="B36"/>
  <c r="A36"/>
  <c r="A161"/>
  <c r="H35"/>
  <c r="G35"/>
  <c r="F35"/>
  <c r="E35"/>
  <c r="D35"/>
  <c r="C35"/>
  <c r="B35"/>
  <c r="A35"/>
  <c r="A160"/>
  <c r="H34"/>
  <c r="G34"/>
  <c r="F34"/>
  <c r="E34"/>
  <c r="D34"/>
  <c r="C34"/>
  <c r="B34"/>
  <c r="A34"/>
  <c r="A159"/>
  <c r="H33"/>
  <c r="G33"/>
  <c r="F33"/>
  <c r="E33"/>
  <c r="D33"/>
  <c r="C33"/>
  <c r="B33"/>
  <c r="A33"/>
  <c r="A158"/>
  <c r="H32"/>
  <c r="G32"/>
  <c r="F32"/>
  <c r="E32"/>
  <c r="D32"/>
  <c r="C32"/>
  <c r="B32"/>
  <c r="A32"/>
  <c r="A157"/>
  <c r="H31"/>
  <c r="G31"/>
  <c r="F31"/>
  <c r="E31"/>
  <c r="D31"/>
  <c r="C31"/>
  <c r="B31"/>
  <c r="A31"/>
  <c r="A156"/>
  <c r="H30"/>
  <c r="G30"/>
  <c r="F30"/>
  <c r="E30"/>
  <c r="D30"/>
  <c r="C30"/>
  <c r="B30"/>
  <c r="A30"/>
  <c r="A155"/>
  <c r="H29"/>
  <c r="G29"/>
  <c r="F29"/>
  <c r="E29"/>
  <c r="D29"/>
  <c r="C29"/>
  <c r="B29"/>
  <c r="A29"/>
  <c r="A154"/>
  <c r="H28"/>
  <c r="G28"/>
  <c r="F28"/>
  <c r="E28"/>
  <c r="D28"/>
  <c r="C28"/>
  <c r="B28"/>
  <c r="A28"/>
  <c r="A153"/>
  <c r="H27"/>
  <c r="G27"/>
  <c r="F27"/>
  <c r="E27"/>
  <c r="D27"/>
  <c r="C27"/>
  <c r="B27"/>
  <c r="A27"/>
  <c r="A152"/>
  <c r="H26"/>
  <c r="G26"/>
  <c r="F26"/>
  <c r="E26"/>
  <c r="D26"/>
  <c r="C26"/>
  <c r="B26"/>
  <c r="A26"/>
  <c r="A151"/>
  <c r="H25"/>
  <c r="G25"/>
  <c r="F25"/>
  <c r="E25"/>
  <c r="D25"/>
  <c r="C25"/>
  <c r="B25"/>
  <c r="A25"/>
  <c r="A150"/>
  <c r="W148"/>
  <c r="I148"/>
  <c r="B148"/>
  <c r="H24"/>
  <c r="S23"/>
  <c r="O23"/>
  <c r="I150"/>
  <c r="W150"/>
  <c r="B151"/>
  <c r="P151"/>
  <c r="I152"/>
  <c r="W152"/>
  <c r="B153"/>
  <c r="P153"/>
  <c r="I154"/>
  <c r="W154"/>
  <c r="B155"/>
  <c r="P155"/>
  <c r="I156"/>
  <c r="W156"/>
  <c r="B157"/>
  <c r="P157"/>
  <c r="I158"/>
  <c r="W158"/>
  <c r="B159"/>
  <c r="P159"/>
  <c r="I160"/>
  <c r="W160"/>
  <c r="B161"/>
  <c r="P161"/>
  <c r="I162"/>
  <c r="I163"/>
  <c r="I164"/>
  <c r="H164"/>
  <c r="W164"/>
  <c r="V164"/>
  <c r="B165"/>
  <c r="P165"/>
  <c r="O165"/>
  <c r="I166"/>
  <c r="H166"/>
  <c r="W166"/>
  <c r="V166"/>
  <c r="B167"/>
  <c r="P167"/>
  <c r="O167"/>
  <c r="I168"/>
  <c r="H168"/>
  <c r="W168"/>
  <c r="V168"/>
  <c r="B169"/>
  <c r="P169"/>
  <c r="O169"/>
  <c r="I170"/>
  <c r="H170"/>
  <c r="W170"/>
  <c r="V170"/>
  <c r="B171"/>
  <c r="P171"/>
  <c r="O171"/>
  <c r="I172"/>
  <c r="H172"/>
  <c r="W172"/>
  <c r="V172"/>
  <c r="B173"/>
  <c r="P173"/>
  <c r="O173"/>
  <c r="I174"/>
  <c r="H174"/>
  <c r="W174"/>
  <c r="V174"/>
  <c r="B175"/>
  <c r="P175"/>
  <c r="O175"/>
  <c r="I176"/>
  <c r="H176"/>
  <c r="W176"/>
  <c r="V176"/>
  <c r="B177"/>
  <c r="P177"/>
  <c r="O177"/>
  <c r="I178"/>
  <c r="H178"/>
  <c r="W178"/>
  <c r="V178"/>
  <c r="B179"/>
  <c r="P179"/>
  <c r="O179"/>
  <c r="I180"/>
  <c r="H180"/>
  <c r="W180"/>
  <c r="V180"/>
  <c r="B181"/>
  <c r="P181"/>
  <c r="O181"/>
  <c r="I182"/>
  <c r="H182"/>
  <c r="W182"/>
  <c r="V182"/>
  <c r="B183"/>
  <c r="P183"/>
  <c r="O183"/>
  <c r="I184"/>
  <c r="H184"/>
  <c r="W184"/>
  <c r="V184"/>
  <c r="B185"/>
  <c r="P185"/>
  <c r="O185"/>
  <c r="I186"/>
  <c r="H186"/>
  <c r="W186"/>
  <c r="V186"/>
  <c r="B187"/>
  <c r="P187"/>
  <c r="O187"/>
  <c r="W188"/>
  <c r="V188"/>
  <c r="B189"/>
  <c r="W190"/>
  <c r="V190"/>
  <c r="B191"/>
  <c r="W192"/>
  <c r="V192"/>
  <c r="B193"/>
  <c r="W194"/>
  <c r="V194"/>
  <c r="B195"/>
  <c r="W196"/>
  <c r="V196"/>
  <c r="B197"/>
  <c r="W198"/>
  <c r="V198"/>
  <c r="B199"/>
  <c r="W200"/>
  <c r="V200"/>
  <c r="B201"/>
  <c r="W202"/>
  <c r="V202"/>
  <c r="B203"/>
  <c r="W204"/>
  <c r="V204"/>
  <c r="B205"/>
  <c r="W206"/>
  <c r="V206"/>
  <c r="B207"/>
  <c r="W208"/>
  <c r="V208"/>
  <c r="B209"/>
  <c r="W210"/>
  <c r="V210"/>
  <c r="B211"/>
  <c r="W212"/>
  <c r="V212"/>
  <c r="B213"/>
  <c r="W214"/>
  <c r="V214"/>
  <c r="B215"/>
  <c r="W216"/>
  <c r="V216"/>
  <c r="B217"/>
  <c r="W218"/>
  <c r="V218"/>
  <c r="B219"/>
  <c r="W220"/>
  <c r="V220"/>
  <c r="B221"/>
  <c r="W222"/>
  <c r="V222"/>
  <c r="B223"/>
  <c r="W224"/>
  <c r="V224"/>
  <c r="B225"/>
  <c r="W226"/>
  <c r="V226"/>
  <c r="B227"/>
  <c r="W228"/>
  <c r="V228"/>
  <c r="B229"/>
  <c r="W230"/>
  <c r="V230"/>
  <c r="B231"/>
  <c r="W232"/>
  <c r="V232"/>
  <c r="B233"/>
  <c r="W234"/>
  <c r="V234"/>
  <c r="B235"/>
  <c r="W236"/>
  <c r="V236"/>
  <c r="B237"/>
  <c r="W238"/>
  <c r="V238"/>
  <c r="B239"/>
  <c r="W240"/>
  <c r="V240"/>
  <c r="B241"/>
  <c r="W242"/>
  <c r="V242"/>
  <c r="B243"/>
  <c r="W244"/>
  <c r="V244"/>
  <c r="B245"/>
  <c r="W246"/>
  <c r="V246"/>
  <c r="B247"/>
  <c r="W248"/>
  <c r="V248"/>
  <c r="B249"/>
  <c r="W250"/>
  <c r="V250"/>
  <c r="B251"/>
  <c r="W252"/>
  <c r="V252"/>
  <c r="B253"/>
  <c r="B254"/>
  <c r="B255"/>
  <c r="B256"/>
  <c r="B257"/>
  <c r="B258"/>
  <c r="B259"/>
  <c r="B260"/>
  <c r="B261"/>
  <c r="B262"/>
  <c r="B263"/>
  <c r="B264"/>
  <c r="B265"/>
  <c r="B150"/>
  <c r="P150"/>
  <c r="I151"/>
  <c r="W151"/>
  <c r="B152"/>
  <c r="P152"/>
  <c r="I153"/>
  <c r="W153"/>
  <c r="B154"/>
  <c r="P154"/>
  <c r="I155"/>
  <c r="W155"/>
  <c r="B156"/>
  <c r="P156"/>
  <c r="I157"/>
  <c r="W157"/>
  <c r="B158"/>
  <c r="P158"/>
  <c r="I159"/>
  <c r="W159"/>
  <c r="B160"/>
  <c r="P160"/>
  <c r="I161"/>
  <c r="W161"/>
  <c r="B162"/>
  <c r="W162"/>
  <c r="B163"/>
  <c r="W163"/>
  <c r="B164"/>
  <c r="P164"/>
  <c r="O164"/>
  <c r="I165"/>
  <c r="H165"/>
  <c r="W165"/>
  <c r="V165"/>
  <c r="B166"/>
  <c r="P166"/>
  <c r="O166"/>
  <c r="I167"/>
  <c r="H167"/>
  <c r="W167"/>
  <c r="V167"/>
  <c r="B168"/>
  <c r="P168"/>
  <c r="O168"/>
  <c r="I169"/>
  <c r="H169"/>
  <c r="W169"/>
  <c r="V169"/>
  <c r="B170"/>
  <c r="P170"/>
  <c r="O170"/>
  <c r="I171"/>
  <c r="H171"/>
  <c r="W171"/>
  <c r="V171"/>
  <c r="B172"/>
  <c r="P172"/>
  <c r="O172"/>
  <c r="I173"/>
  <c r="H173"/>
  <c r="W173"/>
  <c r="V173"/>
  <c r="B174"/>
  <c r="P174"/>
  <c r="O174"/>
  <c r="I175"/>
  <c r="H175"/>
  <c r="W175"/>
  <c r="V175"/>
  <c r="B176"/>
  <c r="P176"/>
  <c r="O176"/>
  <c r="I177"/>
  <c r="H177"/>
  <c r="W177"/>
  <c r="V177"/>
  <c r="B178"/>
  <c r="P178"/>
  <c r="O178"/>
  <c r="I179"/>
  <c r="H179"/>
  <c r="W179"/>
  <c r="V179"/>
  <c r="B180"/>
  <c r="P180"/>
  <c r="O180"/>
  <c r="I181"/>
  <c r="H181"/>
  <c r="W181"/>
  <c r="V181"/>
  <c r="B182"/>
  <c r="P182"/>
  <c r="O182"/>
  <c r="I183"/>
  <c r="H183"/>
  <c r="W183"/>
  <c r="V183"/>
  <c r="B184"/>
  <c r="P184"/>
  <c r="O184"/>
  <c r="I185"/>
  <c r="H185"/>
  <c r="W185"/>
  <c r="V185"/>
  <c r="B186"/>
  <c r="P186"/>
  <c r="O186"/>
  <c r="I187"/>
  <c r="H187"/>
  <c r="W187"/>
  <c r="V187"/>
  <c r="B188"/>
  <c r="W189"/>
  <c r="V189"/>
  <c r="B190"/>
  <c r="W191"/>
  <c r="V191"/>
  <c r="B192"/>
  <c r="W193"/>
  <c r="V193"/>
  <c r="B194"/>
  <c r="W195"/>
  <c r="V195"/>
  <c r="B196"/>
  <c r="W197"/>
  <c r="V197"/>
  <c r="B198"/>
  <c r="W199"/>
  <c r="V199"/>
  <c r="B200"/>
  <c r="W201"/>
  <c r="V201"/>
  <c r="B202"/>
  <c r="W203"/>
  <c r="V203"/>
  <c r="B204"/>
  <c r="W205"/>
  <c r="V205"/>
  <c r="B206"/>
  <c r="W207"/>
  <c r="V207"/>
  <c r="B208"/>
  <c r="W209"/>
  <c r="V209"/>
  <c r="B210"/>
  <c r="W211"/>
  <c r="V211"/>
  <c r="B212"/>
  <c r="W213"/>
  <c r="V213"/>
  <c r="B214"/>
  <c r="W215"/>
  <c r="V215"/>
  <c r="B216"/>
  <c r="W217"/>
  <c r="V217"/>
  <c r="B218"/>
  <c r="W219"/>
  <c r="V219"/>
  <c r="B220"/>
  <c r="W221"/>
  <c r="V221"/>
  <c r="B222"/>
  <c r="W223"/>
  <c r="V223"/>
  <c r="B224"/>
  <c r="W225"/>
  <c r="V225"/>
  <c r="B226"/>
  <c r="W227"/>
  <c r="V227"/>
  <c r="B228"/>
  <c r="W229"/>
  <c r="V229"/>
  <c r="B230"/>
  <c r="W231"/>
  <c r="V231"/>
  <c r="B232"/>
  <c r="W233"/>
  <c r="V233"/>
  <c r="B234"/>
  <c r="W235"/>
  <c r="V235"/>
  <c r="B236"/>
  <c r="W237"/>
  <c r="V237"/>
  <c r="B238"/>
  <c r="W239"/>
  <c r="V239"/>
  <c r="B240"/>
  <c r="W241"/>
  <c r="V241"/>
  <c r="B242"/>
  <c r="W243"/>
  <c r="V243"/>
  <c r="B244"/>
  <c r="W245"/>
  <c r="V245"/>
  <c r="B246"/>
  <c r="W247"/>
  <c r="V247"/>
  <c r="B248"/>
  <c r="W249"/>
  <c r="V249"/>
  <c r="B250"/>
  <c r="W251"/>
  <c r="V251"/>
  <c r="B252"/>
  <c r="L25" i="114"/>
  <c r="Z3"/>
  <c r="T25"/>
  <c r="E13"/>
  <c r="K23" i="134"/>
  <c r="S22"/>
  <c r="R22"/>
  <c r="O22"/>
  <c r="N22"/>
  <c r="K22"/>
  <c r="J22"/>
  <c r="S21"/>
  <c r="R21"/>
  <c r="O21"/>
  <c r="N21"/>
  <c r="K21"/>
  <c r="J21"/>
  <c r="S20"/>
  <c r="R20"/>
  <c r="O20"/>
  <c r="N20"/>
  <c r="K20"/>
  <c r="J20"/>
  <c r="B20" a="1"/>
  <c r="E20"/>
  <c r="A20"/>
  <c r="R19"/>
  <c r="O19"/>
  <c r="N19"/>
  <c r="J19"/>
  <c r="B19" a="1"/>
  <c r="D19"/>
  <c r="A19"/>
  <c r="S18"/>
  <c r="R18"/>
  <c r="O18"/>
  <c r="N18"/>
  <c r="K18"/>
  <c r="J18"/>
  <c r="B18" a="1"/>
  <c r="D18"/>
  <c r="A18"/>
  <c r="S17"/>
  <c r="R17"/>
  <c r="O17"/>
  <c r="N17"/>
  <c r="K17"/>
  <c r="J17"/>
  <c r="C18"/>
  <c r="E18"/>
  <c r="C19"/>
  <c r="E19"/>
  <c r="B18"/>
  <c r="B19"/>
  <c r="B20"/>
  <c r="D20"/>
  <c r="P25" i="114"/>
  <c r="AA3"/>
  <c r="AC3"/>
  <c r="AB3"/>
  <c r="C20" i="134"/>
  <c r="U23"/>
  <c r="U22"/>
  <c r="U21"/>
  <c r="U20"/>
  <c r="U19"/>
  <c r="U18"/>
  <c r="U17"/>
  <c r="P23"/>
  <c r="M23"/>
  <c r="M22"/>
  <c r="M21"/>
  <c r="M20"/>
  <c r="P22"/>
  <c r="P21"/>
  <c r="P20"/>
  <c r="M19"/>
  <c r="P18"/>
  <c r="P17"/>
  <c r="P19"/>
  <c r="M18"/>
  <c r="M17"/>
  <c r="T23"/>
  <c r="T45"/>
  <c r="Q23"/>
  <c r="Q22"/>
  <c r="Q21"/>
  <c r="Q20"/>
  <c r="T22"/>
  <c r="T44"/>
  <c r="T21"/>
  <c r="T43"/>
  <c r="T20"/>
  <c r="T42"/>
  <c r="T19"/>
  <c r="Q19"/>
  <c r="T18"/>
  <c r="T40"/>
  <c r="T17"/>
  <c r="T39"/>
  <c r="Q18"/>
  <c r="Q17"/>
  <c r="B17" a="1"/>
  <c r="A17"/>
  <c r="U16"/>
  <c r="T16"/>
  <c r="S16"/>
  <c r="R16"/>
  <c r="Q16"/>
  <c r="P16"/>
  <c r="O16"/>
  <c r="N16"/>
  <c r="M16"/>
  <c r="K16"/>
  <c r="J16"/>
  <c r="U15"/>
  <c r="T15"/>
  <c r="S15"/>
  <c r="R15"/>
  <c r="Q15"/>
  <c r="P15"/>
  <c r="O15"/>
  <c r="N15"/>
  <c r="M15"/>
  <c r="K15"/>
  <c r="J15"/>
  <c r="U14"/>
  <c r="T14"/>
  <c r="S14"/>
  <c r="R14"/>
  <c r="Q14"/>
  <c r="P14"/>
  <c r="O14"/>
  <c r="N14"/>
  <c r="M14"/>
  <c r="K14"/>
  <c r="J14"/>
  <c r="U13"/>
  <c r="T13"/>
  <c r="S13"/>
  <c r="R13"/>
  <c r="Q13"/>
  <c r="P13"/>
  <c r="O13"/>
  <c r="N13"/>
  <c r="M13"/>
  <c r="K13"/>
  <c r="J13"/>
  <c r="U12"/>
  <c r="T12"/>
  <c r="S12"/>
  <c r="R12"/>
  <c r="Q12"/>
  <c r="P12"/>
  <c r="O12"/>
  <c r="N12"/>
  <c r="M12"/>
  <c r="K12"/>
  <c r="J12"/>
  <c r="U11"/>
  <c r="T11"/>
  <c r="T33"/>
  <c r="S11"/>
  <c r="R11"/>
  <c r="Q11"/>
  <c r="P11"/>
  <c r="P33"/>
  <c r="O11"/>
  <c r="N11"/>
  <c r="M11"/>
  <c r="K11"/>
  <c r="J11"/>
  <c r="U10"/>
  <c r="T10"/>
  <c r="T32"/>
  <c r="S10"/>
  <c r="R10"/>
  <c r="Q10"/>
  <c r="P10"/>
  <c r="P32"/>
  <c r="O10"/>
  <c r="N10"/>
  <c r="M10"/>
  <c r="K10"/>
  <c r="J10"/>
  <c r="U9"/>
  <c r="T9"/>
  <c r="T31"/>
  <c r="S9"/>
  <c r="R9"/>
  <c r="Q9"/>
  <c r="P9"/>
  <c r="P31"/>
  <c r="O9"/>
  <c r="N9"/>
  <c r="M9"/>
  <c r="K9"/>
  <c r="J9"/>
  <c r="F9"/>
  <c r="D9"/>
  <c r="B9"/>
  <c r="U8"/>
  <c r="T8"/>
  <c r="T30"/>
  <c r="S8"/>
  <c r="R8"/>
  <c r="Q8"/>
  <c r="P8"/>
  <c r="P30"/>
  <c r="O8"/>
  <c r="N8"/>
  <c r="M8"/>
  <c r="K8"/>
  <c r="J8"/>
  <c r="F8"/>
  <c r="D8"/>
  <c r="B8"/>
  <c r="B13"/>
  <c r="U7"/>
  <c r="T7"/>
  <c r="S7"/>
  <c r="R7"/>
  <c r="Q7"/>
  <c r="P7"/>
  <c r="O7"/>
  <c r="N7"/>
  <c r="M7"/>
  <c r="K7"/>
  <c r="J7"/>
  <c r="F7"/>
  <c r="D7"/>
  <c r="B7"/>
  <c r="E7"/>
  <c r="U6"/>
  <c r="T6"/>
  <c r="T28"/>
  <c r="S6"/>
  <c r="R6"/>
  <c r="Q6"/>
  <c r="P6"/>
  <c r="P28"/>
  <c r="O6"/>
  <c r="N6"/>
  <c r="M6"/>
  <c r="K6"/>
  <c r="J6"/>
  <c r="F6"/>
  <c r="D6"/>
  <c r="B6"/>
  <c r="B14"/>
  <c r="U5"/>
  <c r="T5"/>
  <c r="S5"/>
  <c r="R5"/>
  <c r="Q5"/>
  <c r="P5"/>
  <c r="O5"/>
  <c r="N5"/>
  <c r="M5"/>
  <c r="K5"/>
  <c r="J5"/>
  <c r="AC4"/>
  <c r="AA4"/>
  <c r="Z4"/>
  <c r="U4"/>
  <c r="T4"/>
  <c r="T26"/>
  <c r="S4"/>
  <c r="R4"/>
  <c r="Q4"/>
  <c r="P4"/>
  <c r="P26"/>
  <c r="O4"/>
  <c r="N4"/>
  <c r="M4"/>
  <c r="K4"/>
  <c r="J4"/>
  <c r="U3"/>
  <c r="T3"/>
  <c r="T25"/>
  <c r="S3"/>
  <c r="Q3"/>
  <c r="P3"/>
  <c r="O3"/>
  <c r="M3"/>
  <c r="K3"/>
  <c r="A3"/>
  <c r="AC2"/>
  <c r="U2"/>
  <c r="T2"/>
  <c r="Q2"/>
  <c r="P2"/>
  <c r="M2"/>
  <c r="L2"/>
  <c r="G263" i="121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G250"/>
  <c r="F250"/>
  <c r="E250"/>
  <c r="D250"/>
  <c r="C250"/>
  <c r="G249"/>
  <c r="F249"/>
  <c r="E249"/>
  <c r="D249"/>
  <c r="C249"/>
  <c r="G248"/>
  <c r="F248"/>
  <c r="E248"/>
  <c r="D248"/>
  <c r="C248"/>
  <c r="G247"/>
  <c r="F247"/>
  <c r="E247"/>
  <c r="D247"/>
  <c r="C247"/>
  <c r="G246"/>
  <c r="F246"/>
  <c r="E246"/>
  <c r="D246"/>
  <c r="C246"/>
  <c r="G245"/>
  <c r="F245"/>
  <c r="E245"/>
  <c r="D245"/>
  <c r="C245"/>
  <c r="G244"/>
  <c r="F244"/>
  <c r="E244"/>
  <c r="D244"/>
  <c r="C244"/>
  <c r="G243"/>
  <c r="F243"/>
  <c r="E243"/>
  <c r="D243"/>
  <c r="C243"/>
  <c r="G242"/>
  <c r="F242"/>
  <c r="E242"/>
  <c r="D242"/>
  <c r="C242"/>
  <c r="G241"/>
  <c r="F241"/>
  <c r="E241"/>
  <c r="D241"/>
  <c r="C241"/>
  <c r="G240"/>
  <c r="F240"/>
  <c r="E240"/>
  <c r="D240"/>
  <c r="C240"/>
  <c r="G239"/>
  <c r="F239"/>
  <c r="E239"/>
  <c r="D239"/>
  <c r="C239"/>
  <c r="G238"/>
  <c r="F238"/>
  <c r="E238"/>
  <c r="D238"/>
  <c r="C238"/>
  <c r="G237"/>
  <c r="F237"/>
  <c r="E237"/>
  <c r="D237"/>
  <c r="C237"/>
  <c r="G236"/>
  <c r="F236"/>
  <c r="E236"/>
  <c r="D236"/>
  <c r="C236"/>
  <c r="G235"/>
  <c r="F235"/>
  <c r="E235"/>
  <c r="D235"/>
  <c r="C235"/>
  <c r="G234"/>
  <c r="F234"/>
  <c r="E234"/>
  <c r="D234"/>
  <c r="C234"/>
  <c r="G233"/>
  <c r="F233"/>
  <c r="E233"/>
  <c r="D233"/>
  <c r="C233"/>
  <c r="G232"/>
  <c r="F232"/>
  <c r="E232"/>
  <c r="D232"/>
  <c r="C232"/>
  <c r="G231"/>
  <c r="F231"/>
  <c r="E231"/>
  <c r="D231"/>
  <c r="C231"/>
  <c r="G230"/>
  <c r="F230"/>
  <c r="E230"/>
  <c r="D230"/>
  <c r="C230"/>
  <c r="G229"/>
  <c r="F229"/>
  <c r="E229"/>
  <c r="D229"/>
  <c r="C229"/>
  <c r="G228"/>
  <c r="F228"/>
  <c r="E228"/>
  <c r="D228"/>
  <c r="C228"/>
  <c r="G227"/>
  <c r="F227"/>
  <c r="E227"/>
  <c r="D227"/>
  <c r="C227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G185"/>
  <c r="F185"/>
  <c r="E185"/>
  <c r="D185"/>
  <c r="C185"/>
  <c r="AB184"/>
  <c r="AA184"/>
  <c r="Z184"/>
  <c r="Y184"/>
  <c r="X184"/>
  <c r="G184"/>
  <c r="F184"/>
  <c r="E184"/>
  <c r="D184"/>
  <c r="C184"/>
  <c r="AB183"/>
  <c r="AA183"/>
  <c r="Z183"/>
  <c r="Y183"/>
  <c r="X183"/>
  <c r="G183"/>
  <c r="F183"/>
  <c r="E183"/>
  <c r="D183"/>
  <c r="C183"/>
  <c r="AB182"/>
  <c r="AA182"/>
  <c r="Z182"/>
  <c r="Y182"/>
  <c r="X182"/>
  <c r="G182"/>
  <c r="F182"/>
  <c r="E182"/>
  <c r="D182"/>
  <c r="C182"/>
  <c r="AB181"/>
  <c r="AA181"/>
  <c r="Z181"/>
  <c r="Y181"/>
  <c r="X181"/>
  <c r="G181"/>
  <c r="F181"/>
  <c r="E181"/>
  <c r="D181"/>
  <c r="C181"/>
  <c r="AB180"/>
  <c r="AA180"/>
  <c r="Z180"/>
  <c r="Y180"/>
  <c r="X180"/>
  <c r="N180"/>
  <c r="M180"/>
  <c r="L180"/>
  <c r="K180"/>
  <c r="J180"/>
  <c r="G180"/>
  <c r="F180"/>
  <c r="E180"/>
  <c r="D180"/>
  <c r="C180"/>
  <c r="AB179"/>
  <c r="AA179"/>
  <c r="Z179"/>
  <c r="Y179"/>
  <c r="X179"/>
  <c r="N179"/>
  <c r="M179"/>
  <c r="L179"/>
  <c r="K179"/>
  <c r="J179"/>
  <c r="G179"/>
  <c r="F179"/>
  <c r="E179"/>
  <c r="D179"/>
  <c r="C179"/>
  <c r="AB178"/>
  <c r="AA178"/>
  <c r="Z178"/>
  <c r="Y178"/>
  <c r="X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I177"/>
  <c r="G177"/>
  <c r="F177"/>
  <c r="E177"/>
  <c r="D177"/>
  <c r="C177"/>
  <c r="B177"/>
  <c r="AB176"/>
  <c r="AA176"/>
  <c r="Z176"/>
  <c r="Y176"/>
  <c r="X176"/>
  <c r="W176"/>
  <c r="U176"/>
  <c r="T176"/>
  <c r="S176"/>
  <c r="R176"/>
  <c r="Q176"/>
  <c r="P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I175"/>
  <c r="G175"/>
  <c r="F175"/>
  <c r="E175"/>
  <c r="D175"/>
  <c r="C175"/>
  <c r="B175"/>
  <c r="AB174"/>
  <c r="AA174"/>
  <c r="Z174"/>
  <c r="Y174"/>
  <c r="X174"/>
  <c r="W174"/>
  <c r="U174"/>
  <c r="T174"/>
  <c r="S174"/>
  <c r="R174"/>
  <c r="Q174"/>
  <c r="P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I173"/>
  <c r="G173"/>
  <c r="F173"/>
  <c r="E173"/>
  <c r="D173"/>
  <c r="C173"/>
  <c r="B173"/>
  <c r="AB172"/>
  <c r="AA172"/>
  <c r="Z172"/>
  <c r="Y172"/>
  <c r="X172"/>
  <c r="W172"/>
  <c r="U172"/>
  <c r="T172"/>
  <c r="S172"/>
  <c r="R172"/>
  <c r="Q172"/>
  <c r="P172"/>
  <c r="N172"/>
  <c r="M172"/>
  <c r="L172"/>
  <c r="K172"/>
  <c r="J172"/>
  <c r="G172"/>
  <c r="F172"/>
  <c r="E172"/>
  <c r="D172"/>
  <c r="C172"/>
  <c r="B172"/>
  <c r="AB171"/>
  <c r="AA171"/>
  <c r="Z171"/>
  <c r="Y171"/>
  <c r="X171"/>
  <c r="W171"/>
  <c r="U171"/>
  <c r="T171"/>
  <c r="S171"/>
  <c r="R171"/>
  <c r="Q171"/>
  <c r="P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I170"/>
  <c r="G170"/>
  <c r="F170"/>
  <c r="E170"/>
  <c r="D170"/>
  <c r="C170"/>
  <c r="B170"/>
  <c r="AB169"/>
  <c r="AA169"/>
  <c r="Z169"/>
  <c r="Y169"/>
  <c r="X169"/>
  <c r="W169"/>
  <c r="U169"/>
  <c r="T169"/>
  <c r="S169"/>
  <c r="R169"/>
  <c r="Q169"/>
  <c r="P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I168"/>
  <c r="G168"/>
  <c r="F168"/>
  <c r="E168"/>
  <c r="D168"/>
  <c r="C168"/>
  <c r="AB167"/>
  <c r="AA167"/>
  <c r="Z167"/>
  <c r="Y167"/>
  <c r="X167"/>
  <c r="W167"/>
  <c r="U167"/>
  <c r="T167"/>
  <c r="S167"/>
  <c r="R167"/>
  <c r="Q167"/>
  <c r="N167"/>
  <c r="M167"/>
  <c r="L167"/>
  <c r="K167"/>
  <c r="J167"/>
  <c r="I167"/>
  <c r="G167"/>
  <c r="F167"/>
  <c r="E167"/>
  <c r="D167"/>
  <c r="C167"/>
  <c r="AB166"/>
  <c r="AA166"/>
  <c r="Z166"/>
  <c r="Y166"/>
  <c r="X166"/>
  <c r="W166"/>
  <c r="U166"/>
  <c r="T166"/>
  <c r="S166"/>
  <c r="R166"/>
  <c r="Q166"/>
  <c r="P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I165"/>
  <c r="G165"/>
  <c r="F165"/>
  <c r="E165"/>
  <c r="D165"/>
  <c r="C165"/>
  <c r="AB164"/>
  <c r="AA164"/>
  <c r="Z164"/>
  <c r="Y164"/>
  <c r="X164"/>
  <c r="W164"/>
  <c r="U164"/>
  <c r="T164"/>
  <c r="S164"/>
  <c r="R164"/>
  <c r="Q164"/>
  <c r="P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W162"/>
  <c r="U162"/>
  <c r="T162"/>
  <c r="S162"/>
  <c r="R162"/>
  <c r="Q162"/>
  <c r="P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W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I146"/>
  <c r="B146"/>
  <c r="B140"/>
  <c r="A140"/>
  <c r="A263"/>
  <c r="B139"/>
  <c r="A139"/>
  <c r="A262"/>
  <c r="B138"/>
  <c r="A138"/>
  <c r="A261"/>
  <c r="B137"/>
  <c r="A137"/>
  <c r="A260"/>
  <c r="B136"/>
  <c r="A136"/>
  <c r="A259"/>
  <c r="B135"/>
  <c r="A135"/>
  <c r="A258"/>
  <c r="B134"/>
  <c r="A134"/>
  <c r="A257"/>
  <c r="B133"/>
  <c r="A133"/>
  <c r="A256"/>
  <c r="B132"/>
  <c r="A132"/>
  <c r="A255"/>
  <c r="B131"/>
  <c r="A131"/>
  <c r="A254"/>
  <c r="B130"/>
  <c r="A130"/>
  <c r="A253"/>
  <c r="B129"/>
  <c r="A129"/>
  <c r="A252"/>
  <c r="B128"/>
  <c r="A128"/>
  <c r="A251"/>
  <c r="H127"/>
  <c r="G127"/>
  <c r="V225"/>
  <c r="B127"/>
  <c r="A127"/>
  <c r="A250"/>
  <c r="H126"/>
  <c r="G126"/>
  <c r="V224"/>
  <c r="B126"/>
  <c r="A126"/>
  <c r="A249"/>
  <c r="H125"/>
  <c r="G125"/>
  <c r="V223"/>
  <c r="B125"/>
  <c r="A125"/>
  <c r="A248"/>
  <c r="H124"/>
  <c r="G124"/>
  <c r="V222"/>
  <c r="B124"/>
  <c r="A124"/>
  <c r="A247"/>
  <c r="H123"/>
  <c r="G123"/>
  <c r="V221"/>
  <c r="B123"/>
  <c r="A123"/>
  <c r="A246"/>
  <c r="H122"/>
  <c r="G122"/>
  <c r="V220"/>
  <c r="B122"/>
  <c r="A122"/>
  <c r="A245"/>
  <c r="H121"/>
  <c r="G121"/>
  <c r="V219"/>
  <c r="B121"/>
  <c r="A121"/>
  <c r="A244"/>
  <c r="H120"/>
  <c r="G120"/>
  <c r="V218"/>
  <c r="B120"/>
  <c r="A120"/>
  <c r="A243"/>
  <c r="H119"/>
  <c r="G119"/>
  <c r="V217"/>
  <c r="B119"/>
  <c r="A119"/>
  <c r="A242"/>
  <c r="H118"/>
  <c r="G118"/>
  <c r="V216"/>
  <c r="B118"/>
  <c r="A118"/>
  <c r="A241"/>
  <c r="H117"/>
  <c r="G117"/>
  <c r="V215"/>
  <c r="B117"/>
  <c r="A117"/>
  <c r="A240"/>
  <c r="H116"/>
  <c r="G116"/>
  <c r="V214"/>
  <c r="B116"/>
  <c r="A116"/>
  <c r="A239"/>
  <c r="H115"/>
  <c r="G115"/>
  <c r="V213"/>
  <c r="B115"/>
  <c r="A115"/>
  <c r="A238"/>
  <c r="H114"/>
  <c r="G114"/>
  <c r="V212"/>
  <c r="B114"/>
  <c r="A114"/>
  <c r="A237"/>
  <c r="H113"/>
  <c r="G113"/>
  <c r="V211"/>
  <c r="B113"/>
  <c r="A113"/>
  <c r="A236"/>
  <c r="H112"/>
  <c r="G112"/>
  <c r="V210"/>
  <c r="B112"/>
  <c r="A112"/>
  <c r="A235"/>
  <c r="H111"/>
  <c r="G111"/>
  <c r="V209"/>
  <c r="B111"/>
  <c r="A111"/>
  <c r="A234"/>
  <c r="H110"/>
  <c r="G110"/>
  <c r="V208"/>
  <c r="B110"/>
  <c r="A110"/>
  <c r="A233"/>
  <c r="H109"/>
  <c r="G109"/>
  <c r="V207"/>
  <c r="B109"/>
  <c r="A109"/>
  <c r="A232"/>
  <c r="H108"/>
  <c r="G108"/>
  <c r="V206"/>
  <c r="B108"/>
  <c r="A108"/>
  <c r="A231"/>
  <c r="H107"/>
  <c r="G107"/>
  <c r="V205"/>
  <c r="B107"/>
  <c r="A107"/>
  <c r="A230"/>
  <c r="H106"/>
  <c r="G106"/>
  <c r="V204"/>
  <c r="B106"/>
  <c r="A106"/>
  <c r="A229"/>
  <c r="H105"/>
  <c r="G105"/>
  <c r="V203"/>
  <c r="B105"/>
  <c r="A105"/>
  <c r="A228"/>
  <c r="H104"/>
  <c r="G104"/>
  <c r="V202"/>
  <c r="B104"/>
  <c r="A104"/>
  <c r="A227"/>
  <c r="H103"/>
  <c r="G103"/>
  <c r="V201"/>
  <c r="B103"/>
  <c r="A103"/>
  <c r="A226"/>
  <c r="H102"/>
  <c r="G102"/>
  <c r="V200"/>
  <c r="B102"/>
  <c r="A102"/>
  <c r="A225"/>
  <c r="H101"/>
  <c r="G101"/>
  <c r="V199"/>
  <c r="B101"/>
  <c r="A101"/>
  <c r="A224"/>
  <c r="H100"/>
  <c r="G100"/>
  <c r="V198"/>
  <c r="B100"/>
  <c r="A100"/>
  <c r="A223"/>
  <c r="H99"/>
  <c r="G99"/>
  <c r="V197"/>
  <c r="B99"/>
  <c r="A99"/>
  <c r="A222"/>
  <c r="H98"/>
  <c r="G98"/>
  <c r="V196"/>
  <c r="B98"/>
  <c r="A98"/>
  <c r="A221"/>
  <c r="H97"/>
  <c r="G97"/>
  <c r="V195"/>
  <c r="B97"/>
  <c r="A97"/>
  <c r="A220"/>
  <c r="H96"/>
  <c r="G96"/>
  <c r="V194"/>
  <c r="B96"/>
  <c r="A96"/>
  <c r="A219"/>
  <c r="H95"/>
  <c r="G95"/>
  <c r="V193"/>
  <c r="B95"/>
  <c r="A95"/>
  <c r="A218"/>
  <c r="H94"/>
  <c r="G94"/>
  <c r="V192"/>
  <c r="B94"/>
  <c r="A94"/>
  <c r="A217"/>
  <c r="H93"/>
  <c r="G93"/>
  <c r="V191"/>
  <c r="B93"/>
  <c r="A93"/>
  <c r="A216"/>
  <c r="H92"/>
  <c r="G92"/>
  <c r="V190"/>
  <c r="B92"/>
  <c r="A92"/>
  <c r="A215"/>
  <c r="H91"/>
  <c r="G91"/>
  <c r="V189"/>
  <c r="B91"/>
  <c r="A91"/>
  <c r="A214"/>
  <c r="H90"/>
  <c r="G90"/>
  <c r="V188"/>
  <c r="B90"/>
  <c r="A90"/>
  <c r="A213"/>
  <c r="H89"/>
  <c r="G89"/>
  <c r="V187"/>
  <c r="B89"/>
  <c r="A89"/>
  <c r="A212"/>
  <c r="H88"/>
  <c r="G88"/>
  <c r="V186"/>
  <c r="B88"/>
  <c r="A88"/>
  <c r="A211"/>
  <c r="H87"/>
  <c r="G87"/>
  <c r="V185"/>
  <c r="B87"/>
  <c r="A87"/>
  <c r="A210"/>
  <c r="H86"/>
  <c r="G86"/>
  <c r="V184"/>
  <c r="B86"/>
  <c r="A86"/>
  <c r="A209"/>
  <c r="H85"/>
  <c r="G85"/>
  <c r="V183"/>
  <c r="B85"/>
  <c r="A85"/>
  <c r="A208"/>
  <c r="H84"/>
  <c r="G84"/>
  <c r="V182"/>
  <c r="B84"/>
  <c r="A84"/>
  <c r="A207"/>
  <c r="H83"/>
  <c r="G83"/>
  <c r="V181"/>
  <c r="B83"/>
  <c r="A83"/>
  <c r="A206"/>
  <c r="H82"/>
  <c r="G82"/>
  <c r="V180"/>
  <c r="B82"/>
  <c r="A82"/>
  <c r="A205"/>
  <c r="H81"/>
  <c r="G81"/>
  <c r="V179"/>
  <c r="B81"/>
  <c r="A81"/>
  <c r="A204"/>
  <c r="H80"/>
  <c r="G80"/>
  <c r="V178"/>
  <c r="B80"/>
  <c r="A80"/>
  <c r="A203"/>
  <c r="H79"/>
  <c r="G79"/>
  <c r="V177"/>
  <c r="B79"/>
  <c r="A79"/>
  <c r="A202"/>
  <c r="H78"/>
  <c r="G78"/>
  <c r="V176"/>
  <c r="B78"/>
  <c r="A78"/>
  <c r="A201"/>
  <c r="H77"/>
  <c r="G77"/>
  <c r="V175"/>
  <c r="B77"/>
  <c r="A77"/>
  <c r="A200"/>
  <c r="H76"/>
  <c r="G76"/>
  <c r="V174"/>
  <c r="B76"/>
  <c r="A76"/>
  <c r="A199"/>
  <c r="H75"/>
  <c r="G75"/>
  <c r="V173"/>
  <c r="B75"/>
  <c r="A75"/>
  <c r="A198"/>
  <c r="H74"/>
  <c r="G74"/>
  <c r="V172"/>
  <c r="B74"/>
  <c r="A74"/>
  <c r="A197"/>
  <c r="H73"/>
  <c r="G73"/>
  <c r="V171"/>
  <c r="B73"/>
  <c r="A73"/>
  <c r="A196"/>
  <c r="H72"/>
  <c r="G72"/>
  <c r="V170"/>
  <c r="B72"/>
  <c r="A72"/>
  <c r="A195"/>
  <c r="H71"/>
  <c r="G71"/>
  <c r="V169"/>
  <c r="B71"/>
  <c r="A71"/>
  <c r="A194"/>
  <c r="H70"/>
  <c r="G70"/>
  <c r="V168"/>
  <c r="B70"/>
  <c r="A70"/>
  <c r="A193"/>
  <c r="H69"/>
  <c r="G69"/>
  <c r="V167"/>
  <c r="B69"/>
  <c r="A69"/>
  <c r="A192"/>
  <c r="H68"/>
  <c r="G68"/>
  <c r="V166"/>
  <c r="B68"/>
  <c r="A68"/>
  <c r="A191"/>
  <c r="H67"/>
  <c r="G67"/>
  <c r="V165"/>
  <c r="B67"/>
  <c r="A67"/>
  <c r="A190"/>
  <c r="H66"/>
  <c r="G66"/>
  <c r="V164"/>
  <c r="B66"/>
  <c r="A66"/>
  <c r="A189"/>
  <c r="H65"/>
  <c r="G65"/>
  <c r="V163"/>
  <c r="B65"/>
  <c r="A65"/>
  <c r="A188"/>
  <c r="H64"/>
  <c r="G64"/>
  <c r="B64"/>
  <c r="A64"/>
  <c r="A187"/>
  <c r="H63"/>
  <c r="G63"/>
  <c r="B63"/>
  <c r="A63"/>
  <c r="A186"/>
  <c r="H62"/>
  <c r="G62"/>
  <c r="F62"/>
  <c r="E62"/>
  <c r="D62"/>
  <c r="C62"/>
  <c r="H180"/>
  <c r="B62"/>
  <c r="A62"/>
  <c r="A185"/>
  <c r="H61"/>
  <c r="G61"/>
  <c r="F61"/>
  <c r="E61"/>
  <c r="D61"/>
  <c r="C61"/>
  <c r="H179"/>
  <c r="B61"/>
  <c r="A61"/>
  <c r="A184"/>
  <c r="H60"/>
  <c r="G60"/>
  <c r="F60"/>
  <c r="E60"/>
  <c r="D60"/>
  <c r="C60"/>
  <c r="H178"/>
  <c r="B60"/>
  <c r="A60"/>
  <c r="A183"/>
  <c r="H59"/>
  <c r="G59"/>
  <c r="F59"/>
  <c r="E59"/>
  <c r="D59"/>
  <c r="C59"/>
  <c r="H177"/>
  <c r="B59"/>
  <c r="A59"/>
  <c r="A182"/>
  <c r="H58"/>
  <c r="G58"/>
  <c r="F58"/>
  <c r="E58"/>
  <c r="D58"/>
  <c r="C58"/>
  <c r="H176"/>
  <c r="B58"/>
  <c r="A58"/>
  <c r="A181"/>
  <c r="H57"/>
  <c r="G57"/>
  <c r="F57"/>
  <c r="E57"/>
  <c r="D57"/>
  <c r="C57"/>
  <c r="H175"/>
  <c r="B57"/>
  <c r="A57"/>
  <c r="A180"/>
  <c r="H56"/>
  <c r="G56"/>
  <c r="V162"/>
  <c r="F56"/>
  <c r="E56"/>
  <c r="D56"/>
  <c r="C56"/>
  <c r="H174"/>
  <c r="B56"/>
  <c r="A56"/>
  <c r="A179"/>
  <c r="H55"/>
  <c r="G55"/>
  <c r="V161"/>
  <c r="F55"/>
  <c r="E55"/>
  <c r="D55"/>
  <c r="C55"/>
  <c r="H173"/>
  <c r="B55"/>
  <c r="A55"/>
  <c r="A178"/>
  <c r="H54"/>
  <c r="G54"/>
  <c r="F54"/>
  <c r="E54"/>
  <c r="D54"/>
  <c r="C54"/>
  <c r="B54"/>
  <c r="A54"/>
  <c r="A177"/>
  <c r="H53"/>
  <c r="G53"/>
  <c r="V160"/>
  <c r="F53"/>
  <c r="E53"/>
  <c r="D53"/>
  <c r="C53"/>
  <c r="H171"/>
  <c r="B53"/>
  <c r="A53"/>
  <c r="A176"/>
  <c r="H52"/>
  <c r="G52"/>
  <c r="F52"/>
  <c r="P167"/>
  <c r="O167"/>
  <c r="E52"/>
  <c r="D52"/>
  <c r="C52"/>
  <c r="H170"/>
  <c r="B52"/>
  <c r="A52"/>
  <c r="A175"/>
  <c r="H51"/>
  <c r="G51"/>
  <c r="F51"/>
  <c r="E51"/>
  <c r="D51"/>
  <c r="C51"/>
  <c r="H169"/>
  <c r="B51"/>
  <c r="A51"/>
  <c r="A174"/>
  <c r="H50"/>
  <c r="G50"/>
  <c r="F50"/>
  <c r="E50"/>
  <c r="D50"/>
  <c r="C50"/>
  <c r="H168"/>
  <c r="B50"/>
  <c r="A50"/>
  <c r="A173"/>
  <c r="H49"/>
  <c r="G49"/>
  <c r="F49"/>
  <c r="E49"/>
  <c r="D49"/>
  <c r="C49"/>
  <c r="H167"/>
  <c r="B49"/>
  <c r="A49"/>
  <c r="A172"/>
  <c r="H48"/>
  <c r="G48"/>
  <c r="F48"/>
  <c r="E48"/>
  <c r="D48"/>
  <c r="C48"/>
  <c r="H166"/>
  <c r="B48"/>
  <c r="A48"/>
  <c r="A171"/>
  <c r="H47"/>
  <c r="G47"/>
  <c r="F47"/>
  <c r="E47"/>
  <c r="D47"/>
  <c r="C47"/>
  <c r="H165"/>
  <c r="B47"/>
  <c r="A47"/>
  <c r="A170"/>
  <c r="H46"/>
  <c r="G46"/>
  <c r="F46"/>
  <c r="E46"/>
  <c r="D46"/>
  <c r="C46"/>
  <c r="H164"/>
  <c r="B46"/>
  <c r="A46"/>
  <c r="A169"/>
  <c r="O162"/>
  <c r="O166"/>
  <c r="O169"/>
  <c r="O172"/>
  <c r="O174"/>
  <c r="O176"/>
  <c r="E9" i="134"/>
  <c r="P161" i="121"/>
  <c r="O161"/>
  <c r="W161"/>
  <c r="P163"/>
  <c r="O163"/>
  <c r="W163"/>
  <c r="I164"/>
  <c r="P165"/>
  <c r="O165"/>
  <c r="W165"/>
  <c r="I166"/>
  <c r="P168"/>
  <c r="O168"/>
  <c r="W168"/>
  <c r="B169"/>
  <c r="I169"/>
  <c r="P170"/>
  <c r="O170"/>
  <c r="W170"/>
  <c r="B171"/>
  <c r="I171"/>
  <c r="I172"/>
  <c r="H172"/>
  <c r="P173"/>
  <c r="O173"/>
  <c r="W173"/>
  <c r="B174"/>
  <c r="I174"/>
  <c r="P175"/>
  <c r="O175"/>
  <c r="W175"/>
  <c r="B176"/>
  <c r="I176"/>
  <c r="P177"/>
  <c r="O177"/>
  <c r="W177"/>
  <c r="B178"/>
  <c r="I178"/>
  <c r="W178"/>
  <c r="B179"/>
  <c r="I179"/>
  <c r="W179"/>
  <c r="B180"/>
  <c r="I180"/>
  <c r="W180"/>
  <c r="B181"/>
  <c r="W181"/>
  <c r="B182"/>
  <c r="W182"/>
  <c r="B183"/>
  <c r="W183"/>
  <c r="B184"/>
  <c r="W184"/>
  <c r="B185"/>
  <c r="W185"/>
  <c r="B186"/>
  <c r="W186"/>
  <c r="B187"/>
  <c r="W187"/>
  <c r="B188"/>
  <c r="W188"/>
  <c r="B189"/>
  <c r="W189"/>
  <c r="B190"/>
  <c r="W190"/>
  <c r="B191"/>
  <c r="W191"/>
  <c r="B192"/>
  <c r="W192"/>
  <c r="B193"/>
  <c r="W193"/>
  <c r="B194"/>
  <c r="W194"/>
  <c r="B195"/>
  <c r="W195"/>
  <c r="B196"/>
  <c r="W196"/>
  <c r="B197"/>
  <c r="W197"/>
  <c r="B198"/>
  <c r="W198"/>
  <c r="B199"/>
  <c r="W199"/>
  <c r="B200"/>
  <c r="W200"/>
  <c r="B201"/>
  <c r="W201"/>
  <c r="B202"/>
  <c r="W202"/>
  <c r="B203"/>
  <c r="W203"/>
  <c r="B204"/>
  <c r="W204"/>
  <c r="B205"/>
  <c r="W205"/>
  <c r="B206"/>
  <c r="W206"/>
  <c r="B207"/>
  <c r="W207"/>
  <c r="B208"/>
  <c r="W208"/>
  <c r="B209"/>
  <c r="W209"/>
  <c r="B210"/>
  <c r="W210"/>
  <c r="B211"/>
  <c r="W211"/>
  <c r="B212"/>
  <c r="W212"/>
  <c r="B213"/>
  <c r="W213"/>
  <c r="B214"/>
  <c r="W214"/>
  <c r="B215"/>
  <c r="W215"/>
  <c r="B216"/>
  <c r="W216"/>
  <c r="B217"/>
  <c r="W217"/>
  <c r="B218"/>
  <c r="W218"/>
  <c r="B219"/>
  <c r="W219"/>
  <c r="B220"/>
  <c r="W220"/>
  <c r="B221"/>
  <c r="W221"/>
  <c r="B222"/>
  <c r="W222"/>
  <c r="B223"/>
  <c r="W223"/>
  <c r="B224"/>
  <c r="W224"/>
  <c r="B225"/>
  <c r="W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P25" i="134"/>
  <c r="P27"/>
  <c r="T27"/>
  <c r="AC3"/>
  <c r="E6"/>
  <c r="P29"/>
  <c r="T29"/>
  <c r="E8"/>
  <c r="D12"/>
  <c r="P34"/>
  <c r="T34"/>
  <c r="P35"/>
  <c r="T35"/>
  <c r="P36"/>
  <c r="T36"/>
  <c r="P37"/>
  <c r="T37"/>
  <c r="P38"/>
  <c r="T38"/>
  <c r="P41"/>
  <c r="P40"/>
  <c r="P42"/>
  <c r="P44"/>
  <c r="E17"/>
  <c r="B17"/>
  <c r="D17"/>
  <c r="C17"/>
  <c r="S19"/>
  <c r="T41"/>
  <c r="O164" i="121"/>
  <c r="O171"/>
  <c r="P39" i="134"/>
  <c r="P43"/>
  <c r="P45"/>
  <c r="H45" i="121"/>
  <c r="G45"/>
  <c r="F45"/>
  <c r="P160"/>
  <c r="O160"/>
  <c r="E45"/>
  <c r="D45"/>
  <c r="I163"/>
  <c r="C45"/>
  <c r="H163"/>
  <c r="B45"/>
  <c r="B168"/>
  <c r="A45"/>
  <c r="H44"/>
  <c r="G44"/>
  <c r="F44"/>
  <c r="E44"/>
  <c r="D44"/>
  <c r="I162"/>
  <c r="C44"/>
  <c r="H162"/>
  <c r="B44"/>
  <c r="B167"/>
  <c r="A44"/>
  <c r="H43"/>
  <c r="G43"/>
  <c r="F43"/>
  <c r="E43"/>
  <c r="D43"/>
  <c r="C43"/>
  <c r="B43"/>
  <c r="B166"/>
  <c r="A43"/>
  <c r="H42"/>
  <c r="G42"/>
  <c r="F42"/>
  <c r="E42"/>
  <c r="D42"/>
  <c r="I161"/>
  <c r="C42"/>
  <c r="H161"/>
  <c r="B42"/>
  <c r="B165"/>
  <c r="A42"/>
  <c r="H41"/>
  <c r="G41"/>
  <c r="F41"/>
  <c r="E41"/>
  <c r="D41"/>
  <c r="I160"/>
  <c r="C41"/>
  <c r="H160"/>
  <c r="B41"/>
  <c r="B164"/>
  <c r="A41"/>
  <c r="H40"/>
  <c r="G40"/>
  <c r="F40"/>
  <c r="E40"/>
  <c r="D40"/>
  <c r="C40"/>
  <c r="B40"/>
  <c r="B163"/>
  <c r="A40"/>
  <c r="H39"/>
  <c r="G39"/>
  <c r="F39"/>
  <c r="E39"/>
  <c r="D39"/>
  <c r="C39"/>
  <c r="B39"/>
  <c r="B162"/>
  <c r="A39"/>
  <c r="H38"/>
  <c r="W159"/>
  <c r="G38"/>
  <c r="F38"/>
  <c r="P159"/>
  <c r="E38"/>
  <c r="D38"/>
  <c r="I159"/>
  <c r="C38"/>
  <c r="B38"/>
  <c r="B161"/>
  <c r="A38"/>
  <c r="H37"/>
  <c r="W158"/>
  <c r="G37"/>
  <c r="F37"/>
  <c r="P158"/>
  <c r="E37"/>
  <c r="D37"/>
  <c r="I158"/>
  <c r="C37"/>
  <c r="B37"/>
  <c r="B160"/>
  <c r="A37"/>
  <c r="H36"/>
  <c r="W157"/>
  <c r="G36"/>
  <c r="F36"/>
  <c r="P157"/>
  <c r="E36"/>
  <c r="D36"/>
  <c r="I157"/>
  <c r="C36"/>
  <c r="B36"/>
  <c r="B159"/>
  <c r="A36"/>
  <c r="H35"/>
  <c r="W156"/>
  <c r="G35"/>
  <c r="F35"/>
  <c r="P156"/>
  <c r="E35"/>
  <c r="D35"/>
  <c r="I156"/>
  <c r="C35"/>
  <c r="B35"/>
  <c r="B158"/>
  <c r="A35"/>
  <c r="H34"/>
  <c r="W155"/>
  <c r="G34"/>
  <c r="F34"/>
  <c r="P155"/>
  <c r="E34"/>
  <c r="D34"/>
  <c r="I155"/>
  <c r="C34"/>
  <c r="B34"/>
  <c r="B157"/>
  <c r="A34"/>
  <c r="H33"/>
  <c r="W154"/>
  <c r="G33"/>
  <c r="F33"/>
  <c r="P154"/>
  <c r="E33"/>
  <c r="D33"/>
  <c r="I154"/>
  <c r="C33"/>
  <c r="B33"/>
  <c r="B156"/>
  <c r="A33"/>
  <c r="H32"/>
  <c r="W153"/>
  <c r="G32"/>
  <c r="F32"/>
  <c r="P153"/>
  <c r="E32"/>
  <c r="D32"/>
  <c r="I153"/>
  <c r="C32"/>
  <c r="B32"/>
  <c r="B155"/>
  <c r="A32"/>
  <c r="H31"/>
  <c r="W152"/>
  <c r="G31"/>
  <c r="F31"/>
  <c r="P152"/>
  <c r="E31"/>
  <c r="D31"/>
  <c r="I152"/>
  <c r="C31"/>
  <c r="B31"/>
  <c r="B154"/>
  <c r="A31"/>
  <c r="H30"/>
  <c r="W151"/>
  <c r="G30"/>
  <c r="F30"/>
  <c r="P151"/>
  <c r="E30"/>
  <c r="D30"/>
  <c r="I151"/>
  <c r="C30"/>
  <c r="B30"/>
  <c r="B153"/>
  <c r="A30"/>
  <c r="H29"/>
  <c r="W150"/>
  <c r="G29"/>
  <c r="F29"/>
  <c r="P150"/>
  <c r="E29"/>
  <c r="D29"/>
  <c r="I150"/>
  <c r="C29"/>
  <c r="B29"/>
  <c r="B152"/>
  <c r="A29"/>
  <c r="H28"/>
  <c r="G28"/>
  <c r="F28"/>
  <c r="E28"/>
  <c r="D28"/>
  <c r="C28"/>
  <c r="B28"/>
  <c r="B151"/>
  <c r="A28"/>
  <c r="H27"/>
  <c r="G27"/>
  <c r="F27"/>
  <c r="E27"/>
  <c r="D27"/>
  <c r="C27"/>
  <c r="B27"/>
  <c r="B150"/>
  <c r="A27"/>
  <c r="H26"/>
  <c r="W149"/>
  <c r="G26"/>
  <c r="F26"/>
  <c r="P149"/>
  <c r="E26"/>
  <c r="D26"/>
  <c r="I149"/>
  <c r="C26"/>
  <c r="B26"/>
  <c r="B149"/>
  <c r="A26"/>
  <c r="A149"/>
  <c r="H25"/>
  <c r="W148"/>
  <c r="G25"/>
  <c r="F25"/>
  <c r="P148"/>
  <c r="E25"/>
  <c r="D25"/>
  <c r="I148"/>
  <c r="C25"/>
  <c r="B25"/>
  <c r="B148"/>
  <c r="A25"/>
  <c r="A148"/>
  <c r="W146"/>
  <c r="C12" i="134"/>
  <c r="B12"/>
  <c r="E12"/>
  <c r="A150" i="121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L23" i="134"/>
  <c r="L22"/>
  <c r="L44"/>
  <c r="L21"/>
  <c r="L43"/>
  <c r="L20"/>
  <c r="L42"/>
  <c r="L18"/>
  <c r="L40"/>
  <c r="L17"/>
  <c r="L39"/>
  <c r="L19"/>
  <c r="L16"/>
  <c r="L38"/>
  <c r="L15"/>
  <c r="L37"/>
  <c r="L14"/>
  <c r="L36"/>
  <c r="L13"/>
  <c r="L35"/>
  <c r="L12"/>
  <c r="L34"/>
  <c r="L7"/>
  <c r="L29"/>
  <c r="L5"/>
  <c r="L27"/>
  <c r="L11"/>
  <c r="L33"/>
  <c r="L10"/>
  <c r="L32"/>
  <c r="L9"/>
  <c r="L31"/>
  <c r="L8"/>
  <c r="L30"/>
  <c r="L6"/>
  <c r="L28"/>
  <c r="L4"/>
  <c r="L26"/>
  <c r="L3"/>
  <c r="D14"/>
  <c r="D13"/>
  <c r="D11"/>
  <c r="E11"/>
  <c r="F14"/>
  <c r="C14"/>
  <c r="F13"/>
  <c r="E13"/>
  <c r="C13"/>
  <c r="C11"/>
  <c r="B11"/>
  <c r="AA3"/>
  <c r="H24" i="121"/>
  <c r="L25" i="134"/>
  <c r="M1"/>
  <c r="K19"/>
  <c r="L41"/>
  <c r="L45"/>
  <c r="M24"/>
  <c r="E14"/>
  <c r="S23" i="121"/>
  <c r="O23"/>
  <c r="K23"/>
  <c r="Z3" i="134"/>
  <c r="AB3"/>
  <c r="O22" i="121"/>
  <c r="N22"/>
  <c r="K22"/>
  <c r="J22"/>
  <c r="S21"/>
  <c r="R21"/>
  <c r="O21"/>
  <c r="N21"/>
  <c r="K21"/>
  <c r="J21"/>
  <c r="S20"/>
  <c r="R20"/>
  <c r="O20"/>
  <c r="N20"/>
  <c r="K20"/>
  <c r="J20"/>
  <c r="B20" a="1"/>
  <c r="D20"/>
  <c r="A20"/>
  <c r="S19"/>
  <c r="R19"/>
  <c r="O19"/>
  <c r="N19"/>
  <c r="C20"/>
  <c r="B20"/>
  <c r="E20"/>
  <c r="K19"/>
  <c r="J19"/>
  <c r="B19" a="1"/>
  <c r="E19"/>
  <c r="A19"/>
  <c r="U18"/>
  <c r="S18"/>
  <c r="R18"/>
  <c r="O18"/>
  <c r="N18"/>
  <c r="K18"/>
  <c r="J18"/>
  <c r="U22"/>
  <c r="U23"/>
  <c r="U21"/>
  <c r="U20"/>
  <c r="U19"/>
  <c r="D19"/>
  <c r="C19"/>
  <c r="B19"/>
  <c r="T23"/>
  <c r="Q23"/>
  <c r="Q22"/>
  <c r="T22"/>
  <c r="T21"/>
  <c r="T43"/>
  <c r="Q21"/>
  <c r="T20"/>
  <c r="T42"/>
  <c r="Q20"/>
  <c r="T19"/>
  <c r="T41"/>
  <c r="Q19"/>
  <c r="T18"/>
  <c r="T40"/>
  <c r="Q18"/>
  <c r="B18" a="1"/>
  <c r="A18"/>
  <c r="U17"/>
  <c r="T17"/>
  <c r="S17"/>
  <c r="R17"/>
  <c r="Q17"/>
  <c r="O17"/>
  <c r="N17"/>
  <c r="K17"/>
  <c r="J17"/>
  <c r="E18"/>
  <c r="C18"/>
  <c r="B18"/>
  <c r="D18"/>
  <c r="T45"/>
  <c r="U24"/>
  <c r="S22"/>
  <c r="R22"/>
  <c r="T44"/>
  <c r="T39"/>
  <c r="B17" a="1"/>
  <c r="D17"/>
  <c r="C17"/>
  <c r="A17"/>
  <c r="U16"/>
  <c r="T16"/>
  <c r="S16"/>
  <c r="R16"/>
  <c r="Q16"/>
  <c r="P16"/>
  <c r="O16"/>
  <c r="N16"/>
  <c r="M16"/>
  <c r="K16"/>
  <c r="J16"/>
  <c r="U15"/>
  <c r="T15"/>
  <c r="S15"/>
  <c r="R15"/>
  <c r="Q15"/>
  <c r="P15"/>
  <c r="O15"/>
  <c r="N15"/>
  <c r="M15"/>
  <c r="K15"/>
  <c r="J15"/>
  <c r="U14"/>
  <c r="T14"/>
  <c r="S14"/>
  <c r="R14"/>
  <c r="Q14"/>
  <c r="P14"/>
  <c r="O14"/>
  <c r="N14"/>
  <c r="M14"/>
  <c r="K14"/>
  <c r="J14"/>
  <c r="U13"/>
  <c r="T13"/>
  <c r="T35"/>
  <c r="S13"/>
  <c r="R13"/>
  <c r="Q13"/>
  <c r="P13"/>
  <c r="O13"/>
  <c r="N13"/>
  <c r="M13"/>
  <c r="K13"/>
  <c r="J13"/>
  <c r="B13"/>
  <c r="U12"/>
  <c r="T12"/>
  <c r="T34"/>
  <c r="S12"/>
  <c r="R12"/>
  <c r="Q12"/>
  <c r="P12"/>
  <c r="O12"/>
  <c r="N12"/>
  <c r="M12"/>
  <c r="K12"/>
  <c r="J12"/>
  <c r="U11"/>
  <c r="T11"/>
  <c r="S11"/>
  <c r="R11"/>
  <c r="Q11"/>
  <c r="P11"/>
  <c r="O11"/>
  <c r="N11"/>
  <c r="M11"/>
  <c r="K11"/>
  <c r="J11"/>
  <c r="B11"/>
  <c r="U10"/>
  <c r="T10"/>
  <c r="T32"/>
  <c r="S10"/>
  <c r="R10"/>
  <c r="Q10"/>
  <c r="P10"/>
  <c r="O10"/>
  <c r="N10"/>
  <c r="M10"/>
  <c r="K10"/>
  <c r="J10"/>
  <c r="U9"/>
  <c r="T9"/>
  <c r="T31"/>
  <c r="S9"/>
  <c r="R9"/>
  <c r="Q9"/>
  <c r="P9"/>
  <c r="O9"/>
  <c r="N9"/>
  <c r="M9"/>
  <c r="K9"/>
  <c r="J9"/>
  <c r="F9"/>
  <c r="B9"/>
  <c r="B14"/>
  <c r="U8"/>
  <c r="T8"/>
  <c r="T30"/>
  <c r="S8"/>
  <c r="R8"/>
  <c r="Q8"/>
  <c r="P8"/>
  <c r="O8"/>
  <c r="N8"/>
  <c r="M8"/>
  <c r="K8"/>
  <c r="J8"/>
  <c r="F8"/>
  <c r="E8"/>
  <c r="D8"/>
  <c r="B8"/>
  <c r="U7"/>
  <c r="T7"/>
  <c r="S7"/>
  <c r="R7"/>
  <c r="Q7"/>
  <c r="P7"/>
  <c r="O7"/>
  <c r="N7"/>
  <c r="M7"/>
  <c r="K7"/>
  <c r="J7"/>
  <c r="F7"/>
  <c r="D7"/>
  <c r="B7"/>
  <c r="B12"/>
  <c r="U6"/>
  <c r="T6"/>
  <c r="S6"/>
  <c r="R6"/>
  <c r="Q6"/>
  <c r="P6"/>
  <c r="O6"/>
  <c r="N6"/>
  <c r="M6"/>
  <c r="K6"/>
  <c r="J6"/>
  <c r="F6"/>
  <c r="D6"/>
  <c r="B6"/>
  <c r="E6"/>
  <c r="U5"/>
  <c r="T5"/>
  <c r="S5"/>
  <c r="R5"/>
  <c r="Q5"/>
  <c r="P5"/>
  <c r="O5"/>
  <c r="N5"/>
  <c r="M5"/>
  <c r="K5"/>
  <c r="J5"/>
  <c r="AC4"/>
  <c r="AA4"/>
  <c r="Z4"/>
  <c r="U4"/>
  <c r="T4"/>
  <c r="T26"/>
  <c r="S4"/>
  <c r="R4"/>
  <c r="Q4"/>
  <c r="P4"/>
  <c r="O4"/>
  <c r="N4"/>
  <c r="M4"/>
  <c r="K4"/>
  <c r="J4"/>
  <c r="P26"/>
  <c r="P30"/>
  <c r="P31"/>
  <c r="P32"/>
  <c r="P34"/>
  <c r="P35"/>
  <c r="T27"/>
  <c r="P27"/>
  <c r="T28"/>
  <c r="P28"/>
  <c r="E7"/>
  <c r="T29"/>
  <c r="P29"/>
  <c r="E9"/>
  <c r="D9"/>
  <c r="T33"/>
  <c r="P33"/>
  <c r="T36"/>
  <c r="P36"/>
  <c r="T37"/>
  <c r="P37"/>
  <c r="T38"/>
  <c r="P38"/>
  <c r="B17"/>
  <c r="E17"/>
  <c r="P23"/>
  <c r="M23"/>
  <c r="P22"/>
  <c r="P44"/>
  <c r="M22"/>
  <c r="P21"/>
  <c r="P43"/>
  <c r="M21"/>
  <c r="P20"/>
  <c r="P42"/>
  <c r="M20"/>
  <c r="P19"/>
  <c r="P41"/>
  <c r="M19"/>
  <c r="P18"/>
  <c r="P40"/>
  <c r="M18"/>
  <c r="P17"/>
  <c r="P39"/>
  <c r="M17"/>
  <c r="L23"/>
  <c r="L21"/>
  <c r="L20"/>
  <c r="L22"/>
  <c r="L44"/>
  <c r="L18"/>
  <c r="L19"/>
  <c r="L17"/>
  <c r="L39"/>
  <c r="L16"/>
  <c r="L15"/>
  <c r="L14"/>
  <c r="L11"/>
  <c r="L7"/>
  <c r="L6"/>
  <c r="L5"/>
  <c r="L13"/>
  <c r="L12"/>
  <c r="L10"/>
  <c r="L9"/>
  <c r="L8"/>
  <c r="L4"/>
  <c r="D12"/>
  <c r="E12"/>
  <c r="C12"/>
  <c r="L37"/>
  <c r="L33"/>
  <c r="L27"/>
  <c r="L34"/>
  <c r="L32"/>
  <c r="L30"/>
  <c r="D11"/>
  <c r="E11"/>
  <c r="F14"/>
  <c r="C13"/>
  <c r="D14"/>
  <c r="C14"/>
  <c r="P45"/>
  <c r="Q24"/>
  <c r="L40"/>
  <c r="L41"/>
  <c r="L42"/>
  <c r="L43"/>
  <c r="L38"/>
  <c r="L36"/>
  <c r="L29"/>
  <c r="L28"/>
  <c r="L35"/>
  <c r="L31"/>
  <c r="L26"/>
  <c r="D13"/>
  <c r="C11"/>
  <c r="F13"/>
  <c r="E13"/>
  <c r="L45"/>
  <c r="M24"/>
  <c r="E14"/>
  <c r="C9" i="124"/>
  <c r="U3" i="121"/>
  <c r="T3"/>
  <c r="T25"/>
  <c r="AC3"/>
  <c r="S3"/>
  <c r="Q3"/>
  <c r="P3"/>
  <c r="O3"/>
  <c r="M3"/>
  <c r="L3"/>
  <c r="L25"/>
  <c r="Z3"/>
  <c r="K3"/>
  <c r="A3"/>
  <c r="AC2"/>
  <c r="T2"/>
  <c r="Q2"/>
  <c r="P2"/>
  <c r="M2"/>
  <c r="L2"/>
  <c r="U1"/>
  <c r="Q1"/>
  <c r="M1"/>
  <c r="G263" i="133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AB250"/>
  <c r="AA250"/>
  <c r="Z250"/>
  <c r="Y250"/>
  <c r="X250"/>
  <c r="G250"/>
  <c r="F250"/>
  <c r="E250"/>
  <c r="D250"/>
  <c r="C250"/>
  <c r="AB249"/>
  <c r="AA249"/>
  <c r="Z249"/>
  <c r="Y249"/>
  <c r="X249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B140"/>
  <c r="A140"/>
  <c r="A263"/>
  <c r="B139"/>
  <c r="A139"/>
  <c r="A262"/>
  <c r="B138"/>
  <c r="A138"/>
  <c r="A261"/>
  <c r="B137"/>
  <c r="A137"/>
  <c r="A260"/>
  <c r="B136"/>
  <c r="A136"/>
  <c r="A259"/>
  <c r="B135"/>
  <c r="A135"/>
  <c r="A258"/>
  <c r="B134"/>
  <c r="A134"/>
  <c r="A257"/>
  <c r="B133"/>
  <c r="A133"/>
  <c r="A256"/>
  <c r="B132"/>
  <c r="A132"/>
  <c r="A255"/>
  <c r="B131"/>
  <c r="A131"/>
  <c r="A254"/>
  <c r="B130"/>
  <c r="A130"/>
  <c r="A253"/>
  <c r="B129"/>
  <c r="A129"/>
  <c r="A252"/>
  <c r="B128"/>
  <c r="A128"/>
  <c r="A251"/>
  <c r="H127"/>
  <c r="G127"/>
  <c r="B127"/>
  <c r="A127"/>
  <c r="A250"/>
  <c r="H126"/>
  <c r="G126"/>
  <c r="B126"/>
  <c r="A126"/>
  <c r="A249"/>
  <c r="H125"/>
  <c r="G125"/>
  <c r="B125"/>
  <c r="A125"/>
  <c r="A248"/>
  <c r="H124"/>
  <c r="G124"/>
  <c r="B124"/>
  <c r="A124"/>
  <c r="A247"/>
  <c r="H123"/>
  <c r="G123"/>
  <c r="B123"/>
  <c r="A123"/>
  <c r="A246"/>
  <c r="H122"/>
  <c r="G122"/>
  <c r="B122"/>
  <c r="A122"/>
  <c r="A245"/>
  <c r="H121"/>
  <c r="G121"/>
  <c r="B121"/>
  <c r="A121"/>
  <c r="A244"/>
  <c r="H120"/>
  <c r="G120"/>
  <c r="B120"/>
  <c r="A120"/>
  <c r="A243"/>
  <c r="H119"/>
  <c r="G119"/>
  <c r="B119"/>
  <c r="A119"/>
  <c r="A242"/>
  <c r="H118"/>
  <c r="G118"/>
  <c r="B118"/>
  <c r="A118"/>
  <c r="A241"/>
  <c r="H117"/>
  <c r="G117"/>
  <c r="B117"/>
  <c r="A117"/>
  <c r="A240"/>
  <c r="H116"/>
  <c r="G116"/>
  <c r="B116"/>
  <c r="A116"/>
  <c r="A239"/>
  <c r="H115"/>
  <c r="G115"/>
  <c r="B115"/>
  <c r="A115"/>
  <c r="A238"/>
  <c r="H114"/>
  <c r="G114"/>
  <c r="B114"/>
  <c r="A114"/>
  <c r="A237"/>
  <c r="H113"/>
  <c r="G113"/>
  <c r="B113"/>
  <c r="A113"/>
  <c r="A236"/>
  <c r="H112"/>
  <c r="G112"/>
  <c r="B112"/>
  <c r="A112"/>
  <c r="A235"/>
  <c r="H111"/>
  <c r="G111"/>
  <c r="B111"/>
  <c r="A111"/>
  <c r="A234"/>
  <c r="H110"/>
  <c r="G110"/>
  <c r="B110"/>
  <c r="A110"/>
  <c r="A233"/>
  <c r="H109"/>
  <c r="G109"/>
  <c r="B109"/>
  <c r="A109"/>
  <c r="A232"/>
  <c r="H108"/>
  <c r="G108"/>
  <c r="B108"/>
  <c r="A108"/>
  <c r="A231"/>
  <c r="H107"/>
  <c r="G107"/>
  <c r="B107"/>
  <c r="A107"/>
  <c r="A230"/>
  <c r="H106"/>
  <c r="G106"/>
  <c r="B106"/>
  <c r="A106"/>
  <c r="A229"/>
  <c r="H105"/>
  <c r="G105"/>
  <c r="B105"/>
  <c r="A105"/>
  <c r="A228"/>
  <c r="H104"/>
  <c r="G104"/>
  <c r="B104"/>
  <c r="A104"/>
  <c r="A227"/>
  <c r="H103"/>
  <c r="G103"/>
  <c r="B103"/>
  <c r="A103"/>
  <c r="A226"/>
  <c r="H102"/>
  <c r="G102"/>
  <c r="B102"/>
  <c r="A102"/>
  <c r="A225"/>
  <c r="H101"/>
  <c r="G101"/>
  <c r="B101"/>
  <c r="A101"/>
  <c r="A224"/>
  <c r="H100"/>
  <c r="G100"/>
  <c r="B100"/>
  <c r="A100"/>
  <c r="A223"/>
  <c r="H99"/>
  <c r="G99"/>
  <c r="B99"/>
  <c r="A99"/>
  <c r="A222"/>
  <c r="H98"/>
  <c r="G98"/>
  <c r="B98"/>
  <c r="A98"/>
  <c r="A221"/>
  <c r="H97"/>
  <c r="G97"/>
  <c r="B97"/>
  <c r="A97"/>
  <c r="A220"/>
  <c r="H96"/>
  <c r="G96"/>
  <c r="B96"/>
  <c r="A96"/>
  <c r="A219"/>
  <c r="H95"/>
  <c r="G95"/>
  <c r="B95"/>
  <c r="A95"/>
  <c r="A218"/>
  <c r="H94"/>
  <c r="G94"/>
  <c r="B94"/>
  <c r="A94"/>
  <c r="A217"/>
  <c r="H93"/>
  <c r="G93"/>
  <c r="B93"/>
  <c r="A93"/>
  <c r="A216"/>
  <c r="H92"/>
  <c r="G92"/>
  <c r="B92"/>
  <c r="A92"/>
  <c r="A215"/>
  <c r="H91"/>
  <c r="G91"/>
  <c r="B91"/>
  <c r="A91"/>
  <c r="A214"/>
  <c r="H90"/>
  <c r="G90"/>
  <c r="B90"/>
  <c r="A90"/>
  <c r="A213"/>
  <c r="H89"/>
  <c r="G89"/>
  <c r="B89"/>
  <c r="A89"/>
  <c r="A212"/>
  <c r="H88"/>
  <c r="G88"/>
  <c r="B88"/>
  <c r="A88"/>
  <c r="A211"/>
  <c r="H87"/>
  <c r="G87"/>
  <c r="B87"/>
  <c r="A87"/>
  <c r="A210"/>
  <c r="H86"/>
  <c r="G86"/>
  <c r="B86"/>
  <c r="A86"/>
  <c r="A209"/>
  <c r="H85"/>
  <c r="G85"/>
  <c r="B85"/>
  <c r="A85"/>
  <c r="A208"/>
  <c r="H84"/>
  <c r="G84"/>
  <c r="B84"/>
  <c r="A84"/>
  <c r="A207"/>
  <c r="H83"/>
  <c r="G83"/>
  <c r="B83"/>
  <c r="A83"/>
  <c r="A206"/>
  <c r="H82"/>
  <c r="G82"/>
  <c r="B82"/>
  <c r="A82"/>
  <c r="A205"/>
  <c r="H81"/>
  <c r="G81"/>
  <c r="B81"/>
  <c r="A81"/>
  <c r="A204"/>
  <c r="H80"/>
  <c r="G80"/>
  <c r="B80"/>
  <c r="A80"/>
  <c r="A203"/>
  <c r="H79"/>
  <c r="G79"/>
  <c r="B79"/>
  <c r="A79"/>
  <c r="A202"/>
  <c r="H78"/>
  <c r="G78"/>
  <c r="B78"/>
  <c r="A78"/>
  <c r="A201"/>
  <c r="H77"/>
  <c r="G77"/>
  <c r="B77"/>
  <c r="A77"/>
  <c r="A200"/>
  <c r="H76"/>
  <c r="G76"/>
  <c r="B76"/>
  <c r="A76"/>
  <c r="A199"/>
  <c r="H75"/>
  <c r="G75"/>
  <c r="B75"/>
  <c r="A75"/>
  <c r="A198"/>
  <c r="H74"/>
  <c r="G74"/>
  <c r="B74"/>
  <c r="A74"/>
  <c r="A197"/>
  <c r="H73"/>
  <c r="G73"/>
  <c r="B73"/>
  <c r="A73"/>
  <c r="A196"/>
  <c r="H72"/>
  <c r="G72"/>
  <c r="B72"/>
  <c r="A72"/>
  <c r="A195"/>
  <c r="H71"/>
  <c r="G71"/>
  <c r="B71"/>
  <c r="A71"/>
  <c r="A194"/>
  <c r="H70"/>
  <c r="G70"/>
  <c r="B70"/>
  <c r="A70"/>
  <c r="A193"/>
  <c r="H69"/>
  <c r="G69"/>
  <c r="B69"/>
  <c r="A69"/>
  <c r="A192"/>
  <c r="H68"/>
  <c r="G68"/>
  <c r="B68"/>
  <c r="A68"/>
  <c r="A191"/>
  <c r="H67"/>
  <c r="G67"/>
  <c r="B67"/>
  <c r="A67"/>
  <c r="A190"/>
  <c r="H66"/>
  <c r="G66"/>
  <c r="B66"/>
  <c r="A66"/>
  <c r="A189"/>
  <c r="H65"/>
  <c r="G65"/>
  <c r="B65"/>
  <c r="A65"/>
  <c r="A188"/>
  <c r="H64"/>
  <c r="G64"/>
  <c r="B64"/>
  <c r="A64"/>
  <c r="A187"/>
  <c r="H63"/>
  <c r="G63"/>
  <c r="B63"/>
  <c r="A63"/>
  <c r="A186"/>
  <c r="H62"/>
  <c r="G62"/>
  <c r="F62"/>
  <c r="E62"/>
  <c r="D62"/>
  <c r="C62"/>
  <c r="B62"/>
  <c r="A62"/>
  <c r="A185"/>
  <c r="H61"/>
  <c r="G61"/>
  <c r="F61"/>
  <c r="E61"/>
  <c r="D61"/>
  <c r="C61"/>
  <c r="B61"/>
  <c r="A61"/>
  <c r="A184"/>
  <c r="H60"/>
  <c r="G60"/>
  <c r="F60"/>
  <c r="E60"/>
  <c r="D60"/>
  <c r="C60"/>
  <c r="B60"/>
  <c r="A60"/>
  <c r="A183"/>
  <c r="H59"/>
  <c r="G59"/>
  <c r="F59"/>
  <c r="E59"/>
  <c r="D59"/>
  <c r="C59"/>
  <c r="B59"/>
  <c r="A59"/>
  <c r="A182"/>
  <c r="H58"/>
  <c r="G58"/>
  <c r="F58"/>
  <c r="E58"/>
  <c r="D58"/>
  <c r="C58"/>
  <c r="B58"/>
  <c r="A58"/>
  <c r="A181"/>
  <c r="H57"/>
  <c r="G57"/>
  <c r="F57"/>
  <c r="E57"/>
  <c r="D57"/>
  <c r="C57"/>
  <c r="B57"/>
  <c r="A57"/>
  <c r="A180"/>
  <c r="H56"/>
  <c r="G56"/>
  <c r="F56"/>
  <c r="E56"/>
  <c r="D56"/>
  <c r="C56"/>
  <c r="B56"/>
  <c r="A56"/>
  <c r="A179"/>
  <c r="H55"/>
  <c r="G55"/>
  <c r="F55"/>
  <c r="E55"/>
  <c r="D55"/>
  <c r="C55"/>
  <c r="B55"/>
  <c r="A55"/>
  <c r="A178"/>
  <c r="H54"/>
  <c r="G54"/>
  <c r="F54"/>
  <c r="E54"/>
  <c r="D54"/>
  <c r="C54"/>
  <c r="B54"/>
  <c r="A54"/>
  <c r="A177"/>
  <c r="H53"/>
  <c r="G53"/>
  <c r="F53"/>
  <c r="E53"/>
  <c r="D53"/>
  <c r="C53"/>
  <c r="B53"/>
  <c r="A53"/>
  <c r="A176"/>
  <c r="H52"/>
  <c r="G52"/>
  <c r="F52"/>
  <c r="E52"/>
  <c r="D52"/>
  <c r="C52"/>
  <c r="B52"/>
  <c r="A52"/>
  <c r="A175"/>
  <c r="H51"/>
  <c r="G51"/>
  <c r="F51"/>
  <c r="E51"/>
  <c r="D51"/>
  <c r="C51"/>
  <c r="B51"/>
  <c r="A51"/>
  <c r="A174"/>
  <c r="H50"/>
  <c r="G50"/>
  <c r="F50"/>
  <c r="E50"/>
  <c r="D50"/>
  <c r="C50"/>
  <c r="B50"/>
  <c r="A50"/>
  <c r="A173"/>
  <c r="H49"/>
  <c r="G49"/>
  <c r="F49"/>
  <c r="E49"/>
  <c r="D49"/>
  <c r="C49"/>
  <c r="B49"/>
  <c r="A49"/>
  <c r="A172"/>
  <c r="H48"/>
  <c r="G48"/>
  <c r="F48"/>
  <c r="E48"/>
  <c r="D48"/>
  <c r="C48"/>
  <c r="B48"/>
  <c r="A48"/>
  <c r="A171"/>
  <c r="H47"/>
  <c r="G47"/>
  <c r="F47"/>
  <c r="E47"/>
  <c r="D47"/>
  <c r="C47"/>
  <c r="B47"/>
  <c r="A47"/>
  <c r="A170"/>
  <c r="H46"/>
  <c r="G46"/>
  <c r="F46"/>
  <c r="E46"/>
  <c r="D46"/>
  <c r="C46"/>
  <c r="B46"/>
  <c r="A46"/>
  <c r="A169"/>
  <c r="H45"/>
  <c r="G45"/>
  <c r="F45"/>
  <c r="E45"/>
  <c r="D45"/>
  <c r="C45"/>
  <c r="B45"/>
  <c r="A45"/>
  <c r="A168"/>
  <c r="H44"/>
  <c r="G44"/>
  <c r="F44"/>
  <c r="E44"/>
  <c r="D44"/>
  <c r="C44"/>
  <c r="B44"/>
  <c r="A44"/>
  <c r="A167"/>
  <c r="H43"/>
  <c r="G43"/>
  <c r="F43"/>
  <c r="E43"/>
  <c r="D43"/>
  <c r="C43"/>
  <c r="B43"/>
  <c r="A43"/>
  <c r="A166"/>
  <c r="H42"/>
  <c r="G42"/>
  <c r="F42"/>
  <c r="E42"/>
  <c r="D42"/>
  <c r="C42"/>
  <c r="B42"/>
  <c r="A42"/>
  <c r="A165"/>
  <c r="H41"/>
  <c r="G41"/>
  <c r="F41"/>
  <c r="E41"/>
  <c r="D41"/>
  <c r="C41"/>
  <c r="B41"/>
  <c r="A41"/>
  <c r="A164"/>
  <c r="H40"/>
  <c r="G40"/>
  <c r="F40"/>
  <c r="E40"/>
  <c r="D40"/>
  <c r="C40"/>
  <c r="B40"/>
  <c r="A40"/>
  <c r="A163"/>
  <c r="H39"/>
  <c r="G39"/>
  <c r="F39"/>
  <c r="E39"/>
  <c r="D39"/>
  <c r="C39"/>
  <c r="B39"/>
  <c r="A39"/>
  <c r="A162"/>
  <c r="H38"/>
  <c r="G38"/>
  <c r="F38"/>
  <c r="E38"/>
  <c r="D38"/>
  <c r="C38"/>
  <c r="B38"/>
  <c r="A38"/>
  <c r="A161"/>
  <c r="H37"/>
  <c r="G37"/>
  <c r="F37"/>
  <c r="E37"/>
  <c r="D37"/>
  <c r="C37"/>
  <c r="B37"/>
  <c r="A37"/>
  <c r="A160"/>
  <c r="H36"/>
  <c r="G36"/>
  <c r="F36"/>
  <c r="E36"/>
  <c r="D36"/>
  <c r="C36"/>
  <c r="B36"/>
  <c r="A36"/>
  <c r="A159"/>
  <c r="H35"/>
  <c r="G35"/>
  <c r="F35"/>
  <c r="E35"/>
  <c r="D35"/>
  <c r="C35"/>
  <c r="B35"/>
  <c r="A35"/>
  <c r="A158"/>
  <c r="H34"/>
  <c r="G34"/>
  <c r="F34"/>
  <c r="E34"/>
  <c r="D34"/>
  <c r="C34"/>
  <c r="B34"/>
  <c r="A34"/>
  <c r="A157"/>
  <c r="H33"/>
  <c r="G33"/>
  <c r="F33"/>
  <c r="E33"/>
  <c r="D33"/>
  <c r="C33"/>
  <c r="B33"/>
  <c r="A33"/>
  <c r="A156"/>
  <c r="H32"/>
  <c r="G32"/>
  <c r="F32"/>
  <c r="E32"/>
  <c r="D32"/>
  <c r="C32"/>
  <c r="B32"/>
  <c r="A32"/>
  <c r="A155"/>
  <c r="H31"/>
  <c r="G31"/>
  <c r="F31"/>
  <c r="E31"/>
  <c r="D31"/>
  <c r="C31"/>
  <c r="B31"/>
  <c r="A31"/>
  <c r="A154"/>
  <c r="H30"/>
  <c r="G30"/>
  <c r="F30"/>
  <c r="E30"/>
  <c r="D30"/>
  <c r="C30"/>
  <c r="B30"/>
  <c r="A30"/>
  <c r="A153"/>
  <c r="H29"/>
  <c r="G29"/>
  <c r="F29"/>
  <c r="E29"/>
  <c r="D29"/>
  <c r="C29"/>
  <c r="B29"/>
  <c r="A29"/>
  <c r="A152"/>
  <c r="H28"/>
  <c r="G28"/>
  <c r="F28"/>
  <c r="E28"/>
  <c r="D28"/>
  <c r="C28"/>
  <c r="B28"/>
  <c r="A28"/>
  <c r="A151"/>
  <c r="H27"/>
  <c r="G27"/>
  <c r="F27"/>
  <c r="E27"/>
  <c r="D27"/>
  <c r="C27"/>
  <c r="B27"/>
  <c r="A27"/>
  <c r="A150"/>
  <c r="H26"/>
  <c r="G26"/>
  <c r="F26"/>
  <c r="E26"/>
  <c r="D26"/>
  <c r="C26"/>
  <c r="B26"/>
  <c r="A26"/>
  <c r="A149"/>
  <c r="H25"/>
  <c r="G25"/>
  <c r="F25"/>
  <c r="E25"/>
  <c r="D25"/>
  <c r="C25"/>
  <c r="B25"/>
  <c r="A25"/>
  <c r="A148"/>
  <c r="W146"/>
  <c r="I146"/>
  <c r="B146"/>
  <c r="H24"/>
  <c r="S23"/>
  <c r="O23"/>
  <c r="K23"/>
  <c r="S22"/>
  <c r="R22"/>
  <c r="O22"/>
  <c r="N22"/>
  <c r="K22"/>
  <c r="J22"/>
  <c r="S21"/>
  <c r="R21"/>
  <c r="O21"/>
  <c r="N21"/>
  <c r="I148"/>
  <c r="W148"/>
  <c r="B149"/>
  <c r="P149"/>
  <c r="I150"/>
  <c r="W150"/>
  <c r="B151"/>
  <c r="P151"/>
  <c r="I152"/>
  <c r="W152"/>
  <c r="B153"/>
  <c r="P153"/>
  <c r="I154"/>
  <c r="W154"/>
  <c r="B155"/>
  <c r="P155"/>
  <c r="I156"/>
  <c r="W156"/>
  <c r="B157"/>
  <c r="P157"/>
  <c r="I158"/>
  <c r="W158"/>
  <c r="B159"/>
  <c r="P159"/>
  <c r="I160"/>
  <c r="W160"/>
  <c r="B161"/>
  <c r="P161"/>
  <c r="I162"/>
  <c r="H162"/>
  <c r="W162"/>
  <c r="V162"/>
  <c r="B163"/>
  <c r="P163"/>
  <c r="O163"/>
  <c r="I164"/>
  <c r="H164"/>
  <c r="W164"/>
  <c r="V164"/>
  <c r="B165"/>
  <c r="P165"/>
  <c r="O165"/>
  <c r="I166"/>
  <c r="H166"/>
  <c r="W166"/>
  <c r="V166"/>
  <c r="B167"/>
  <c r="P167"/>
  <c r="O167"/>
  <c r="I168"/>
  <c r="H168"/>
  <c r="W168"/>
  <c r="V168"/>
  <c r="B169"/>
  <c r="P169"/>
  <c r="O169"/>
  <c r="I170"/>
  <c r="H170"/>
  <c r="W170"/>
  <c r="V170"/>
  <c r="B171"/>
  <c r="P171"/>
  <c r="O171"/>
  <c r="I172"/>
  <c r="H172"/>
  <c r="W172"/>
  <c r="V172"/>
  <c r="B173"/>
  <c r="P173"/>
  <c r="O173"/>
  <c r="I174"/>
  <c r="H174"/>
  <c r="W174"/>
  <c r="V174"/>
  <c r="B175"/>
  <c r="P175"/>
  <c r="O175"/>
  <c r="I176"/>
  <c r="H176"/>
  <c r="W176"/>
  <c r="V176"/>
  <c r="B177"/>
  <c r="P177"/>
  <c r="O177"/>
  <c r="I178"/>
  <c r="H178"/>
  <c r="W178"/>
  <c r="V178"/>
  <c r="B179"/>
  <c r="P179"/>
  <c r="O179"/>
  <c r="I180"/>
  <c r="H180"/>
  <c r="W180"/>
  <c r="V180"/>
  <c r="B181"/>
  <c r="P181"/>
  <c r="O181"/>
  <c r="I182"/>
  <c r="H182"/>
  <c r="W182"/>
  <c r="V182"/>
  <c r="B183"/>
  <c r="P183"/>
  <c r="O183"/>
  <c r="I184"/>
  <c r="H184"/>
  <c r="W184"/>
  <c r="V184"/>
  <c r="B185"/>
  <c r="P185"/>
  <c r="O185"/>
  <c r="W186"/>
  <c r="V186"/>
  <c r="B187"/>
  <c r="W188"/>
  <c r="V188"/>
  <c r="B189"/>
  <c r="W190"/>
  <c r="V190"/>
  <c r="B191"/>
  <c r="W192"/>
  <c r="V192"/>
  <c r="B193"/>
  <c r="W194"/>
  <c r="V194"/>
  <c r="B195"/>
  <c r="W196"/>
  <c r="V196"/>
  <c r="B197"/>
  <c r="W198"/>
  <c r="V198"/>
  <c r="B199"/>
  <c r="W200"/>
  <c r="V200"/>
  <c r="B201"/>
  <c r="W202"/>
  <c r="V202"/>
  <c r="B203"/>
  <c r="W204"/>
  <c r="V204"/>
  <c r="B205"/>
  <c r="W206"/>
  <c r="V206"/>
  <c r="B207"/>
  <c r="W208"/>
  <c r="V208"/>
  <c r="B209"/>
  <c r="W210"/>
  <c r="V210"/>
  <c r="B211"/>
  <c r="W212"/>
  <c r="V212"/>
  <c r="B213"/>
  <c r="W214"/>
  <c r="V214"/>
  <c r="B215"/>
  <c r="W216"/>
  <c r="V216"/>
  <c r="B217"/>
  <c r="W218"/>
  <c r="V218"/>
  <c r="B219"/>
  <c r="W220"/>
  <c r="V220"/>
  <c r="B221"/>
  <c r="W222"/>
  <c r="V222"/>
  <c r="B223"/>
  <c r="W224"/>
  <c r="V224"/>
  <c r="B225"/>
  <c r="W226"/>
  <c r="V226"/>
  <c r="B227"/>
  <c r="W228"/>
  <c r="V228"/>
  <c r="B229"/>
  <c r="W230"/>
  <c r="V230"/>
  <c r="B231"/>
  <c r="W232"/>
  <c r="V232"/>
  <c r="B233"/>
  <c r="W234"/>
  <c r="V234"/>
  <c r="B235"/>
  <c r="W236"/>
  <c r="V236"/>
  <c r="B237"/>
  <c r="W238"/>
  <c r="V238"/>
  <c r="B239"/>
  <c r="W240"/>
  <c r="V240"/>
  <c r="B241"/>
  <c r="W242"/>
  <c r="V242"/>
  <c r="B243"/>
  <c r="W244"/>
  <c r="V244"/>
  <c r="B245"/>
  <c r="W246"/>
  <c r="V246"/>
  <c r="B247"/>
  <c r="W248"/>
  <c r="V248"/>
  <c r="B249"/>
  <c r="W250"/>
  <c r="V250"/>
  <c r="B251"/>
  <c r="B252"/>
  <c r="B253"/>
  <c r="B254"/>
  <c r="B255"/>
  <c r="B256"/>
  <c r="B257"/>
  <c r="B258"/>
  <c r="B259"/>
  <c r="B260"/>
  <c r="B261"/>
  <c r="B262"/>
  <c r="B263"/>
  <c r="P25" i="121"/>
  <c r="AA3"/>
  <c r="D9" i="124"/>
  <c r="E9"/>
  <c r="B148" i="133"/>
  <c r="P148"/>
  <c r="I149"/>
  <c r="W149"/>
  <c r="B150"/>
  <c r="P150"/>
  <c r="I151"/>
  <c r="W151"/>
  <c r="B152"/>
  <c r="P152"/>
  <c r="I153"/>
  <c r="W153"/>
  <c r="B154"/>
  <c r="P154"/>
  <c r="I155"/>
  <c r="W155"/>
  <c r="B156"/>
  <c r="P156"/>
  <c r="I157"/>
  <c r="W157"/>
  <c r="B158"/>
  <c r="P158"/>
  <c r="I159"/>
  <c r="W159"/>
  <c r="B160"/>
  <c r="P160"/>
  <c r="I161"/>
  <c r="W161"/>
  <c r="B162"/>
  <c r="P162"/>
  <c r="O162"/>
  <c r="I163"/>
  <c r="H163"/>
  <c r="W163"/>
  <c r="V163"/>
  <c r="B164"/>
  <c r="P164"/>
  <c r="O164"/>
  <c r="I165"/>
  <c r="H165"/>
  <c r="W165"/>
  <c r="V165"/>
  <c r="B166"/>
  <c r="P166"/>
  <c r="O166"/>
  <c r="I167"/>
  <c r="H167"/>
  <c r="W167"/>
  <c r="V167"/>
  <c r="B168"/>
  <c r="P168"/>
  <c r="O168"/>
  <c r="I169"/>
  <c r="H169"/>
  <c r="W169"/>
  <c r="V169"/>
  <c r="B170"/>
  <c r="P170"/>
  <c r="O170"/>
  <c r="I171"/>
  <c r="H171"/>
  <c r="W171"/>
  <c r="V171"/>
  <c r="B172"/>
  <c r="P172"/>
  <c r="O172"/>
  <c r="I173"/>
  <c r="H173"/>
  <c r="W173"/>
  <c r="V173"/>
  <c r="B174"/>
  <c r="P174"/>
  <c r="O174"/>
  <c r="I175"/>
  <c r="H175"/>
  <c r="W175"/>
  <c r="V175"/>
  <c r="B176"/>
  <c r="P176"/>
  <c r="O176"/>
  <c r="I177"/>
  <c r="H177"/>
  <c r="W177"/>
  <c r="V177"/>
  <c r="B178"/>
  <c r="P178"/>
  <c r="O178"/>
  <c r="I179"/>
  <c r="H179"/>
  <c r="W179"/>
  <c r="V179"/>
  <c r="B180"/>
  <c r="P180"/>
  <c r="O180"/>
  <c r="I181"/>
  <c r="H181"/>
  <c r="W181"/>
  <c r="V181"/>
  <c r="B182"/>
  <c r="P182"/>
  <c r="O182"/>
  <c r="I183"/>
  <c r="H183"/>
  <c r="W183"/>
  <c r="V183"/>
  <c r="B184"/>
  <c r="P184"/>
  <c r="O184"/>
  <c r="I185"/>
  <c r="H185"/>
  <c r="W185"/>
  <c r="V185"/>
  <c r="B186"/>
  <c r="W187"/>
  <c r="V187"/>
  <c r="B188"/>
  <c r="W189"/>
  <c r="V189"/>
  <c r="B190"/>
  <c r="W191"/>
  <c r="V191"/>
  <c r="B192"/>
  <c r="W193"/>
  <c r="V193"/>
  <c r="B194"/>
  <c r="W195"/>
  <c r="V195"/>
  <c r="B196"/>
  <c r="W197"/>
  <c r="V197"/>
  <c r="B198"/>
  <c r="W199"/>
  <c r="V199"/>
  <c r="B200"/>
  <c r="W201"/>
  <c r="V201"/>
  <c r="B202"/>
  <c r="W203"/>
  <c r="V203"/>
  <c r="B204"/>
  <c r="W205"/>
  <c r="V205"/>
  <c r="B206"/>
  <c r="W207"/>
  <c r="V207"/>
  <c r="B208"/>
  <c r="W209"/>
  <c r="V209"/>
  <c r="B210"/>
  <c r="W211"/>
  <c r="V211"/>
  <c r="B212"/>
  <c r="W213"/>
  <c r="V213"/>
  <c r="B214"/>
  <c r="W215"/>
  <c r="V215"/>
  <c r="B216"/>
  <c r="W217"/>
  <c r="V217"/>
  <c r="B218"/>
  <c r="W219"/>
  <c r="V219"/>
  <c r="B220"/>
  <c r="W221"/>
  <c r="V221"/>
  <c r="B222"/>
  <c r="W223"/>
  <c r="V223"/>
  <c r="B224"/>
  <c r="W225"/>
  <c r="V225"/>
  <c r="B226"/>
  <c r="W227"/>
  <c r="V227"/>
  <c r="B228"/>
  <c r="W229"/>
  <c r="V229"/>
  <c r="B230"/>
  <c r="W231"/>
  <c r="V231"/>
  <c r="B232"/>
  <c r="W233"/>
  <c r="V233"/>
  <c r="B234"/>
  <c r="W235"/>
  <c r="V235"/>
  <c r="B236"/>
  <c r="W237"/>
  <c r="V237"/>
  <c r="B238"/>
  <c r="W239"/>
  <c r="V239"/>
  <c r="B240"/>
  <c r="W241"/>
  <c r="V241"/>
  <c r="B242"/>
  <c r="W243"/>
  <c r="V243"/>
  <c r="B244"/>
  <c r="W245"/>
  <c r="V245"/>
  <c r="B246"/>
  <c r="W247"/>
  <c r="V247"/>
  <c r="B248"/>
  <c r="W249"/>
  <c r="V249"/>
  <c r="B250"/>
  <c r="AB3" i="121"/>
  <c r="K21" i="133"/>
  <c r="J21"/>
  <c r="S20"/>
  <c r="R20"/>
  <c r="O20"/>
  <c r="N20"/>
  <c r="K20"/>
  <c r="J20"/>
  <c r="B20" a="1"/>
  <c r="D20"/>
  <c r="A20"/>
  <c r="S19"/>
  <c r="R19"/>
  <c r="N19"/>
  <c r="K19"/>
  <c r="J19"/>
  <c r="D19"/>
  <c r="B19"/>
  <c r="B19" a="1"/>
  <c r="E19"/>
  <c r="A19"/>
  <c r="S18"/>
  <c r="R18"/>
  <c r="O18"/>
  <c r="N18"/>
  <c r="K18"/>
  <c r="J18"/>
  <c r="D18"/>
  <c r="B18"/>
  <c r="B18" a="1"/>
  <c r="E18"/>
  <c r="A18"/>
  <c r="S17"/>
  <c r="R17"/>
  <c r="O17"/>
  <c r="N17"/>
  <c r="K17"/>
  <c r="J17"/>
  <c r="C20"/>
  <c r="E20"/>
  <c r="C18"/>
  <c r="P17"/>
  <c r="M18"/>
  <c r="Q18"/>
  <c r="C19"/>
  <c r="T23"/>
  <c r="M19"/>
  <c r="P19"/>
  <c r="T19"/>
  <c r="B20"/>
  <c r="P20"/>
  <c r="T20"/>
  <c r="M17"/>
  <c r="P18"/>
  <c r="P40"/>
  <c r="Q22"/>
  <c r="T22"/>
  <c r="M22"/>
  <c r="P22"/>
  <c r="P44"/>
  <c r="P23"/>
  <c r="M20"/>
  <c r="U22"/>
  <c r="U21"/>
  <c r="U23"/>
  <c r="U24"/>
  <c r="U18"/>
  <c r="U17"/>
  <c r="U19"/>
  <c r="T41"/>
  <c r="U20"/>
  <c r="T42"/>
  <c r="O19"/>
  <c r="T18"/>
  <c r="T40"/>
  <c r="T17"/>
  <c r="T39"/>
  <c r="Q17"/>
  <c r="P39"/>
  <c r="Q19"/>
  <c r="P41"/>
  <c r="Q21"/>
  <c r="T21"/>
  <c r="T43"/>
  <c r="Q23"/>
  <c r="M21"/>
  <c r="P21"/>
  <c r="P43"/>
  <c r="M23"/>
  <c r="Q20"/>
  <c r="P42"/>
  <c r="B17" a="1"/>
  <c r="A17"/>
  <c r="U16"/>
  <c r="T16"/>
  <c r="S16"/>
  <c r="R16"/>
  <c r="Q16"/>
  <c r="P16"/>
  <c r="O16"/>
  <c r="N16"/>
  <c r="M16"/>
  <c r="K16"/>
  <c r="J16"/>
  <c r="U15"/>
  <c r="T15"/>
  <c r="T37"/>
  <c r="S15"/>
  <c r="R15"/>
  <c r="Q15"/>
  <c r="P15"/>
  <c r="P37"/>
  <c r="O15"/>
  <c r="N15"/>
  <c r="M15"/>
  <c r="K15"/>
  <c r="J15"/>
  <c r="U14"/>
  <c r="T14"/>
  <c r="T36"/>
  <c r="S14"/>
  <c r="R14"/>
  <c r="Q14"/>
  <c r="P14"/>
  <c r="P36"/>
  <c r="O14"/>
  <c r="N14"/>
  <c r="M14"/>
  <c r="K14"/>
  <c r="J14"/>
  <c r="U13"/>
  <c r="T13"/>
  <c r="T35"/>
  <c r="S13"/>
  <c r="R13"/>
  <c r="Q13"/>
  <c r="P13"/>
  <c r="P35"/>
  <c r="O13"/>
  <c r="N13"/>
  <c r="M13"/>
  <c r="K13"/>
  <c r="J13"/>
  <c r="U12"/>
  <c r="T12"/>
  <c r="S12"/>
  <c r="R12"/>
  <c r="Q12"/>
  <c r="P12"/>
  <c r="O12"/>
  <c r="N12"/>
  <c r="M12"/>
  <c r="K12"/>
  <c r="J12"/>
  <c r="U11"/>
  <c r="T11"/>
  <c r="T33"/>
  <c r="S11"/>
  <c r="R11"/>
  <c r="Q11"/>
  <c r="P11"/>
  <c r="P33"/>
  <c r="O11"/>
  <c r="N11"/>
  <c r="M11"/>
  <c r="K11"/>
  <c r="J11"/>
  <c r="U10"/>
  <c r="T10"/>
  <c r="T32"/>
  <c r="S10"/>
  <c r="R10"/>
  <c r="Q10"/>
  <c r="P10"/>
  <c r="P32"/>
  <c r="O10"/>
  <c r="N10"/>
  <c r="M10"/>
  <c r="K10"/>
  <c r="J10"/>
  <c r="U9"/>
  <c r="T9"/>
  <c r="T31"/>
  <c r="S9"/>
  <c r="R9"/>
  <c r="Q9"/>
  <c r="P9"/>
  <c r="P31"/>
  <c r="O9"/>
  <c r="N9"/>
  <c r="M9"/>
  <c r="K9"/>
  <c r="J9"/>
  <c r="F9"/>
  <c r="D9"/>
  <c r="B9"/>
  <c r="B14"/>
  <c r="U8"/>
  <c r="T8"/>
  <c r="T30"/>
  <c r="S8"/>
  <c r="R8"/>
  <c r="Q8"/>
  <c r="P8"/>
  <c r="P30"/>
  <c r="O8"/>
  <c r="N8"/>
  <c r="M8"/>
  <c r="K8"/>
  <c r="J8"/>
  <c r="F8"/>
  <c r="D8"/>
  <c r="B8"/>
  <c r="E8"/>
  <c r="U7"/>
  <c r="T7"/>
  <c r="S7"/>
  <c r="R7"/>
  <c r="Q7"/>
  <c r="P7"/>
  <c r="O7"/>
  <c r="N7"/>
  <c r="M7"/>
  <c r="K7"/>
  <c r="J7"/>
  <c r="F7"/>
  <c r="D7"/>
  <c r="B7"/>
  <c r="B11"/>
  <c r="U6"/>
  <c r="T6"/>
  <c r="T28"/>
  <c r="S6"/>
  <c r="R6"/>
  <c r="Q6"/>
  <c r="P6"/>
  <c r="P28"/>
  <c r="O6"/>
  <c r="N6"/>
  <c r="M6"/>
  <c r="K6"/>
  <c r="J6"/>
  <c r="F6"/>
  <c r="D6"/>
  <c r="B6"/>
  <c r="E6"/>
  <c r="U5"/>
  <c r="T5"/>
  <c r="S5"/>
  <c r="R5"/>
  <c r="Q5"/>
  <c r="P5"/>
  <c r="O5"/>
  <c r="N5"/>
  <c r="M5"/>
  <c r="K5"/>
  <c r="J5"/>
  <c r="AC4"/>
  <c r="AA4"/>
  <c r="Z4"/>
  <c r="U4"/>
  <c r="T4"/>
  <c r="T26"/>
  <c r="S4"/>
  <c r="R4"/>
  <c r="Q4"/>
  <c r="P4"/>
  <c r="P26"/>
  <c r="O4"/>
  <c r="N4"/>
  <c r="M4"/>
  <c r="K4"/>
  <c r="J4"/>
  <c r="U3"/>
  <c r="T3"/>
  <c r="T25"/>
  <c r="S3"/>
  <c r="Q3"/>
  <c r="Q1"/>
  <c r="P3"/>
  <c r="O3"/>
  <c r="M3"/>
  <c r="K3"/>
  <c r="A3"/>
  <c r="AC2"/>
  <c r="U2"/>
  <c r="T2"/>
  <c r="Q2"/>
  <c r="P2"/>
  <c r="M2"/>
  <c r="L2"/>
  <c r="U1"/>
  <c r="G263" i="120"/>
  <c r="F263"/>
  <c r="E263"/>
  <c r="D263"/>
  <c r="C263"/>
  <c r="G262"/>
  <c r="F262"/>
  <c r="E262"/>
  <c r="D262"/>
  <c r="C262"/>
  <c r="D17" i="133"/>
  <c r="E17"/>
  <c r="C17"/>
  <c r="B17"/>
  <c r="T44"/>
  <c r="T45"/>
  <c r="Q24"/>
  <c r="P45"/>
  <c r="E7"/>
  <c r="C12"/>
  <c r="B12"/>
  <c r="E9"/>
  <c r="L16"/>
  <c r="L38"/>
  <c r="P25"/>
  <c r="P27"/>
  <c r="T27"/>
  <c r="AC3"/>
  <c r="P29"/>
  <c r="T29"/>
  <c r="L11"/>
  <c r="L33"/>
  <c r="P34"/>
  <c r="T34"/>
  <c r="P38"/>
  <c r="T38"/>
  <c r="G261" i="120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G250"/>
  <c r="F250"/>
  <c r="E250"/>
  <c r="D250"/>
  <c r="C250"/>
  <c r="G249"/>
  <c r="F249"/>
  <c r="E249"/>
  <c r="D249"/>
  <c r="C249"/>
  <c r="G248"/>
  <c r="F248"/>
  <c r="E248"/>
  <c r="D248"/>
  <c r="C248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N185"/>
  <c r="M185"/>
  <c r="L185"/>
  <c r="K185"/>
  <c r="J185"/>
  <c r="G185"/>
  <c r="F185"/>
  <c r="E185"/>
  <c r="D185"/>
  <c r="C185"/>
  <c r="AB184"/>
  <c r="AA184"/>
  <c r="Z184"/>
  <c r="Y184"/>
  <c r="X184"/>
  <c r="N184"/>
  <c r="M184"/>
  <c r="L184"/>
  <c r="K184"/>
  <c r="J184"/>
  <c r="G184"/>
  <c r="F184"/>
  <c r="E184"/>
  <c r="D184"/>
  <c r="C184"/>
  <c r="AB183"/>
  <c r="AA183"/>
  <c r="Z183"/>
  <c r="Y183"/>
  <c r="X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I146"/>
  <c r="B146"/>
  <c r="B140"/>
  <c r="B263"/>
  <c r="A140"/>
  <c r="A263"/>
  <c r="B139"/>
  <c r="B262"/>
  <c r="A139"/>
  <c r="A262"/>
  <c r="B138"/>
  <c r="A138"/>
  <c r="A261"/>
  <c r="B137"/>
  <c r="A137"/>
  <c r="A260"/>
  <c r="B136"/>
  <c r="A136"/>
  <c r="A259"/>
  <c r="B135"/>
  <c r="A135"/>
  <c r="A258"/>
  <c r="B134"/>
  <c r="A134"/>
  <c r="A257"/>
  <c r="B133"/>
  <c r="A133"/>
  <c r="A256"/>
  <c r="B132"/>
  <c r="A132"/>
  <c r="A255"/>
  <c r="B131"/>
  <c r="A131"/>
  <c r="A254"/>
  <c r="B130"/>
  <c r="A130"/>
  <c r="A253"/>
  <c r="B129"/>
  <c r="A129"/>
  <c r="A252"/>
  <c r="B128"/>
  <c r="A128"/>
  <c r="A251"/>
  <c r="H127"/>
  <c r="G127"/>
  <c r="V246"/>
  <c r="B127"/>
  <c r="A127"/>
  <c r="A250"/>
  <c r="H126"/>
  <c r="G126"/>
  <c r="V245"/>
  <c r="B126"/>
  <c r="A126"/>
  <c r="A249"/>
  <c r="H125"/>
  <c r="G125"/>
  <c r="V244"/>
  <c r="B125"/>
  <c r="A125"/>
  <c r="A248"/>
  <c r="H124"/>
  <c r="G124"/>
  <c r="V243"/>
  <c r="B124"/>
  <c r="A124"/>
  <c r="A247"/>
  <c r="H123"/>
  <c r="G123"/>
  <c r="V242"/>
  <c r="B123"/>
  <c r="A123"/>
  <c r="A246"/>
  <c r="H122"/>
  <c r="G122"/>
  <c r="V241"/>
  <c r="B122"/>
  <c r="A122"/>
  <c r="A245"/>
  <c r="H121"/>
  <c r="G121"/>
  <c r="V240"/>
  <c r="B121"/>
  <c r="A121"/>
  <c r="A244"/>
  <c r="H120"/>
  <c r="G120"/>
  <c r="V239"/>
  <c r="B120"/>
  <c r="A120"/>
  <c r="A243"/>
  <c r="H119"/>
  <c r="G119"/>
  <c r="V238"/>
  <c r="B119"/>
  <c r="A119"/>
  <c r="A242"/>
  <c r="H118"/>
  <c r="G118"/>
  <c r="V237"/>
  <c r="B118"/>
  <c r="A118"/>
  <c r="A241"/>
  <c r="H117"/>
  <c r="G117"/>
  <c r="V236"/>
  <c r="B117"/>
  <c r="A117"/>
  <c r="A240"/>
  <c r="H116"/>
  <c r="G116"/>
  <c r="V235"/>
  <c r="B116"/>
  <c r="A116"/>
  <c r="A239"/>
  <c r="H115"/>
  <c r="G115"/>
  <c r="V234"/>
  <c r="B115"/>
  <c r="A115"/>
  <c r="A238"/>
  <c r="H114"/>
  <c r="G114"/>
  <c r="V233"/>
  <c r="B114"/>
  <c r="A114"/>
  <c r="A237"/>
  <c r="H113"/>
  <c r="G113"/>
  <c r="V232"/>
  <c r="B113"/>
  <c r="A113"/>
  <c r="A236"/>
  <c r="H112"/>
  <c r="G112"/>
  <c r="V231"/>
  <c r="B112"/>
  <c r="A112"/>
  <c r="A235"/>
  <c r="H111"/>
  <c r="G111"/>
  <c r="V230"/>
  <c r="B111"/>
  <c r="A111"/>
  <c r="A234"/>
  <c r="H110"/>
  <c r="G110"/>
  <c r="V229"/>
  <c r="B110"/>
  <c r="A110"/>
  <c r="A233"/>
  <c r="H109"/>
  <c r="G109"/>
  <c r="V228"/>
  <c r="B109"/>
  <c r="A109"/>
  <c r="A232"/>
  <c r="H108"/>
  <c r="G108"/>
  <c r="V227"/>
  <c r="B108"/>
  <c r="A108"/>
  <c r="A231"/>
  <c r="H107"/>
  <c r="G107"/>
  <c r="V226"/>
  <c r="B107"/>
  <c r="A107"/>
  <c r="A230"/>
  <c r="H106"/>
  <c r="G106"/>
  <c r="V225"/>
  <c r="B106"/>
  <c r="A106"/>
  <c r="A229"/>
  <c r="H105"/>
  <c r="G105"/>
  <c r="V224"/>
  <c r="B105"/>
  <c r="A105"/>
  <c r="A228"/>
  <c r="H104"/>
  <c r="G104"/>
  <c r="V223"/>
  <c r="B104"/>
  <c r="A104"/>
  <c r="A227"/>
  <c r="H103"/>
  <c r="G103"/>
  <c r="V222"/>
  <c r="B103"/>
  <c r="A103"/>
  <c r="A226"/>
  <c r="H102"/>
  <c r="G102"/>
  <c r="V221"/>
  <c r="B102"/>
  <c r="A102"/>
  <c r="A225"/>
  <c r="H101"/>
  <c r="G101"/>
  <c r="V220"/>
  <c r="B101"/>
  <c r="A101"/>
  <c r="A224"/>
  <c r="H100"/>
  <c r="G100"/>
  <c r="V219"/>
  <c r="B100"/>
  <c r="A100"/>
  <c r="A223"/>
  <c r="H99"/>
  <c r="G99"/>
  <c r="V218"/>
  <c r="B99"/>
  <c r="A99"/>
  <c r="A222"/>
  <c r="H98"/>
  <c r="G98"/>
  <c r="V217"/>
  <c r="B98"/>
  <c r="A98"/>
  <c r="A221"/>
  <c r="H97"/>
  <c r="G97"/>
  <c r="V216"/>
  <c r="B97"/>
  <c r="A97"/>
  <c r="A220"/>
  <c r="H96"/>
  <c r="G96"/>
  <c r="V215"/>
  <c r="B96"/>
  <c r="A96"/>
  <c r="A219"/>
  <c r="H95"/>
  <c r="G95"/>
  <c r="V214"/>
  <c r="B95"/>
  <c r="A95"/>
  <c r="A218"/>
  <c r="H94"/>
  <c r="G94"/>
  <c r="V213"/>
  <c r="B94"/>
  <c r="A94"/>
  <c r="A217"/>
  <c r="H93"/>
  <c r="G93"/>
  <c r="V212"/>
  <c r="B93"/>
  <c r="A93"/>
  <c r="A216"/>
  <c r="H92"/>
  <c r="G92"/>
  <c r="V211"/>
  <c r="B92"/>
  <c r="A92"/>
  <c r="A215"/>
  <c r="H91"/>
  <c r="G91"/>
  <c r="V210"/>
  <c r="B91"/>
  <c r="A91"/>
  <c r="A214"/>
  <c r="H90"/>
  <c r="G90"/>
  <c r="V209"/>
  <c r="B90"/>
  <c r="A90"/>
  <c r="A213"/>
  <c r="H89"/>
  <c r="G89"/>
  <c r="V208"/>
  <c r="B89"/>
  <c r="A89"/>
  <c r="A212"/>
  <c r="H88"/>
  <c r="G88"/>
  <c r="V207"/>
  <c r="B88"/>
  <c r="A88"/>
  <c r="A211"/>
  <c r="H87"/>
  <c r="G87"/>
  <c r="V206"/>
  <c r="B87"/>
  <c r="A87"/>
  <c r="A210"/>
  <c r="H86"/>
  <c r="G86"/>
  <c r="V205"/>
  <c r="B86"/>
  <c r="A86"/>
  <c r="A209"/>
  <c r="H85"/>
  <c r="G85"/>
  <c r="V204"/>
  <c r="B85"/>
  <c r="A85"/>
  <c r="A208"/>
  <c r="H84"/>
  <c r="G84"/>
  <c r="V203"/>
  <c r="B84"/>
  <c r="A84"/>
  <c r="A207"/>
  <c r="H83"/>
  <c r="G83"/>
  <c r="B83"/>
  <c r="A83"/>
  <c r="A206"/>
  <c r="H82"/>
  <c r="G82"/>
  <c r="V201"/>
  <c r="B82"/>
  <c r="A82"/>
  <c r="A205"/>
  <c r="H81"/>
  <c r="G81"/>
  <c r="V200"/>
  <c r="B81"/>
  <c r="A81"/>
  <c r="A204"/>
  <c r="H80"/>
  <c r="G80"/>
  <c r="V199"/>
  <c r="B80"/>
  <c r="A80"/>
  <c r="A203"/>
  <c r="H79"/>
  <c r="G79"/>
  <c r="V198"/>
  <c r="B79"/>
  <c r="A79"/>
  <c r="A202"/>
  <c r="H78"/>
  <c r="G78"/>
  <c r="V197"/>
  <c r="B78"/>
  <c r="A78"/>
  <c r="A201"/>
  <c r="H77"/>
  <c r="G77"/>
  <c r="V196"/>
  <c r="B77"/>
  <c r="A77"/>
  <c r="A200"/>
  <c r="H76"/>
  <c r="G76"/>
  <c r="V195"/>
  <c r="B76"/>
  <c r="A76"/>
  <c r="A199"/>
  <c r="H75"/>
  <c r="G75"/>
  <c r="V194"/>
  <c r="B75"/>
  <c r="A75"/>
  <c r="A198"/>
  <c r="H74"/>
  <c r="G74"/>
  <c r="V193"/>
  <c r="B74"/>
  <c r="A74"/>
  <c r="A197"/>
  <c r="H73"/>
  <c r="G73"/>
  <c r="V192"/>
  <c r="B73"/>
  <c r="A73"/>
  <c r="A196"/>
  <c r="H72"/>
  <c r="G72"/>
  <c r="V191"/>
  <c r="B72"/>
  <c r="A72"/>
  <c r="A195"/>
  <c r="H71"/>
  <c r="G71"/>
  <c r="V190"/>
  <c r="B71"/>
  <c r="A71"/>
  <c r="A194"/>
  <c r="H70"/>
  <c r="G70"/>
  <c r="V189"/>
  <c r="B70"/>
  <c r="A70"/>
  <c r="A193"/>
  <c r="H69"/>
  <c r="G69"/>
  <c r="V188"/>
  <c r="B69"/>
  <c r="A69"/>
  <c r="A192"/>
  <c r="H68"/>
  <c r="G68"/>
  <c r="V187"/>
  <c r="B68"/>
  <c r="A68"/>
  <c r="A191"/>
  <c r="H67"/>
  <c r="G67"/>
  <c r="V186"/>
  <c r="B67"/>
  <c r="A67"/>
  <c r="A190"/>
  <c r="H66"/>
  <c r="G66"/>
  <c r="V185"/>
  <c r="B66"/>
  <c r="A66"/>
  <c r="A189"/>
  <c r="H65"/>
  <c r="G65"/>
  <c r="V184"/>
  <c r="B65"/>
  <c r="A65"/>
  <c r="A188"/>
  <c r="H64"/>
  <c r="G64"/>
  <c r="B64"/>
  <c r="A64"/>
  <c r="A187"/>
  <c r="H63"/>
  <c r="G63"/>
  <c r="V183"/>
  <c r="B63"/>
  <c r="A63"/>
  <c r="A186"/>
  <c r="H62"/>
  <c r="G62"/>
  <c r="F62"/>
  <c r="E62"/>
  <c r="D62"/>
  <c r="C62"/>
  <c r="H185"/>
  <c r="B62"/>
  <c r="A62"/>
  <c r="A185"/>
  <c r="H61"/>
  <c r="G61"/>
  <c r="V182"/>
  <c r="F61"/>
  <c r="E61"/>
  <c r="D61"/>
  <c r="C61"/>
  <c r="B61"/>
  <c r="A61"/>
  <c r="A184"/>
  <c r="H60"/>
  <c r="G60"/>
  <c r="V181"/>
  <c r="F60"/>
  <c r="E60"/>
  <c r="D60"/>
  <c r="C60"/>
  <c r="H183"/>
  <c r="B60"/>
  <c r="A60"/>
  <c r="A183"/>
  <c r="H59"/>
  <c r="G59"/>
  <c r="V180"/>
  <c r="F59"/>
  <c r="E59"/>
  <c r="D59"/>
  <c r="C59"/>
  <c r="H182"/>
  <c r="B59"/>
  <c r="A59"/>
  <c r="A182"/>
  <c r="H58"/>
  <c r="G58"/>
  <c r="V179"/>
  <c r="F58"/>
  <c r="E58"/>
  <c r="D58"/>
  <c r="C58"/>
  <c r="H181"/>
  <c r="B58"/>
  <c r="A58"/>
  <c r="A181"/>
  <c r="H57"/>
  <c r="G57"/>
  <c r="V178"/>
  <c r="F57"/>
  <c r="E57"/>
  <c r="D57"/>
  <c r="C57"/>
  <c r="H180"/>
  <c r="B57"/>
  <c r="A57"/>
  <c r="A180"/>
  <c r="H56"/>
  <c r="G56"/>
  <c r="V177"/>
  <c r="F56"/>
  <c r="E56"/>
  <c r="D56"/>
  <c r="C56"/>
  <c r="H179"/>
  <c r="B56"/>
  <c r="A56"/>
  <c r="A179"/>
  <c r="H55"/>
  <c r="G55"/>
  <c r="V176"/>
  <c r="F55"/>
  <c r="E55"/>
  <c r="D55"/>
  <c r="C55"/>
  <c r="H178"/>
  <c r="B55"/>
  <c r="A55"/>
  <c r="A178"/>
  <c r="H54"/>
  <c r="G54"/>
  <c r="V175"/>
  <c r="F54"/>
  <c r="P174"/>
  <c r="E54"/>
  <c r="D54"/>
  <c r="C54"/>
  <c r="H177"/>
  <c r="B54"/>
  <c r="A54"/>
  <c r="A177"/>
  <c r="H53"/>
  <c r="G53"/>
  <c r="V174"/>
  <c r="F53"/>
  <c r="E53"/>
  <c r="D53"/>
  <c r="C53"/>
  <c r="H176"/>
  <c r="B53"/>
  <c r="A53"/>
  <c r="A176"/>
  <c r="H52"/>
  <c r="G52"/>
  <c r="V173"/>
  <c r="F52"/>
  <c r="E52"/>
  <c r="D52"/>
  <c r="C52"/>
  <c r="H175"/>
  <c r="B52"/>
  <c r="A52"/>
  <c r="A175"/>
  <c r="H51"/>
  <c r="G51"/>
  <c r="V172"/>
  <c r="F51"/>
  <c r="E51"/>
  <c r="D51"/>
  <c r="C51"/>
  <c r="H174"/>
  <c r="B51"/>
  <c r="A51"/>
  <c r="A174"/>
  <c r="H50"/>
  <c r="G50"/>
  <c r="V171"/>
  <c r="F50"/>
  <c r="E50"/>
  <c r="D50"/>
  <c r="C50"/>
  <c r="H173"/>
  <c r="B50"/>
  <c r="A50"/>
  <c r="A173"/>
  <c r="H49"/>
  <c r="G49"/>
  <c r="F49"/>
  <c r="E49"/>
  <c r="D49"/>
  <c r="C49"/>
  <c r="H172"/>
  <c r="B49"/>
  <c r="A49"/>
  <c r="A172"/>
  <c r="H48"/>
  <c r="G48"/>
  <c r="V170"/>
  <c r="F48"/>
  <c r="E48"/>
  <c r="D48"/>
  <c r="C48"/>
  <c r="H171"/>
  <c r="B48"/>
  <c r="A48"/>
  <c r="A171"/>
  <c r="H47"/>
  <c r="G47"/>
  <c r="V169"/>
  <c r="F47"/>
  <c r="E47"/>
  <c r="D47"/>
  <c r="C47"/>
  <c r="H170"/>
  <c r="B47"/>
  <c r="A47"/>
  <c r="A170"/>
  <c r="H46"/>
  <c r="G46"/>
  <c r="V168"/>
  <c r="F46"/>
  <c r="E46"/>
  <c r="D46"/>
  <c r="C46"/>
  <c r="H169"/>
  <c r="B46"/>
  <c r="A46"/>
  <c r="A169"/>
  <c r="H45"/>
  <c r="G45"/>
  <c r="V167"/>
  <c r="F45"/>
  <c r="E45"/>
  <c r="D45"/>
  <c r="C45"/>
  <c r="H168"/>
  <c r="B45"/>
  <c r="A45"/>
  <c r="A168"/>
  <c r="O174"/>
  <c r="P166"/>
  <c r="O166"/>
  <c r="P168"/>
  <c r="O168"/>
  <c r="W168"/>
  <c r="B169"/>
  <c r="I169"/>
  <c r="P170"/>
  <c r="O170"/>
  <c r="W170"/>
  <c r="B171"/>
  <c r="I171"/>
  <c r="P172"/>
  <c r="O172"/>
  <c r="W172"/>
  <c r="B173"/>
  <c r="I173"/>
  <c r="P175"/>
  <c r="O175"/>
  <c r="W175"/>
  <c r="B176"/>
  <c r="I176"/>
  <c r="P177"/>
  <c r="O177"/>
  <c r="W177"/>
  <c r="B178"/>
  <c r="I178"/>
  <c r="P179"/>
  <c r="O179"/>
  <c r="W179"/>
  <c r="B180"/>
  <c r="I180"/>
  <c r="P181"/>
  <c r="O181"/>
  <c r="W181"/>
  <c r="B182"/>
  <c r="I182"/>
  <c r="I184"/>
  <c r="H184"/>
  <c r="W184"/>
  <c r="B185"/>
  <c r="I185"/>
  <c r="W185"/>
  <c r="B186"/>
  <c r="W186"/>
  <c r="B187"/>
  <c r="W187"/>
  <c r="B188"/>
  <c r="W188"/>
  <c r="B189"/>
  <c r="W189"/>
  <c r="B190"/>
  <c r="W190"/>
  <c r="B191"/>
  <c r="W191"/>
  <c r="B192"/>
  <c r="W192"/>
  <c r="B193"/>
  <c r="W193"/>
  <c r="B194"/>
  <c r="W194"/>
  <c r="B195"/>
  <c r="W195"/>
  <c r="B196"/>
  <c r="W196"/>
  <c r="B197"/>
  <c r="W197"/>
  <c r="B198"/>
  <c r="W198"/>
  <c r="B199"/>
  <c r="W199"/>
  <c r="B200"/>
  <c r="W200"/>
  <c r="B201"/>
  <c r="W201"/>
  <c r="B202"/>
  <c r="AA3" i="133"/>
  <c r="D13"/>
  <c r="C11"/>
  <c r="F13"/>
  <c r="E13"/>
  <c r="F14"/>
  <c r="L23"/>
  <c r="L22"/>
  <c r="L44"/>
  <c r="L21"/>
  <c r="L43"/>
  <c r="L20"/>
  <c r="L42"/>
  <c r="L19"/>
  <c r="L41"/>
  <c r="L18"/>
  <c r="L40"/>
  <c r="L17"/>
  <c r="L39"/>
  <c r="L12"/>
  <c r="L34"/>
  <c r="L7"/>
  <c r="L29"/>
  <c r="L5"/>
  <c r="L27"/>
  <c r="L15"/>
  <c r="L37"/>
  <c r="L14"/>
  <c r="L36"/>
  <c r="L13"/>
  <c r="L35"/>
  <c r="L10"/>
  <c r="L32"/>
  <c r="L9"/>
  <c r="L31"/>
  <c r="L8"/>
  <c r="L30"/>
  <c r="L6"/>
  <c r="L28"/>
  <c r="L4"/>
  <c r="L26"/>
  <c r="L3"/>
  <c r="P165" i="120"/>
  <c r="O165"/>
  <c r="P167"/>
  <c r="O167"/>
  <c r="W167"/>
  <c r="B168"/>
  <c r="I168"/>
  <c r="P169"/>
  <c r="O169"/>
  <c r="W169"/>
  <c r="B170"/>
  <c r="I170"/>
  <c r="P171"/>
  <c r="O171"/>
  <c r="W171"/>
  <c r="B172"/>
  <c r="I172"/>
  <c r="P173"/>
  <c r="O173"/>
  <c r="W173"/>
  <c r="B174"/>
  <c r="I174"/>
  <c r="W174"/>
  <c r="B175"/>
  <c r="I175"/>
  <c r="P176"/>
  <c r="O176"/>
  <c r="W176"/>
  <c r="B177"/>
  <c r="I177"/>
  <c r="P178"/>
  <c r="O178"/>
  <c r="W178"/>
  <c r="B179"/>
  <c r="I179"/>
  <c r="P180"/>
  <c r="O180"/>
  <c r="W180"/>
  <c r="B181"/>
  <c r="I181"/>
  <c r="P182"/>
  <c r="O182"/>
  <c r="W182"/>
  <c r="B183"/>
  <c r="I183"/>
  <c r="W183"/>
  <c r="B184"/>
  <c r="W202"/>
  <c r="V202"/>
  <c r="B203"/>
  <c r="W203"/>
  <c r="B204"/>
  <c r="W204"/>
  <c r="B205"/>
  <c r="W205"/>
  <c r="B206"/>
  <c r="W206"/>
  <c r="B207"/>
  <c r="W207"/>
  <c r="B208"/>
  <c r="W208"/>
  <c r="B209"/>
  <c r="W209"/>
  <c r="B210"/>
  <c r="W210"/>
  <c r="B211"/>
  <c r="W211"/>
  <c r="B212"/>
  <c r="W212"/>
  <c r="B213"/>
  <c r="W213"/>
  <c r="B214"/>
  <c r="W214"/>
  <c r="B215"/>
  <c r="W215"/>
  <c r="B216"/>
  <c r="W216"/>
  <c r="B217"/>
  <c r="W217"/>
  <c r="B218"/>
  <c r="W218"/>
  <c r="B219"/>
  <c r="W219"/>
  <c r="B220"/>
  <c r="W220"/>
  <c r="B221"/>
  <c r="W221"/>
  <c r="B222"/>
  <c r="W222"/>
  <c r="B223"/>
  <c r="W223"/>
  <c r="B224"/>
  <c r="W224"/>
  <c r="B225"/>
  <c r="W225"/>
  <c r="B226"/>
  <c r="W226"/>
  <c r="B227"/>
  <c r="W227"/>
  <c r="B228"/>
  <c r="W228"/>
  <c r="B229"/>
  <c r="W229"/>
  <c r="B230"/>
  <c r="W230"/>
  <c r="B231"/>
  <c r="W231"/>
  <c r="B232"/>
  <c r="W232"/>
  <c r="B233"/>
  <c r="W233"/>
  <c r="B234"/>
  <c r="W234"/>
  <c r="B235"/>
  <c r="W235"/>
  <c r="B236"/>
  <c r="W236"/>
  <c r="B237"/>
  <c r="W237"/>
  <c r="B238"/>
  <c r="W238"/>
  <c r="B239"/>
  <c r="W239"/>
  <c r="B240"/>
  <c r="W240"/>
  <c r="B241"/>
  <c r="W241"/>
  <c r="B242"/>
  <c r="W242"/>
  <c r="B243"/>
  <c r="W243"/>
  <c r="B244"/>
  <c r="W244"/>
  <c r="B245"/>
  <c r="W245"/>
  <c r="B246"/>
  <c r="W246"/>
  <c r="B247"/>
  <c r="B248"/>
  <c r="B249"/>
  <c r="B250"/>
  <c r="B251"/>
  <c r="B252"/>
  <c r="B253"/>
  <c r="B254"/>
  <c r="B255"/>
  <c r="B256"/>
  <c r="B257"/>
  <c r="B258"/>
  <c r="B259"/>
  <c r="B260"/>
  <c r="B261"/>
  <c r="D11" i="133"/>
  <c r="E11"/>
  <c r="D14"/>
  <c r="C13"/>
  <c r="B13"/>
  <c r="C14"/>
  <c r="H44" i="120"/>
  <c r="W166"/>
  <c r="G44"/>
  <c r="V166"/>
  <c r="F44"/>
  <c r="E44"/>
  <c r="D44"/>
  <c r="I167"/>
  <c r="C44"/>
  <c r="H167"/>
  <c r="B44"/>
  <c r="B167"/>
  <c r="A44"/>
  <c r="H43"/>
  <c r="W165"/>
  <c r="G43"/>
  <c r="V165"/>
  <c r="F43"/>
  <c r="P164"/>
  <c r="O164"/>
  <c r="E43"/>
  <c r="D43"/>
  <c r="I166"/>
  <c r="C43"/>
  <c r="H166"/>
  <c r="B43"/>
  <c r="B166"/>
  <c r="A43"/>
  <c r="H42"/>
  <c r="W164"/>
  <c r="G42"/>
  <c r="V164"/>
  <c r="F42"/>
  <c r="P163"/>
  <c r="O163"/>
  <c r="E42"/>
  <c r="D42"/>
  <c r="I165"/>
  <c r="C42"/>
  <c r="H165"/>
  <c r="B42"/>
  <c r="B165"/>
  <c r="A42"/>
  <c r="A165"/>
  <c r="H41"/>
  <c r="W163"/>
  <c r="G41"/>
  <c r="V163"/>
  <c r="F41"/>
  <c r="E41"/>
  <c r="D41"/>
  <c r="I164"/>
  <c r="C41"/>
  <c r="H164"/>
  <c r="B41"/>
  <c r="B164"/>
  <c r="A41"/>
  <c r="A164"/>
  <c r="H40"/>
  <c r="W162"/>
  <c r="G40"/>
  <c r="V162"/>
  <c r="F40"/>
  <c r="P162"/>
  <c r="O162"/>
  <c r="E40"/>
  <c r="D40"/>
  <c r="I163"/>
  <c r="C40"/>
  <c r="H163"/>
  <c r="B40"/>
  <c r="B163"/>
  <c r="A40"/>
  <c r="H39"/>
  <c r="G39"/>
  <c r="F39"/>
  <c r="E39"/>
  <c r="D39"/>
  <c r="I162"/>
  <c r="C39"/>
  <c r="H162"/>
  <c r="B39"/>
  <c r="B162"/>
  <c r="A39"/>
  <c r="H38"/>
  <c r="W161"/>
  <c r="G38"/>
  <c r="F38"/>
  <c r="P161"/>
  <c r="E38"/>
  <c r="D38"/>
  <c r="I161"/>
  <c r="C38"/>
  <c r="B38"/>
  <c r="B161"/>
  <c r="A38"/>
  <c r="H37"/>
  <c r="W160"/>
  <c r="G37"/>
  <c r="F37"/>
  <c r="P160"/>
  <c r="E37"/>
  <c r="D37"/>
  <c r="I160"/>
  <c r="C37"/>
  <c r="B37"/>
  <c r="B160"/>
  <c r="A37"/>
  <c r="A160"/>
  <c r="H36"/>
  <c r="W159"/>
  <c r="G36"/>
  <c r="F36"/>
  <c r="P159"/>
  <c r="E36"/>
  <c r="D36"/>
  <c r="I159"/>
  <c r="C36"/>
  <c r="B36"/>
  <c r="B159"/>
  <c r="A36"/>
  <c r="H35"/>
  <c r="W158"/>
  <c r="G35"/>
  <c r="F35"/>
  <c r="P158"/>
  <c r="E35"/>
  <c r="D35"/>
  <c r="I158"/>
  <c r="C35"/>
  <c r="B35"/>
  <c r="B158"/>
  <c r="A35"/>
  <c r="A158"/>
  <c r="H34"/>
  <c r="W157"/>
  <c r="G34"/>
  <c r="F34"/>
  <c r="P157"/>
  <c r="E34"/>
  <c r="D34"/>
  <c r="I157"/>
  <c r="C34"/>
  <c r="B34"/>
  <c r="B157"/>
  <c r="A34"/>
  <c r="A157"/>
  <c r="H33"/>
  <c r="W156"/>
  <c r="G33"/>
  <c r="F33"/>
  <c r="P156"/>
  <c r="E33"/>
  <c r="D33"/>
  <c r="I156"/>
  <c r="C33"/>
  <c r="B33"/>
  <c r="B156"/>
  <c r="A33"/>
  <c r="A156"/>
  <c r="H32"/>
  <c r="W155"/>
  <c r="G32"/>
  <c r="F32"/>
  <c r="P155"/>
  <c r="E32"/>
  <c r="D32"/>
  <c r="I155"/>
  <c r="C32"/>
  <c r="B32"/>
  <c r="B155"/>
  <c r="A32"/>
  <c r="H31"/>
  <c r="W154"/>
  <c r="G31"/>
  <c r="F31"/>
  <c r="P154"/>
  <c r="E31"/>
  <c r="D31"/>
  <c r="I154"/>
  <c r="C31"/>
  <c r="B31"/>
  <c r="B154"/>
  <c r="A31"/>
  <c r="A154"/>
  <c r="H30"/>
  <c r="W153"/>
  <c r="G30"/>
  <c r="F30"/>
  <c r="P153"/>
  <c r="E30"/>
  <c r="D30"/>
  <c r="I153"/>
  <c r="C30"/>
  <c r="B30"/>
  <c r="B153"/>
  <c r="A30"/>
  <c r="A153"/>
  <c r="H29"/>
  <c r="W152"/>
  <c r="G29"/>
  <c r="F29"/>
  <c r="P152"/>
  <c r="E29"/>
  <c r="D29"/>
  <c r="I152"/>
  <c r="C29"/>
  <c r="B29"/>
  <c r="B152"/>
  <c r="A29"/>
  <c r="A152"/>
  <c r="H28"/>
  <c r="W151"/>
  <c r="G28"/>
  <c r="F28"/>
  <c r="P151"/>
  <c r="E28"/>
  <c r="D28"/>
  <c r="I151"/>
  <c r="C28"/>
  <c r="B28"/>
  <c r="B151"/>
  <c r="A28"/>
  <c r="A151"/>
  <c r="H27"/>
  <c r="W150"/>
  <c r="G27"/>
  <c r="F27"/>
  <c r="P150"/>
  <c r="E27"/>
  <c r="D27"/>
  <c r="I150"/>
  <c r="C27"/>
  <c r="B27"/>
  <c r="B150"/>
  <c r="A27"/>
  <c r="H26"/>
  <c r="W149"/>
  <c r="G26"/>
  <c r="F26"/>
  <c r="P149"/>
  <c r="E26"/>
  <c r="D26"/>
  <c r="I149"/>
  <c r="C26"/>
  <c r="B26"/>
  <c r="B149"/>
  <c r="A26"/>
  <c r="A149"/>
  <c r="H25"/>
  <c r="W148"/>
  <c r="G25"/>
  <c r="F25"/>
  <c r="P148"/>
  <c r="E25"/>
  <c r="D25"/>
  <c r="I148"/>
  <c r="C25"/>
  <c r="B25"/>
  <c r="B148"/>
  <c r="A25"/>
  <c r="A148"/>
  <c r="W146"/>
  <c r="H24"/>
  <c r="A150"/>
  <c r="A159"/>
  <c r="A162"/>
  <c r="A166"/>
  <c r="A167"/>
  <c r="E14" i="133"/>
  <c r="A155" i="120"/>
  <c r="A161"/>
  <c r="A163"/>
  <c r="L25" i="133"/>
  <c r="M1"/>
  <c r="L45"/>
  <c r="M24"/>
  <c r="S23" i="120"/>
  <c r="O23"/>
  <c r="Z3" i="133"/>
  <c r="AB3"/>
  <c r="K23" i="120"/>
  <c r="K22"/>
  <c r="J22"/>
  <c r="S21"/>
  <c r="R21"/>
  <c r="O21"/>
  <c r="N21"/>
  <c r="K21"/>
  <c r="J21"/>
  <c r="S20"/>
  <c r="R20"/>
  <c r="O20"/>
  <c r="N20"/>
  <c r="K20"/>
  <c r="J20"/>
  <c r="B20" a="1"/>
  <c r="C20"/>
  <c r="A20"/>
  <c r="S19"/>
  <c r="R19"/>
  <c r="O19"/>
  <c r="N19"/>
  <c r="K19"/>
  <c r="J19"/>
  <c r="B20"/>
  <c r="E20"/>
  <c r="D20"/>
  <c r="U23"/>
  <c r="U22"/>
  <c r="U20"/>
  <c r="U21"/>
  <c r="U19"/>
  <c r="B19" a="1"/>
  <c r="A19"/>
  <c r="U18"/>
  <c r="S18"/>
  <c r="R18"/>
  <c r="O18"/>
  <c r="N18"/>
  <c r="K18"/>
  <c r="J18"/>
  <c r="B18" a="1"/>
  <c r="D18"/>
  <c r="A18"/>
  <c r="C18"/>
  <c r="E18"/>
  <c r="B18"/>
  <c r="E19"/>
  <c r="C19"/>
  <c r="B19"/>
  <c r="D19"/>
  <c r="U17"/>
  <c r="S17"/>
  <c r="R17"/>
  <c r="Q17"/>
  <c r="P17"/>
  <c r="P39"/>
  <c r="O17"/>
  <c r="N17"/>
  <c r="M17"/>
  <c r="K17"/>
  <c r="J17"/>
  <c r="Q23"/>
  <c r="T23"/>
  <c r="Q22"/>
  <c r="T21"/>
  <c r="T43"/>
  <c r="Q21"/>
  <c r="T22"/>
  <c r="T20"/>
  <c r="T42"/>
  <c r="Q20"/>
  <c r="T19"/>
  <c r="T41"/>
  <c r="Q19"/>
  <c r="T18"/>
  <c r="T40"/>
  <c r="Q18"/>
  <c r="P23"/>
  <c r="M23"/>
  <c r="M22"/>
  <c r="P20"/>
  <c r="P42"/>
  <c r="M20"/>
  <c r="P22"/>
  <c r="P21"/>
  <c r="M21"/>
  <c r="P19"/>
  <c r="P41"/>
  <c r="M19"/>
  <c r="P18"/>
  <c r="P40"/>
  <c r="M18"/>
  <c r="T17"/>
  <c r="T39"/>
  <c r="B17" a="1"/>
  <c r="D17"/>
  <c r="C17"/>
  <c r="A17"/>
  <c r="U16"/>
  <c r="T16"/>
  <c r="S16"/>
  <c r="R16"/>
  <c r="Q16"/>
  <c r="P16"/>
  <c r="P38"/>
  <c r="O16"/>
  <c r="N16"/>
  <c r="M16"/>
  <c r="K16"/>
  <c r="J16"/>
  <c r="U15"/>
  <c r="T15"/>
  <c r="T37"/>
  <c r="S15"/>
  <c r="R15"/>
  <c r="Q15"/>
  <c r="P15"/>
  <c r="O15"/>
  <c r="N15"/>
  <c r="M15"/>
  <c r="K15"/>
  <c r="J15"/>
  <c r="U14"/>
  <c r="T14"/>
  <c r="S14"/>
  <c r="R14"/>
  <c r="Q14"/>
  <c r="P14"/>
  <c r="P36"/>
  <c r="O14"/>
  <c r="N14"/>
  <c r="M14"/>
  <c r="K14"/>
  <c r="J14"/>
  <c r="U13"/>
  <c r="T13"/>
  <c r="T35"/>
  <c r="S13"/>
  <c r="R13"/>
  <c r="Q13"/>
  <c r="P13"/>
  <c r="O13"/>
  <c r="N13"/>
  <c r="M13"/>
  <c r="K13"/>
  <c r="J13"/>
  <c r="U12"/>
  <c r="T12"/>
  <c r="S12"/>
  <c r="R12"/>
  <c r="Q12"/>
  <c r="P12"/>
  <c r="P34"/>
  <c r="O12"/>
  <c r="N12"/>
  <c r="M12"/>
  <c r="K12"/>
  <c r="J12"/>
  <c r="U11"/>
  <c r="T11"/>
  <c r="T33"/>
  <c r="S11"/>
  <c r="R11"/>
  <c r="Q11"/>
  <c r="P11"/>
  <c r="O11"/>
  <c r="N11"/>
  <c r="M11"/>
  <c r="K11"/>
  <c r="J11"/>
  <c r="U10"/>
  <c r="T10"/>
  <c r="T32"/>
  <c r="S10"/>
  <c r="R10"/>
  <c r="Q10"/>
  <c r="P10"/>
  <c r="O10"/>
  <c r="N10"/>
  <c r="M10"/>
  <c r="K10"/>
  <c r="J10"/>
  <c r="U9"/>
  <c r="T9"/>
  <c r="S9"/>
  <c r="R9"/>
  <c r="Q9"/>
  <c r="P9"/>
  <c r="O9"/>
  <c r="N9"/>
  <c r="M9"/>
  <c r="K9"/>
  <c r="J9"/>
  <c r="F9"/>
  <c r="E9"/>
  <c r="D9"/>
  <c r="B9"/>
  <c r="U8"/>
  <c r="T8"/>
  <c r="S8"/>
  <c r="R8"/>
  <c r="Q8"/>
  <c r="P8"/>
  <c r="O8"/>
  <c r="N8"/>
  <c r="M8"/>
  <c r="K8"/>
  <c r="J8"/>
  <c r="F8"/>
  <c r="B8"/>
  <c r="B13"/>
  <c r="U7"/>
  <c r="T7"/>
  <c r="T29"/>
  <c r="S7"/>
  <c r="R7"/>
  <c r="Q7"/>
  <c r="P7"/>
  <c r="O7"/>
  <c r="N7"/>
  <c r="M7"/>
  <c r="K7"/>
  <c r="J7"/>
  <c r="F7"/>
  <c r="D7"/>
  <c r="B7"/>
  <c r="U6"/>
  <c r="T6"/>
  <c r="S6"/>
  <c r="R6"/>
  <c r="Q6"/>
  <c r="P6"/>
  <c r="P28"/>
  <c r="O6"/>
  <c r="N6"/>
  <c r="M6"/>
  <c r="K6"/>
  <c r="J6"/>
  <c r="F6"/>
  <c r="D6"/>
  <c r="B6"/>
  <c r="B14"/>
  <c r="U5"/>
  <c r="T5"/>
  <c r="T27"/>
  <c r="S5"/>
  <c r="R5"/>
  <c r="Q5"/>
  <c r="P5"/>
  <c r="O5"/>
  <c r="N5"/>
  <c r="M5"/>
  <c r="K5"/>
  <c r="J5"/>
  <c r="AC4"/>
  <c r="AA4"/>
  <c r="Z4"/>
  <c r="U4"/>
  <c r="T4"/>
  <c r="T26"/>
  <c r="S4"/>
  <c r="R4"/>
  <c r="Q4"/>
  <c r="P4"/>
  <c r="O4"/>
  <c r="N4"/>
  <c r="M4"/>
  <c r="K4"/>
  <c r="J4"/>
  <c r="P45"/>
  <c r="Q24"/>
  <c r="E6"/>
  <c r="B11"/>
  <c r="B12"/>
  <c r="P26"/>
  <c r="P27"/>
  <c r="T28"/>
  <c r="E7"/>
  <c r="P29"/>
  <c r="E8"/>
  <c r="D8"/>
  <c r="T30"/>
  <c r="P30"/>
  <c r="T31"/>
  <c r="P31"/>
  <c r="P32"/>
  <c r="P33"/>
  <c r="T34"/>
  <c r="P35"/>
  <c r="T36"/>
  <c r="P37"/>
  <c r="T38"/>
  <c r="B17"/>
  <c r="E17"/>
  <c r="O22"/>
  <c r="N22"/>
  <c r="P44"/>
  <c r="S22"/>
  <c r="R22"/>
  <c r="T44"/>
  <c r="T45"/>
  <c r="U24"/>
  <c r="P43"/>
  <c r="L23"/>
  <c r="L21"/>
  <c r="L22"/>
  <c r="L20"/>
  <c r="L42"/>
  <c r="L19"/>
  <c r="L41"/>
  <c r="L18"/>
  <c r="L40"/>
  <c r="L17"/>
  <c r="L39"/>
  <c r="L16"/>
  <c r="L38"/>
  <c r="L14"/>
  <c r="L36"/>
  <c r="L12"/>
  <c r="L34"/>
  <c r="L8"/>
  <c r="L6"/>
  <c r="L28"/>
  <c r="L15"/>
  <c r="L13"/>
  <c r="L11"/>
  <c r="L10"/>
  <c r="L9"/>
  <c r="L7"/>
  <c r="L5"/>
  <c r="L4"/>
  <c r="F14"/>
  <c r="C14"/>
  <c r="D13"/>
  <c r="C11"/>
  <c r="D14"/>
  <c r="F13"/>
  <c r="E13"/>
  <c r="C13"/>
  <c r="D11"/>
  <c r="E11"/>
  <c r="L37"/>
  <c r="L35"/>
  <c r="L33"/>
  <c r="L32"/>
  <c r="L30"/>
  <c r="L29"/>
  <c r="L26"/>
  <c r="L43"/>
  <c r="L44"/>
  <c r="L31"/>
  <c r="C12"/>
  <c r="L27"/>
  <c r="U3"/>
  <c r="T3"/>
  <c r="T25"/>
  <c r="AC3"/>
  <c r="S3"/>
  <c r="Q3"/>
  <c r="P3"/>
  <c r="O3"/>
  <c r="M3"/>
  <c r="L3"/>
  <c r="L25"/>
  <c r="K3"/>
  <c r="A3"/>
  <c r="AC2"/>
  <c r="Q2"/>
  <c r="P2"/>
  <c r="M2"/>
  <c r="L2"/>
  <c r="U1"/>
  <c r="Q1"/>
  <c r="L45"/>
  <c r="M24"/>
  <c r="E14"/>
  <c r="P25"/>
  <c r="AA3"/>
  <c r="Z3"/>
  <c r="M1"/>
  <c r="G263" i="132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AB250"/>
  <c r="AA250"/>
  <c r="Z250"/>
  <c r="Y250"/>
  <c r="X250"/>
  <c r="G250"/>
  <c r="F250"/>
  <c r="E250"/>
  <c r="D250"/>
  <c r="C250"/>
  <c r="AB249"/>
  <c r="AA249"/>
  <c r="Z249"/>
  <c r="Y249"/>
  <c r="X249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B140"/>
  <c r="A140"/>
  <c r="A263"/>
  <c r="B139"/>
  <c r="A139"/>
  <c r="A262"/>
  <c r="B138"/>
  <c r="A138"/>
  <c r="A261"/>
  <c r="B137"/>
  <c r="A137"/>
  <c r="A260"/>
  <c r="B136"/>
  <c r="A136"/>
  <c r="A259"/>
  <c r="B135"/>
  <c r="A135"/>
  <c r="A258"/>
  <c r="B134"/>
  <c r="A134"/>
  <c r="A257"/>
  <c r="B133"/>
  <c r="A133"/>
  <c r="A256"/>
  <c r="B132"/>
  <c r="A132"/>
  <c r="A255"/>
  <c r="B131"/>
  <c r="A131"/>
  <c r="A254"/>
  <c r="B130"/>
  <c r="A130"/>
  <c r="A253"/>
  <c r="B129"/>
  <c r="A129"/>
  <c r="A252"/>
  <c r="B128"/>
  <c r="A128"/>
  <c r="A251"/>
  <c r="H127"/>
  <c r="G127"/>
  <c r="B127"/>
  <c r="A127"/>
  <c r="A250"/>
  <c r="H126"/>
  <c r="G126"/>
  <c r="B126"/>
  <c r="A126"/>
  <c r="A249"/>
  <c r="H125"/>
  <c r="G125"/>
  <c r="B125"/>
  <c r="A125"/>
  <c r="A248"/>
  <c r="H124"/>
  <c r="G124"/>
  <c r="B124"/>
  <c r="A124"/>
  <c r="A247"/>
  <c r="H123"/>
  <c r="G123"/>
  <c r="B123"/>
  <c r="A123"/>
  <c r="A246"/>
  <c r="H122"/>
  <c r="G122"/>
  <c r="B122"/>
  <c r="A122"/>
  <c r="A245"/>
  <c r="H121"/>
  <c r="G121"/>
  <c r="B121"/>
  <c r="A121"/>
  <c r="A244"/>
  <c r="H120"/>
  <c r="G120"/>
  <c r="B120"/>
  <c r="A120"/>
  <c r="A243"/>
  <c r="H119"/>
  <c r="G119"/>
  <c r="B119"/>
  <c r="A119"/>
  <c r="A242"/>
  <c r="H118"/>
  <c r="G118"/>
  <c r="B118"/>
  <c r="A118"/>
  <c r="A241"/>
  <c r="H117"/>
  <c r="G117"/>
  <c r="B117"/>
  <c r="A117"/>
  <c r="A240"/>
  <c r="H116"/>
  <c r="G116"/>
  <c r="B116"/>
  <c r="A116"/>
  <c r="A239"/>
  <c r="H115"/>
  <c r="G115"/>
  <c r="B115"/>
  <c r="A115"/>
  <c r="A238"/>
  <c r="H114"/>
  <c r="G114"/>
  <c r="B114"/>
  <c r="A114"/>
  <c r="A237"/>
  <c r="H113"/>
  <c r="G113"/>
  <c r="B113"/>
  <c r="A113"/>
  <c r="A236"/>
  <c r="H112"/>
  <c r="G112"/>
  <c r="B112"/>
  <c r="A112"/>
  <c r="A235"/>
  <c r="H111"/>
  <c r="G111"/>
  <c r="B111"/>
  <c r="A111"/>
  <c r="A234"/>
  <c r="H110"/>
  <c r="G110"/>
  <c r="B110"/>
  <c r="A110"/>
  <c r="A233"/>
  <c r="H109"/>
  <c r="G109"/>
  <c r="B109"/>
  <c r="A109"/>
  <c r="A232"/>
  <c r="H108"/>
  <c r="G108"/>
  <c r="B108"/>
  <c r="A108"/>
  <c r="A231"/>
  <c r="H107"/>
  <c r="G107"/>
  <c r="B107"/>
  <c r="A107"/>
  <c r="A230"/>
  <c r="H106"/>
  <c r="G106"/>
  <c r="B106"/>
  <c r="A106"/>
  <c r="A229"/>
  <c r="H105"/>
  <c r="G105"/>
  <c r="B105"/>
  <c r="A105"/>
  <c r="A228"/>
  <c r="H104"/>
  <c r="G104"/>
  <c r="B104"/>
  <c r="A104"/>
  <c r="A227"/>
  <c r="H103"/>
  <c r="G103"/>
  <c r="B103"/>
  <c r="A103"/>
  <c r="A226"/>
  <c r="H102"/>
  <c r="G102"/>
  <c r="B102"/>
  <c r="A102"/>
  <c r="A225"/>
  <c r="H101"/>
  <c r="G101"/>
  <c r="B101"/>
  <c r="A101"/>
  <c r="A224"/>
  <c r="H100"/>
  <c r="G100"/>
  <c r="B100"/>
  <c r="A100"/>
  <c r="A223"/>
  <c r="H99"/>
  <c r="G99"/>
  <c r="B99"/>
  <c r="A99"/>
  <c r="A222"/>
  <c r="H98"/>
  <c r="G98"/>
  <c r="B98"/>
  <c r="A98"/>
  <c r="A221"/>
  <c r="H97"/>
  <c r="G97"/>
  <c r="B97"/>
  <c r="A97"/>
  <c r="A220"/>
  <c r="H96"/>
  <c r="G96"/>
  <c r="B96"/>
  <c r="A96"/>
  <c r="A219"/>
  <c r="H95"/>
  <c r="G95"/>
  <c r="B95"/>
  <c r="A95"/>
  <c r="A218"/>
  <c r="H94"/>
  <c r="G94"/>
  <c r="B94"/>
  <c r="A94"/>
  <c r="A217"/>
  <c r="H93"/>
  <c r="G93"/>
  <c r="B93"/>
  <c r="A93"/>
  <c r="A216"/>
  <c r="H92"/>
  <c r="G92"/>
  <c r="B92"/>
  <c r="A92"/>
  <c r="A215"/>
  <c r="H91"/>
  <c r="G91"/>
  <c r="B91"/>
  <c r="A91"/>
  <c r="A214"/>
  <c r="H90"/>
  <c r="G90"/>
  <c r="B90"/>
  <c r="A90"/>
  <c r="A213"/>
  <c r="H89"/>
  <c r="G89"/>
  <c r="B89"/>
  <c r="A89"/>
  <c r="A212"/>
  <c r="H88"/>
  <c r="G88"/>
  <c r="B88"/>
  <c r="A88"/>
  <c r="A211"/>
  <c r="H87"/>
  <c r="G87"/>
  <c r="B87"/>
  <c r="A87"/>
  <c r="A210"/>
  <c r="H86"/>
  <c r="G86"/>
  <c r="B86"/>
  <c r="A86"/>
  <c r="A209"/>
  <c r="H85"/>
  <c r="G85"/>
  <c r="B85"/>
  <c r="A85"/>
  <c r="A208"/>
  <c r="H84"/>
  <c r="G84"/>
  <c r="B84"/>
  <c r="A84"/>
  <c r="A207"/>
  <c r="H83"/>
  <c r="G83"/>
  <c r="B83"/>
  <c r="A83"/>
  <c r="A206"/>
  <c r="H82"/>
  <c r="G82"/>
  <c r="B82"/>
  <c r="A82"/>
  <c r="A205"/>
  <c r="H81"/>
  <c r="G81"/>
  <c r="B81"/>
  <c r="A81"/>
  <c r="A204"/>
  <c r="H80"/>
  <c r="G80"/>
  <c r="B80"/>
  <c r="A80"/>
  <c r="A203"/>
  <c r="H79"/>
  <c r="G79"/>
  <c r="B79"/>
  <c r="A79"/>
  <c r="A202"/>
  <c r="H78"/>
  <c r="G78"/>
  <c r="B78"/>
  <c r="A78"/>
  <c r="A201"/>
  <c r="H77"/>
  <c r="G77"/>
  <c r="B77"/>
  <c r="A77"/>
  <c r="A200"/>
  <c r="H76"/>
  <c r="G76"/>
  <c r="B76"/>
  <c r="A76"/>
  <c r="A199"/>
  <c r="H75"/>
  <c r="G75"/>
  <c r="B75"/>
  <c r="A75"/>
  <c r="A198"/>
  <c r="H74"/>
  <c r="G74"/>
  <c r="B74"/>
  <c r="A74"/>
  <c r="A197"/>
  <c r="H73"/>
  <c r="G73"/>
  <c r="B73"/>
  <c r="A73"/>
  <c r="A196"/>
  <c r="H72"/>
  <c r="G72"/>
  <c r="B72"/>
  <c r="A72"/>
  <c r="A195"/>
  <c r="H71"/>
  <c r="G71"/>
  <c r="B71"/>
  <c r="A71"/>
  <c r="A194"/>
  <c r="H70"/>
  <c r="G70"/>
  <c r="B70"/>
  <c r="A70"/>
  <c r="A193"/>
  <c r="H69"/>
  <c r="G69"/>
  <c r="B69"/>
  <c r="A69"/>
  <c r="A192"/>
  <c r="H68"/>
  <c r="G68"/>
  <c r="B68"/>
  <c r="A68"/>
  <c r="A191"/>
  <c r="H67"/>
  <c r="G67"/>
  <c r="B67"/>
  <c r="A67"/>
  <c r="A190"/>
  <c r="H66"/>
  <c r="G66"/>
  <c r="B66"/>
  <c r="A66"/>
  <c r="A189"/>
  <c r="H65"/>
  <c r="G65"/>
  <c r="B65"/>
  <c r="A65"/>
  <c r="A188"/>
  <c r="H64"/>
  <c r="G64"/>
  <c r="B64"/>
  <c r="A64"/>
  <c r="A187"/>
  <c r="H63"/>
  <c r="G63"/>
  <c r="B63"/>
  <c r="A63"/>
  <c r="A186"/>
  <c r="H62"/>
  <c r="G62"/>
  <c r="F62"/>
  <c r="E62"/>
  <c r="D62"/>
  <c r="C62"/>
  <c r="H185"/>
  <c r="B62"/>
  <c r="A62"/>
  <c r="A185"/>
  <c r="H61"/>
  <c r="G61"/>
  <c r="F61"/>
  <c r="E61"/>
  <c r="D61"/>
  <c r="C61"/>
  <c r="H184"/>
  <c r="B61"/>
  <c r="A61"/>
  <c r="A184"/>
  <c r="H60"/>
  <c r="G60"/>
  <c r="F60"/>
  <c r="E60"/>
  <c r="D60"/>
  <c r="C60"/>
  <c r="H183"/>
  <c r="B60"/>
  <c r="A60"/>
  <c r="A183"/>
  <c r="H59"/>
  <c r="G59"/>
  <c r="F59"/>
  <c r="E59"/>
  <c r="D59"/>
  <c r="C59"/>
  <c r="H182"/>
  <c r="B59"/>
  <c r="A59"/>
  <c r="A182"/>
  <c r="H58"/>
  <c r="G58"/>
  <c r="F58"/>
  <c r="E58"/>
  <c r="D58"/>
  <c r="C58"/>
  <c r="H181"/>
  <c r="B58"/>
  <c r="A58"/>
  <c r="A181"/>
  <c r="H57"/>
  <c r="G57"/>
  <c r="F57"/>
  <c r="E57"/>
  <c r="D57"/>
  <c r="C57"/>
  <c r="H180"/>
  <c r="B57"/>
  <c r="A57"/>
  <c r="A180"/>
  <c r="H56"/>
  <c r="G56"/>
  <c r="F56"/>
  <c r="E56"/>
  <c r="D56"/>
  <c r="C56"/>
  <c r="H179"/>
  <c r="B56"/>
  <c r="A56"/>
  <c r="A179"/>
  <c r="H55"/>
  <c r="G55"/>
  <c r="F55"/>
  <c r="E55"/>
  <c r="D55"/>
  <c r="C55"/>
  <c r="H178"/>
  <c r="B55"/>
  <c r="A55"/>
  <c r="A178"/>
  <c r="H54"/>
  <c r="G54"/>
  <c r="F54"/>
  <c r="E54"/>
  <c r="D54"/>
  <c r="C54"/>
  <c r="H177"/>
  <c r="B54"/>
  <c r="A54"/>
  <c r="A177"/>
  <c r="H53"/>
  <c r="G53"/>
  <c r="F53"/>
  <c r="E53"/>
  <c r="D53"/>
  <c r="C53"/>
  <c r="H176"/>
  <c r="B53"/>
  <c r="A53"/>
  <c r="A176"/>
  <c r="H52"/>
  <c r="G52"/>
  <c r="F52"/>
  <c r="E52"/>
  <c r="D52"/>
  <c r="C52"/>
  <c r="H175"/>
  <c r="B52"/>
  <c r="A52"/>
  <c r="A175"/>
  <c r="H51"/>
  <c r="G51"/>
  <c r="F51"/>
  <c r="E51"/>
  <c r="D51"/>
  <c r="C51"/>
  <c r="H174"/>
  <c r="B51"/>
  <c r="A51"/>
  <c r="A174"/>
  <c r="H50"/>
  <c r="G50"/>
  <c r="F50"/>
  <c r="E50"/>
  <c r="D50"/>
  <c r="C50"/>
  <c r="H173"/>
  <c r="B50"/>
  <c r="A50"/>
  <c r="A173"/>
  <c r="H49"/>
  <c r="G49"/>
  <c r="F49"/>
  <c r="E49"/>
  <c r="D49"/>
  <c r="C49"/>
  <c r="H172"/>
  <c r="B49"/>
  <c r="A49"/>
  <c r="A172"/>
  <c r="H48"/>
  <c r="G48"/>
  <c r="F48"/>
  <c r="E48"/>
  <c r="D48"/>
  <c r="C48"/>
  <c r="H171"/>
  <c r="B48"/>
  <c r="A48"/>
  <c r="A171"/>
  <c r="H47"/>
  <c r="G47"/>
  <c r="F47"/>
  <c r="E47"/>
  <c r="D47"/>
  <c r="C47"/>
  <c r="H170"/>
  <c r="B47"/>
  <c r="A47"/>
  <c r="A170"/>
  <c r="H46"/>
  <c r="G46"/>
  <c r="F46"/>
  <c r="E46"/>
  <c r="D46"/>
  <c r="C46"/>
  <c r="H169"/>
  <c r="B46"/>
  <c r="A46"/>
  <c r="A169"/>
  <c r="H45"/>
  <c r="G45"/>
  <c r="F45"/>
  <c r="E45"/>
  <c r="D45"/>
  <c r="C45"/>
  <c r="H168"/>
  <c r="B45"/>
  <c r="A45"/>
  <c r="A168"/>
  <c r="H44"/>
  <c r="G44"/>
  <c r="F44"/>
  <c r="E44"/>
  <c r="D44"/>
  <c r="C44"/>
  <c r="H167"/>
  <c r="B44"/>
  <c r="A44"/>
  <c r="A167"/>
  <c r="H43"/>
  <c r="G43"/>
  <c r="F43"/>
  <c r="E43"/>
  <c r="D43"/>
  <c r="C43"/>
  <c r="H166"/>
  <c r="B43"/>
  <c r="A43"/>
  <c r="A166"/>
  <c r="H42"/>
  <c r="G42"/>
  <c r="F42"/>
  <c r="E42"/>
  <c r="D42"/>
  <c r="C42"/>
  <c r="H165"/>
  <c r="B42"/>
  <c r="A42"/>
  <c r="A165"/>
  <c r="H41"/>
  <c r="G41"/>
  <c r="F41"/>
  <c r="E41"/>
  <c r="D41"/>
  <c r="C41"/>
  <c r="H164"/>
  <c r="B41"/>
  <c r="A41"/>
  <c r="A164"/>
  <c r="H40"/>
  <c r="G40"/>
  <c r="F40"/>
  <c r="E40"/>
  <c r="D40"/>
  <c r="C40"/>
  <c r="H163"/>
  <c r="B40"/>
  <c r="A40"/>
  <c r="A163"/>
  <c r="H39"/>
  <c r="G39"/>
  <c r="F39"/>
  <c r="E39"/>
  <c r="D39"/>
  <c r="C39"/>
  <c r="H162"/>
  <c r="B39"/>
  <c r="A39"/>
  <c r="A162"/>
  <c r="H38"/>
  <c r="G38"/>
  <c r="F38"/>
  <c r="E38"/>
  <c r="D38"/>
  <c r="C38"/>
  <c r="B38"/>
  <c r="A38"/>
  <c r="A161"/>
  <c r="H37"/>
  <c r="G37"/>
  <c r="F37"/>
  <c r="E37"/>
  <c r="D37"/>
  <c r="C37"/>
  <c r="B37"/>
  <c r="A37"/>
  <c r="A160"/>
  <c r="H36"/>
  <c r="G36"/>
  <c r="F36"/>
  <c r="E36"/>
  <c r="D36"/>
  <c r="C36"/>
  <c r="B36"/>
  <c r="A36"/>
  <c r="A159"/>
  <c r="H35"/>
  <c r="G35"/>
  <c r="F35"/>
  <c r="E35"/>
  <c r="D35"/>
  <c r="C35"/>
  <c r="B35"/>
  <c r="A35"/>
  <c r="A158"/>
  <c r="H34"/>
  <c r="G34"/>
  <c r="F34"/>
  <c r="E34"/>
  <c r="D34"/>
  <c r="C34"/>
  <c r="B34"/>
  <c r="A34"/>
  <c r="A157"/>
  <c r="H33"/>
  <c r="G33"/>
  <c r="F33"/>
  <c r="E33"/>
  <c r="D33"/>
  <c r="C33"/>
  <c r="B33"/>
  <c r="A33"/>
  <c r="A156"/>
  <c r="H32"/>
  <c r="G32"/>
  <c r="F32"/>
  <c r="E32"/>
  <c r="D32"/>
  <c r="C32"/>
  <c r="B32"/>
  <c r="A32"/>
  <c r="A155"/>
  <c r="H31"/>
  <c r="G31"/>
  <c r="F31"/>
  <c r="E31"/>
  <c r="D31"/>
  <c r="C31"/>
  <c r="B31"/>
  <c r="A31"/>
  <c r="A154"/>
  <c r="H30"/>
  <c r="G30"/>
  <c r="F30"/>
  <c r="E30"/>
  <c r="D30"/>
  <c r="C30"/>
  <c r="B30"/>
  <c r="A30"/>
  <c r="A153"/>
  <c r="H29"/>
  <c r="G29"/>
  <c r="F29"/>
  <c r="E29"/>
  <c r="D29"/>
  <c r="C29"/>
  <c r="B29"/>
  <c r="A29"/>
  <c r="A152"/>
  <c r="H28"/>
  <c r="G28"/>
  <c r="F28"/>
  <c r="E28"/>
  <c r="D28"/>
  <c r="C28"/>
  <c r="B28"/>
  <c r="A28"/>
  <c r="A151"/>
  <c r="H27"/>
  <c r="G27"/>
  <c r="F27"/>
  <c r="E27"/>
  <c r="D27"/>
  <c r="C27"/>
  <c r="B27"/>
  <c r="A27"/>
  <c r="A150"/>
  <c r="H26"/>
  <c r="G26"/>
  <c r="F26"/>
  <c r="E26"/>
  <c r="D26"/>
  <c r="C26"/>
  <c r="B26"/>
  <c r="A26"/>
  <c r="A149"/>
  <c r="H25"/>
  <c r="G25"/>
  <c r="F25"/>
  <c r="E25"/>
  <c r="D25"/>
  <c r="C25"/>
  <c r="B25"/>
  <c r="A25"/>
  <c r="A148"/>
  <c r="W146"/>
  <c r="I146"/>
  <c r="B146"/>
  <c r="H24"/>
  <c r="S23"/>
  <c r="O23"/>
  <c r="K23"/>
  <c r="R22"/>
  <c r="N22"/>
  <c r="J22"/>
  <c r="S21"/>
  <c r="R21"/>
  <c r="O21"/>
  <c r="N21"/>
  <c r="K21"/>
  <c r="J21"/>
  <c r="S20"/>
  <c r="R20"/>
  <c r="O20"/>
  <c r="N20"/>
  <c r="K20"/>
  <c r="J20"/>
  <c r="A20"/>
  <c r="S19"/>
  <c r="R19"/>
  <c r="O19"/>
  <c r="N19"/>
  <c r="K19"/>
  <c r="J19"/>
  <c r="A19"/>
  <c r="S18"/>
  <c r="R18"/>
  <c r="O18"/>
  <c r="N18"/>
  <c r="B148"/>
  <c r="P148"/>
  <c r="I149"/>
  <c r="W149"/>
  <c r="B150"/>
  <c r="P150"/>
  <c r="I151"/>
  <c r="W151"/>
  <c r="B152"/>
  <c r="P152"/>
  <c r="I153"/>
  <c r="W153"/>
  <c r="B154"/>
  <c r="P154"/>
  <c r="I155"/>
  <c r="W155"/>
  <c r="B156"/>
  <c r="P156"/>
  <c r="I157"/>
  <c r="W157"/>
  <c r="B158"/>
  <c r="P158"/>
  <c r="I159"/>
  <c r="W159"/>
  <c r="B160"/>
  <c r="P160"/>
  <c r="I161"/>
  <c r="W161"/>
  <c r="B162"/>
  <c r="I162"/>
  <c r="W162"/>
  <c r="V162"/>
  <c r="B163"/>
  <c r="I163"/>
  <c r="W163"/>
  <c r="V163"/>
  <c r="B164"/>
  <c r="I164"/>
  <c r="W164"/>
  <c r="V164"/>
  <c r="B165"/>
  <c r="I165"/>
  <c r="W165"/>
  <c r="V165"/>
  <c r="B166"/>
  <c r="I166"/>
  <c r="W166"/>
  <c r="V166"/>
  <c r="B167"/>
  <c r="I167"/>
  <c r="W167"/>
  <c r="V167"/>
  <c r="B168"/>
  <c r="I168"/>
  <c r="W168"/>
  <c r="V168"/>
  <c r="B169"/>
  <c r="I169"/>
  <c r="W169"/>
  <c r="V169"/>
  <c r="B170"/>
  <c r="I170"/>
  <c r="W170"/>
  <c r="V170"/>
  <c r="B171"/>
  <c r="I171"/>
  <c r="W171"/>
  <c r="V171"/>
  <c r="B172"/>
  <c r="I172"/>
  <c r="W172"/>
  <c r="V172"/>
  <c r="B173"/>
  <c r="I173"/>
  <c r="W173"/>
  <c r="V173"/>
  <c r="B174"/>
  <c r="I174"/>
  <c r="W174"/>
  <c r="V174"/>
  <c r="B175"/>
  <c r="I175"/>
  <c r="W175"/>
  <c r="V175"/>
  <c r="B176"/>
  <c r="I176"/>
  <c r="W176"/>
  <c r="V176"/>
  <c r="B177"/>
  <c r="I177"/>
  <c r="W177"/>
  <c r="V177"/>
  <c r="B178"/>
  <c r="I178"/>
  <c r="W178"/>
  <c r="V178"/>
  <c r="B179"/>
  <c r="I179"/>
  <c r="W179"/>
  <c r="V179"/>
  <c r="B180"/>
  <c r="I180"/>
  <c r="W180"/>
  <c r="V180"/>
  <c r="B181"/>
  <c r="I181"/>
  <c r="W181"/>
  <c r="V181"/>
  <c r="B182"/>
  <c r="I182"/>
  <c r="W182"/>
  <c r="V182"/>
  <c r="B183"/>
  <c r="I183"/>
  <c r="W183"/>
  <c r="V183"/>
  <c r="B184"/>
  <c r="I184"/>
  <c r="W184"/>
  <c r="V184"/>
  <c r="B185"/>
  <c r="I185"/>
  <c r="W185"/>
  <c r="V185"/>
  <c r="B186"/>
  <c r="W187"/>
  <c r="V187"/>
  <c r="B188"/>
  <c r="W189"/>
  <c r="V189"/>
  <c r="B190"/>
  <c r="W191"/>
  <c r="V191"/>
  <c r="B192"/>
  <c r="W193"/>
  <c r="V193"/>
  <c r="B194"/>
  <c r="W195"/>
  <c r="V195"/>
  <c r="B196"/>
  <c r="W197"/>
  <c r="V197"/>
  <c r="B198"/>
  <c r="W199"/>
  <c r="V199"/>
  <c r="B200"/>
  <c r="W201"/>
  <c r="V201"/>
  <c r="B202"/>
  <c r="W203"/>
  <c r="V203"/>
  <c r="B204"/>
  <c r="W205"/>
  <c r="V205"/>
  <c r="B206"/>
  <c r="W207"/>
  <c r="V207"/>
  <c r="B208"/>
  <c r="W209"/>
  <c r="V209"/>
  <c r="B210"/>
  <c r="W211"/>
  <c r="V211"/>
  <c r="B212"/>
  <c r="W213"/>
  <c r="V213"/>
  <c r="B214"/>
  <c r="W215"/>
  <c r="V215"/>
  <c r="B216"/>
  <c r="W217"/>
  <c r="V217"/>
  <c r="B218"/>
  <c r="W219"/>
  <c r="V219"/>
  <c r="B220"/>
  <c r="W221"/>
  <c r="V221"/>
  <c r="B222"/>
  <c r="W223"/>
  <c r="V223"/>
  <c r="B224"/>
  <c r="W225"/>
  <c r="V225"/>
  <c r="B226"/>
  <c r="W227"/>
  <c r="V227"/>
  <c r="B228"/>
  <c r="W229"/>
  <c r="V229"/>
  <c r="B230"/>
  <c r="W231"/>
  <c r="V231"/>
  <c r="B232"/>
  <c r="W233"/>
  <c r="V233"/>
  <c r="B234"/>
  <c r="W235"/>
  <c r="V235"/>
  <c r="B236"/>
  <c r="W237"/>
  <c r="V237"/>
  <c r="B238"/>
  <c r="W239"/>
  <c r="V239"/>
  <c r="B240"/>
  <c r="W241"/>
  <c r="V241"/>
  <c r="B242"/>
  <c r="W243"/>
  <c r="V243"/>
  <c r="B244"/>
  <c r="W245"/>
  <c r="V245"/>
  <c r="B246"/>
  <c r="W247"/>
  <c r="V247"/>
  <c r="B248"/>
  <c r="W249"/>
  <c r="V249"/>
  <c r="B250"/>
  <c r="I148"/>
  <c r="W148"/>
  <c r="B149"/>
  <c r="P149"/>
  <c r="I150"/>
  <c r="W150"/>
  <c r="B151"/>
  <c r="P151"/>
  <c r="I152"/>
  <c r="W152"/>
  <c r="B153"/>
  <c r="P153"/>
  <c r="I154"/>
  <c r="W154"/>
  <c r="B155"/>
  <c r="P155"/>
  <c r="I156"/>
  <c r="W156"/>
  <c r="B157"/>
  <c r="P157"/>
  <c r="I158"/>
  <c r="W158"/>
  <c r="B159"/>
  <c r="P159"/>
  <c r="I160"/>
  <c r="W160"/>
  <c r="B161"/>
  <c r="P161"/>
  <c r="P162"/>
  <c r="O162"/>
  <c r="P163"/>
  <c r="O163"/>
  <c r="P164"/>
  <c r="O164"/>
  <c r="P165"/>
  <c r="O165"/>
  <c r="P166"/>
  <c r="O166"/>
  <c r="P167"/>
  <c r="O167"/>
  <c r="P168"/>
  <c r="O168"/>
  <c r="P169"/>
  <c r="O169"/>
  <c r="P170"/>
  <c r="O170"/>
  <c r="P171"/>
  <c r="O171"/>
  <c r="P172"/>
  <c r="O172"/>
  <c r="P173"/>
  <c r="O173"/>
  <c r="P174"/>
  <c r="O174"/>
  <c r="P175"/>
  <c r="O175"/>
  <c r="P176"/>
  <c r="O176"/>
  <c r="P177"/>
  <c r="O177"/>
  <c r="P178"/>
  <c r="O178"/>
  <c r="P179"/>
  <c r="O179"/>
  <c r="P180"/>
  <c r="O180"/>
  <c r="P181"/>
  <c r="O181"/>
  <c r="P182"/>
  <c r="O182"/>
  <c r="P183"/>
  <c r="O183"/>
  <c r="P184"/>
  <c r="O184"/>
  <c r="P185"/>
  <c r="O185"/>
  <c r="W186"/>
  <c r="V186"/>
  <c r="B187"/>
  <c r="W188"/>
  <c r="V188"/>
  <c r="B189"/>
  <c r="W190"/>
  <c r="V190"/>
  <c r="B191"/>
  <c r="W192"/>
  <c r="V192"/>
  <c r="B193"/>
  <c r="W194"/>
  <c r="V194"/>
  <c r="B195"/>
  <c r="W196"/>
  <c r="V196"/>
  <c r="B197"/>
  <c r="W198"/>
  <c r="V198"/>
  <c r="B199"/>
  <c r="W200"/>
  <c r="V200"/>
  <c r="B201"/>
  <c r="W202"/>
  <c r="V202"/>
  <c r="B203"/>
  <c r="W204"/>
  <c r="V204"/>
  <c r="B205"/>
  <c r="W206"/>
  <c r="V206"/>
  <c r="B207"/>
  <c r="W208"/>
  <c r="V208"/>
  <c r="B209"/>
  <c r="W210"/>
  <c r="V210"/>
  <c r="B211"/>
  <c r="W212"/>
  <c r="V212"/>
  <c r="B213"/>
  <c r="W214"/>
  <c r="V214"/>
  <c r="B215"/>
  <c r="W216"/>
  <c r="V216"/>
  <c r="B217"/>
  <c r="W218"/>
  <c r="V218"/>
  <c r="B219"/>
  <c r="W220"/>
  <c r="V220"/>
  <c r="B221"/>
  <c r="W222"/>
  <c r="V222"/>
  <c r="B223"/>
  <c r="W224"/>
  <c r="V224"/>
  <c r="B225"/>
  <c r="W226"/>
  <c r="V226"/>
  <c r="B227"/>
  <c r="W228"/>
  <c r="V228"/>
  <c r="B229"/>
  <c r="W230"/>
  <c r="V230"/>
  <c r="B231"/>
  <c r="W232"/>
  <c r="V232"/>
  <c r="B233"/>
  <c r="W234"/>
  <c r="V234"/>
  <c r="B235"/>
  <c r="W236"/>
  <c r="V236"/>
  <c r="B237"/>
  <c r="W238"/>
  <c r="V238"/>
  <c r="B239"/>
  <c r="W240"/>
  <c r="V240"/>
  <c r="B241"/>
  <c r="W242"/>
  <c r="V242"/>
  <c r="B243"/>
  <c r="W244"/>
  <c r="V244"/>
  <c r="B245"/>
  <c r="W246"/>
  <c r="V246"/>
  <c r="B247"/>
  <c r="W248"/>
  <c r="V248"/>
  <c r="B249"/>
  <c r="W250"/>
  <c r="V250"/>
  <c r="B251"/>
  <c r="B252"/>
  <c r="B253"/>
  <c r="B254"/>
  <c r="B255"/>
  <c r="B256"/>
  <c r="B257"/>
  <c r="B258"/>
  <c r="B259"/>
  <c r="B260"/>
  <c r="B261"/>
  <c r="B262"/>
  <c r="B263"/>
  <c r="AB3" i="120"/>
  <c r="K18" i="132"/>
  <c r="J18"/>
  <c r="B18" a="1"/>
  <c r="A18"/>
  <c r="S17"/>
  <c r="R17"/>
  <c r="O17"/>
  <c r="N17"/>
  <c r="K17"/>
  <c r="J17"/>
  <c r="B17" a="1"/>
  <c r="E17"/>
  <c r="A17"/>
  <c r="S16"/>
  <c r="R16"/>
  <c r="O16"/>
  <c r="N16"/>
  <c r="K16"/>
  <c r="J16"/>
  <c r="S15"/>
  <c r="R15"/>
  <c r="O15"/>
  <c r="N15"/>
  <c r="K15"/>
  <c r="J15"/>
  <c r="S14"/>
  <c r="R14"/>
  <c r="O14"/>
  <c r="N14"/>
  <c r="K14"/>
  <c r="J14"/>
  <c r="S13"/>
  <c r="R13"/>
  <c r="O13"/>
  <c r="N13"/>
  <c r="K13"/>
  <c r="J13"/>
  <c r="S12"/>
  <c r="R12"/>
  <c r="O12"/>
  <c r="N12"/>
  <c r="K12"/>
  <c r="J12"/>
  <c r="S11"/>
  <c r="R11"/>
  <c r="O11"/>
  <c r="N11"/>
  <c r="K11"/>
  <c r="J11"/>
  <c r="S10"/>
  <c r="R10"/>
  <c r="O10"/>
  <c r="N10"/>
  <c r="E18"/>
  <c r="B18"/>
  <c r="D18"/>
  <c r="C18"/>
  <c r="D17"/>
  <c r="C17"/>
  <c r="B17"/>
  <c r="M17"/>
  <c r="M10"/>
  <c r="L10"/>
  <c r="K10"/>
  <c r="J10"/>
  <c r="S9"/>
  <c r="R9"/>
  <c r="P9"/>
  <c r="O9"/>
  <c r="N9"/>
  <c r="M9"/>
  <c r="L9"/>
  <c r="L31"/>
  <c r="K9"/>
  <c r="J9"/>
  <c r="F9"/>
  <c r="D9"/>
  <c r="B9"/>
  <c r="S8"/>
  <c r="R8"/>
  <c r="P8"/>
  <c r="O8"/>
  <c r="N8"/>
  <c r="M8"/>
  <c r="L8"/>
  <c r="K8"/>
  <c r="J8"/>
  <c r="F8"/>
  <c r="D8"/>
  <c r="B8"/>
  <c r="E8"/>
  <c r="S7"/>
  <c r="R7"/>
  <c r="P7"/>
  <c r="O7"/>
  <c r="N7"/>
  <c r="M7"/>
  <c r="L7"/>
  <c r="K7"/>
  <c r="J7"/>
  <c r="F7"/>
  <c r="D7"/>
  <c r="B7"/>
  <c r="E7"/>
  <c r="D12"/>
  <c r="S6"/>
  <c r="R6"/>
  <c r="P6"/>
  <c r="O6"/>
  <c r="N6"/>
  <c r="M6"/>
  <c r="L6"/>
  <c r="K6"/>
  <c r="J6"/>
  <c r="F6"/>
  <c r="D6"/>
  <c r="B6"/>
  <c r="S5"/>
  <c r="R5"/>
  <c r="P5"/>
  <c r="O5"/>
  <c r="N5"/>
  <c r="M5"/>
  <c r="L5"/>
  <c r="K5"/>
  <c r="J5"/>
  <c r="AC4"/>
  <c r="AA4"/>
  <c r="Z4"/>
  <c r="S4"/>
  <c r="R4"/>
  <c r="P4"/>
  <c r="O4"/>
  <c r="N4"/>
  <c r="M4"/>
  <c r="L4"/>
  <c r="K4"/>
  <c r="J4"/>
  <c r="S3"/>
  <c r="P3"/>
  <c r="O3"/>
  <c r="M3"/>
  <c r="L3"/>
  <c r="K3"/>
  <c r="A3"/>
  <c r="AC2"/>
  <c r="U2"/>
  <c r="T2"/>
  <c r="Q2"/>
  <c r="P2"/>
  <c r="M2"/>
  <c r="L2"/>
  <c r="C12"/>
  <c r="B12"/>
  <c r="E12"/>
  <c r="B14"/>
  <c r="B11"/>
  <c r="L22"/>
  <c r="K22"/>
  <c r="L23"/>
  <c r="L21"/>
  <c r="L20"/>
  <c r="L19"/>
  <c r="L18"/>
  <c r="L16"/>
  <c r="L15"/>
  <c r="L14"/>
  <c r="L13"/>
  <c r="L17"/>
  <c r="L11"/>
  <c r="L25"/>
  <c r="E6"/>
  <c r="L29"/>
  <c r="P23"/>
  <c r="M23"/>
  <c r="M21"/>
  <c r="M20"/>
  <c r="M19"/>
  <c r="P22"/>
  <c r="M22"/>
  <c r="P21"/>
  <c r="P20"/>
  <c r="P19"/>
  <c r="P18"/>
  <c r="M18"/>
  <c r="P17"/>
  <c r="P16"/>
  <c r="P15"/>
  <c r="P14"/>
  <c r="P13"/>
  <c r="M12"/>
  <c r="L12"/>
  <c r="M11"/>
  <c r="P10"/>
  <c r="M16"/>
  <c r="M15"/>
  <c r="M14"/>
  <c r="M13"/>
  <c r="P12"/>
  <c r="P11"/>
  <c r="E9"/>
  <c r="M1"/>
  <c r="G265" i="119"/>
  <c r="F265"/>
  <c r="E265"/>
  <c r="D265"/>
  <c r="C265"/>
  <c r="G264"/>
  <c r="F264"/>
  <c r="E264"/>
  <c r="D264"/>
  <c r="C264"/>
  <c r="G263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G250"/>
  <c r="F250"/>
  <c r="E250"/>
  <c r="D250"/>
  <c r="C250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N187"/>
  <c r="M187"/>
  <c r="L187"/>
  <c r="K187"/>
  <c r="J187"/>
  <c r="G187"/>
  <c r="F187"/>
  <c r="E187"/>
  <c r="D187"/>
  <c r="C187"/>
  <c r="AB186"/>
  <c r="AA186"/>
  <c r="Z186"/>
  <c r="Y186"/>
  <c r="X186"/>
  <c r="N186"/>
  <c r="M186"/>
  <c r="L186"/>
  <c r="K186"/>
  <c r="J186"/>
  <c r="G186"/>
  <c r="F186"/>
  <c r="E186"/>
  <c r="D186"/>
  <c r="C186"/>
  <c r="AB185"/>
  <c r="AA185"/>
  <c r="Z185"/>
  <c r="Y185"/>
  <c r="X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I148"/>
  <c r="B148"/>
  <c r="B140"/>
  <c r="A140"/>
  <c r="A265"/>
  <c r="B139"/>
  <c r="A139"/>
  <c r="A264"/>
  <c r="B138"/>
  <c r="A138"/>
  <c r="A263"/>
  <c r="B137"/>
  <c r="A137"/>
  <c r="A262"/>
  <c r="B136"/>
  <c r="A136"/>
  <c r="A261"/>
  <c r="B135"/>
  <c r="A135"/>
  <c r="A260"/>
  <c r="B134"/>
  <c r="A134"/>
  <c r="A259"/>
  <c r="B133"/>
  <c r="A133"/>
  <c r="A258"/>
  <c r="B132"/>
  <c r="A132"/>
  <c r="A257"/>
  <c r="B131"/>
  <c r="A131"/>
  <c r="A256"/>
  <c r="B130"/>
  <c r="A130"/>
  <c r="A255"/>
  <c r="B129"/>
  <c r="A129"/>
  <c r="A254"/>
  <c r="B128"/>
  <c r="A128"/>
  <c r="A253"/>
  <c r="H127"/>
  <c r="G127"/>
  <c r="V248"/>
  <c r="B127"/>
  <c r="A127"/>
  <c r="A252"/>
  <c r="H126"/>
  <c r="G126"/>
  <c r="V247"/>
  <c r="B126"/>
  <c r="A126"/>
  <c r="A251"/>
  <c r="H125"/>
  <c r="G125"/>
  <c r="V246"/>
  <c r="B125"/>
  <c r="A125"/>
  <c r="A250"/>
  <c r="H124"/>
  <c r="G124"/>
  <c r="B124"/>
  <c r="A124"/>
  <c r="A249"/>
  <c r="H123"/>
  <c r="G123"/>
  <c r="V244"/>
  <c r="B123"/>
  <c r="A123"/>
  <c r="A248"/>
  <c r="H122"/>
  <c r="G122"/>
  <c r="V243"/>
  <c r="B122"/>
  <c r="A122"/>
  <c r="A247"/>
  <c r="H121"/>
  <c r="G121"/>
  <c r="V242"/>
  <c r="B121"/>
  <c r="A121"/>
  <c r="A246"/>
  <c r="H120"/>
  <c r="G120"/>
  <c r="V241"/>
  <c r="B120"/>
  <c r="A120"/>
  <c r="A245"/>
  <c r="H119"/>
  <c r="G119"/>
  <c r="V240"/>
  <c r="B119"/>
  <c r="A119"/>
  <c r="A244"/>
  <c r="H118"/>
  <c r="G118"/>
  <c r="V239"/>
  <c r="B118"/>
  <c r="A118"/>
  <c r="A243"/>
  <c r="H117"/>
  <c r="G117"/>
  <c r="V238"/>
  <c r="B117"/>
  <c r="B242"/>
  <c r="A117"/>
  <c r="A242"/>
  <c r="H116"/>
  <c r="G116"/>
  <c r="V237"/>
  <c r="B116"/>
  <c r="A116"/>
  <c r="A241"/>
  <c r="H115"/>
  <c r="G115"/>
  <c r="V236"/>
  <c r="B115"/>
  <c r="A115"/>
  <c r="A240"/>
  <c r="H114"/>
  <c r="G114"/>
  <c r="V235"/>
  <c r="B114"/>
  <c r="A114"/>
  <c r="A239"/>
  <c r="H113"/>
  <c r="G113"/>
  <c r="V234"/>
  <c r="B113"/>
  <c r="A113"/>
  <c r="A238"/>
  <c r="H112"/>
  <c r="G112"/>
  <c r="V233"/>
  <c r="B112"/>
  <c r="A112"/>
  <c r="A237"/>
  <c r="H111"/>
  <c r="G111"/>
  <c r="V232"/>
  <c r="B111"/>
  <c r="A111"/>
  <c r="A236"/>
  <c r="H110"/>
  <c r="G110"/>
  <c r="V231"/>
  <c r="B110"/>
  <c r="A110"/>
  <c r="A235"/>
  <c r="H109"/>
  <c r="G109"/>
  <c r="V230"/>
  <c r="B109"/>
  <c r="A109"/>
  <c r="A234"/>
  <c r="H108"/>
  <c r="G108"/>
  <c r="V229"/>
  <c r="B108"/>
  <c r="A108"/>
  <c r="A233"/>
  <c r="H107"/>
  <c r="G107"/>
  <c r="V228"/>
  <c r="B107"/>
  <c r="A107"/>
  <c r="A232"/>
  <c r="H106"/>
  <c r="G106"/>
  <c r="V227"/>
  <c r="B106"/>
  <c r="A106"/>
  <c r="A231"/>
  <c r="H105"/>
  <c r="G105"/>
  <c r="V226"/>
  <c r="B105"/>
  <c r="A105"/>
  <c r="A230"/>
  <c r="H104"/>
  <c r="G104"/>
  <c r="V225"/>
  <c r="B104"/>
  <c r="A104"/>
  <c r="A229"/>
  <c r="H103"/>
  <c r="G103"/>
  <c r="V224"/>
  <c r="B103"/>
  <c r="A103"/>
  <c r="A228"/>
  <c r="H102"/>
  <c r="G102"/>
  <c r="V223"/>
  <c r="B102"/>
  <c r="A102"/>
  <c r="A227"/>
  <c r="H101"/>
  <c r="G101"/>
  <c r="V222"/>
  <c r="B101"/>
  <c r="A101"/>
  <c r="A226"/>
  <c r="H100"/>
  <c r="G100"/>
  <c r="V221"/>
  <c r="B100"/>
  <c r="A100"/>
  <c r="A225"/>
  <c r="H99"/>
  <c r="G99"/>
  <c r="V220"/>
  <c r="B99"/>
  <c r="A99"/>
  <c r="A224"/>
  <c r="H98"/>
  <c r="G98"/>
  <c r="V219"/>
  <c r="B98"/>
  <c r="A98"/>
  <c r="A223"/>
  <c r="H97"/>
  <c r="G97"/>
  <c r="V218"/>
  <c r="B97"/>
  <c r="A97"/>
  <c r="A222"/>
  <c r="H96"/>
  <c r="G96"/>
  <c r="V217"/>
  <c r="B96"/>
  <c r="A96"/>
  <c r="A221"/>
  <c r="H95"/>
  <c r="G95"/>
  <c r="V216"/>
  <c r="B95"/>
  <c r="A95"/>
  <c r="A220"/>
  <c r="H94"/>
  <c r="G94"/>
  <c r="V215"/>
  <c r="B94"/>
  <c r="A94"/>
  <c r="A219"/>
  <c r="H93"/>
  <c r="G93"/>
  <c r="V214"/>
  <c r="B93"/>
  <c r="A93"/>
  <c r="A218"/>
  <c r="H92"/>
  <c r="G92"/>
  <c r="V213"/>
  <c r="B92"/>
  <c r="A92"/>
  <c r="A217"/>
  <c r="H91"/>
  <c r="G91"/>
  <c r="V212"/>
  <c r="B91"/>
  <c r="A91"/>
  <c r="A216"/>
  <c r="H90"/>
  <c r="G90"/>
  <c r="V211"/>
  <c r="B90"/>
  <c r="A90"/>
  <c r="A215"/>
  <c r="H89"/>
  <c r="G89"/>
  <c r="V210"/>
  <c r="B89"/>
  <c r="A89"/>
  <c r="A214"/>
  <c r="H88"/>
  <c r="G88"/>
  <c r="V209"/>
  <c r="B88"/>
  <c r="A88"/>
  <c r="A213"/>
  <c r="H87"/>
  <c r="G87"/>
  <c r="V208"/>
  <c r="B87"/>
  <c r="A87"/>
  <c r="A212"/>
  <c r="H86"/>
  <c r="G86"/>
  <c r="V207"/>
  <c r="B86"/>
  <c r="A86"/>
  <c r="A211"/>
  <c r="H85"/>
  <c r="G85"/>
  <c r="V206"/>
  <c r="B85"/>
  <c r="A85"/>
  <c r="A210"/>
  <c r="H84"/>
  <c r="G84"/>
  <c r="V205"/>
  <c r="B84"/>
  <c r="A84"/>
  <c r="A209"/>
  <c r="H83"/>
  <c r="G83"/>
  <c r="V204"/>
  <c r="B83"/>
  <c r="A83"/>
  <c r="A208"/>
  <c r="H82"/>
  <c r="G82"/>
  <c r="V203"/>
  <c r="B82"/>
  <c r="A82"/>
  <c r="A207"/>
  <c r="H81"/>
  <c r="G81"/>
  <c r="V202"/>
  <c r="B81"/>
  <c r="A81"/>
  <c r="A206"/>
  <c r="H80"/>
  <c r="G80"/>
  <c r="V201"/>
  <c r="B80"/>
  <c r="A80"/>
  <c r="A205"/>
  <c r="H79"/>
  <c r="G79"/>
  <c r="V200"/>
  <c r="B79"/>
  <c r="A79"/>
  <c r="A204"/>
  <c r="H78"/>
  <c r="G78"/>
  <c r="V199"/>
  <c r="B78"/>
  <c r="A78"/>
  <c r="A203"/>
  <c r="H77"/>
  <c r="G77"/>
  <c r="V198"/>
  <c r="B77"/>
  <c r="A77"/>
  <c r="A202"/>
  <c r="H76"/>
  <c r="G76"/>
  <c r="V197"/>
  <c r="B76"/>
  <c r="A76"/>
  <c r="A201"/>
  <c r="H75"/>
  <c r="G75"/>
  <c r="V196"/>
  <c r="B75"/>
  <c r="A75"/>
  <c r="A200"/>
  <c r="H74"/>
  <c r="G74"/>
  <c r="V195"/>
  <c r="B74"/>
  <c r="A74"/>
  <c r="A199"/>
  <c r="H73"/>
  <c r="G73"/>
  <c r="V194"/>
  <c r="B73"/>
  <c r="A73"/>
  <c r="A198"/>
  <c r="H72"/>
  <c r="G72"/>
  <c r="V193"/>
  <c r="B72"/>
  <c r="A72"/>
  <c r="A197"/>
  <c r="H71"/>
  <c r="G71"/>
  <c r="V192"/>
  <c r="B71"/>
  <c r="A71"/>
  <c r="A196"/>
  <c r="H70"/>
  <c r="G70"/>
  <c r="V191"/>
  <c r="B70"/>
  <c r="A70"/>
  <c r="A195"/>
  <c r="H69"/>
  <c r="G69"/>
  <c r="V190"/>
  <c r="B69"/>
  <c r="A69"/>
  <c r="A194"/>
  <c r="H68"/>
  <c r="G68"/>
  <c r="V189"/>
  <c r="B68"/>
  <c r="A68"/>
  <c r="A193"/>
  <c r="H67"/>
  <c r="G67"/>
  <c r="V188"/>
  <c r="B67"/>
  <c r="A67"/>
  <c r="A192"/>
  <c r="H66"/>
  <c r="G66"/>
  <c r="V187"/>
  <c r="B66"/>
  <c r="A66"/>
  <c r="A191"/>
  <c r="H65"/>
  <c r="G65"/>
  <c r="V186"/>
  <c r="B65"/>
  <c r="A65"/>
  <c r="A190"/>
  <c r="H64"/>
  <c r="G64"/>
  <c r="B64"/>
  <c r="A64"/>
  <c r="A189"/>
  <c r="H63"/>
  <c r="G63"/>
  <c r="V185"/>
  <c r="B63"/>
  <c r="A63"/>
  <c r="A188"/>
  <c r="H62"/>
  <c r="G62"/>
  <c r="F62"/>
  <c r="E62"/>
  <c r="D62"/>
  <c r="C62"/>
  <c r="H187"/>
  <c r="B62"/>
  <c r="A62"/>
  <c r="A187"/>
  <c r="H61"/>
  <c r="G61"/>
  <c r="V184"/>
  <c r="F61"/>
  <c r="E61"/>
  <c r="D61"/>
  <c r="C61"/>
  <c r="B61"/>
  <c r="A61"/>
  <c r="A186"/>
  <c r="H60"/>
  <c r="G60"/>
  <c r="V183"/>
  <c r="F60"/>
  <c r="E60"/>
  <c r="D60"/>
  <c r="C60"/>
  <c r="H185"/>
  <c r="B60"/>
  <c r="A60"/>
  <c r="A185"/>
  <c r="H59"/>
  <c r="G59"/>
  <c r="V182"/>
  <c r="F59"/>
  <c r="E59"/>
  <c r="D59"/>
  <c r="C59"/>
  <c r="H184"/>
  <c r="B59"/>
  <c r="A59"/>
  <c r="A184"/>
  <c r="H58"/>
  <c r="G58"/>
  <c r="V181"/>
  <c r="F58"/>
  <c r="E58"/>
  <c r="D58"/>
  <c r="C58"/>
  <c r="H183"/>
  <c r="B58"/>
  <c r="A58"/>
  <c r="A183"/>
  <c r="H57"/>
  <c r="G57"/>
  <c r="V180"/>
  <c r="F57"/>
  <c r="E57"/>
  <c r="D57"/>
  <c r="C57"/>
  <c r="H182"/>
  <c r="B57"/>
  <c r="A57"/>
  <c r="A182"/>
  <c r="H56"/>
  <c r="G56"/>
  <c r="V179"/>
  <c r="F56"/>
  <c r="E56"/>
  <c r="D56"/>
  <c r="C56"/>
  <c r="H181"/>
  <c r="B56"/>
  <c r="A56"/>
  <c r="A181"/>
  <c r="H55"/>
  <c r="G55"/>
  <c r="V178"/>
  <c r="F55"/>
  <c r="E55"/>
  <c r="D55"/>
  <c r="C55"/>
  <c r="H180"/>
  <c r="B55"/>
  <c r="A55"/>
  <c r="A180"/>
  <c r="H54"/>
  <c r="G54"/>
  <c r="V177"/>
  <c r="F54"/>
  <c r="E54"/>
  <c r="D54"/>
  <c r="C54"/>
  <c r="H179"/>
  <c r="B54"/>
  <c r="A54"/>
  <c r="A179"/>
  <c r="H53"/>
  <c r="G53"/>
  <c r="V176"/>
  <c r="F53"/>
  <c r="E53"/>
  <c r="D53"/>
  <c r="C53"/>
  <c r="H178"/>
  <c r="B53"/>
  <c r="B178"/>
  <c r="A53"/>
  <c r="A178"/>
  <c r="H52"/>
  <c r="G52"/>
  <c r="V175"/>
  <c r="F52"/>
  <c r="E52"/>
  <c r="D52"/>
  <c r="C52"/>
  <c r="H177"/>
  <c r="B52"/>
  <c r="A52"/>
  <c r="A177"/>
  <c r="H51"/>
  <c r="G51"/>
  <c r="V174"/>
  <c r="F51"/>
  <c r="E51"/>
  <c r="D51"/>
  <c r="C51"/>
  <c r="H176"/>
  <c r="B51"/>
  <c r="A51"/>
  <c r="A176"/>
  <c r="H50"/>
  <c r="G50"/>
  <c r="V173"/>
  <c r="F50"/>
  <c r="E50"/>
  <c r="D50"/>
  <c r="C50"/>
  <c r="H175"/>
  <c r="B50"/>
  <c r="A50"/>
  <c r="A175"/>
  <c r="H49"/>
  <c r="G49"/>
  <c r="F49"/>
  <c r="E49"/>
  <c r="D49"/>
  <c r="C49"/>
  <c r="H174"/>
  <c r="B49"/>
  <c r="A49"/>
  <c r="A174"/>
  <c r="H48"/>
  <c r="G48"/>
  <c r="V172"/>
  <c r="F48"/>
  <c r="E48"/>
  <c r="D48"/>
  <c r="C48"/>
  <c r="H173"/>
  <c r="B48"/>
  <c r="A48"/>
  <c r="A173"/>
  <c r="H47"/>
  <c r="G47"/>
  <c r="V171"/>
  <c r="F47"/>
  <c r="E47"/>
  <c r="D47"/>
  <c r="C47"/>
  <c r="H172"/>
  <c r="B47"/>
  <c r="A47"/>
  <c r="A172"/>
  <c r="H46"/>
  <c r="G46"/>
  <c r="V170"/>
  <c r="F46"/>
  <c r="E46"/>
  <c r="D46"/>
  <c r="C46"/>
  <c r="H171"/>
  <c r="B46"/>
  <c r="A46"/>
  <c r="A171"/>
  <c r="H45"/>
  <c r="G45"/>
  <c r="V169"/>
  <c r="F45"/>
  <c r="E45"/>
  <c r="D45"/>
  <c r="C45"/>
  <c r="H170"/>
  <c r="B45"/>
  <c r="A45"/>
  <c r="H44"/>
  <c r="G44"/>
  <c r="V168"/>
  <c r="F44"/>
  <c r="E44"/>
  <c r="D44"/>
  <c r="C44"/>
  <c r="H169"/>
  <c r="B44"/>
  <c r="A44"/>
  <c r="A169"/>
  <c r="H43"/>
  <c r="G43"/>
  <c r="V167"/>
  <c r="F43"/>
  <c r="E43"/>
  <c r="D43"/>
  <c r="C43"/>
  <c r="H168"/>
  <c r="B43"/>
  <c r="A43"/>
  <c r="A168"/>
  <c r="H42"/>
  <c r="G42"/>
  <c r="V166"/>
  <c r="F42"/>
  <c r="E42"/>
  <c r="D42"/>
  <c r="C42"/>
  <c r="H167"/>
  <c r="B42"/>
  <c r="A42"/>
  <c r="A167"/>
  <c r="H41"/>
  <c r="G41"/>
  <c r="V165"/>
  <c r="F41"/>
  <c r="E41"/>
  <c r="D41"/>
  <c r="C41"/>
  <c r="H166"/>
  <c r="B41"/>
  <c r="A41"/>
  <c r="A166"/>
  <c r="H40"/>
  <c r="G40"/>
  <c r="V164"/>
  <c r="F40"/>
  <c r="E40"/>
  <c r="D40"/>
  <c r="C40"/>
  <c r="H165"/>
  <c r="B40"/>
  <c r="A40"/>
  <c r="A165"/>
  <c r="H39"/>
  <c r="G39"/>
  <c r="F39"/>
  <c r="E39"/>
  <c r="D39"/>
  <c r="C39"/>
  <c r="H164"/>
  <c r="B39"/>
  <c r="A39"/>
  <c r="H38"/>
  <c r="G38"/>
  <c r="F38"/>
  <c r="E38"/>
  <c r="D38"/>
  <c r="C38"/>
  <c r="B38"/>
  <c r="A38"/>
  <c r="A163"/>
  <c r="H37"/>
  <c r="G37"/>
  <c r="F37"/>
  <c r="E37"/>
  <c r="D37"/>
  <c r="C37"/>
  <c r="B37"/>
  <c r="A37"/>
  <c r="H36"/>
  <c r="G36"/>
  <c r="F36"/>
  <c r="E36"/>
  <c r="D36"/>
  <c r="C36"/>
  <c r="B36"/>
  <c r="A36"/>
  <c r="A161"/>
  <c r="H35"/>
  <c r="G35"/>
  <c r="F35"/>
  <c r="E35"/>
  <c r="D35"/>
  <c r="C35"/>
  <c r="B35"/>
  <c r="A35"/>
  <c r="A160"/>
  <c r="H34"/>
  <c r="G34"/>
  <c r="F34"/>
  <c r="E34"/>
  <c r="D34"/>
  <c r="C34"/>
  <c r="B34"/>
  <c r="A34"/>
  <c r="A159"/>
  <c r="H33"/>
  <c r="G33"/>
  <c r="F33"/>
  <c r="E33"/>
  <c r="D33"/>
  <c r="C33"/>
  <c r="B33"/>
  <c r="A33"/>
  <c r="A158"/>
  <c r="H32"/>
  <c r="G32"/>
  <c r="F32"/>
  <c r="E32"/>
  <c r="D32"/>
  <c r="C32"/>
  <c r="B32"/>
  <c r="A32"/>
  <c r="A157"/>
  <c r="H31"/>
  <c r="G31"/>
  <c r="F31"/>
  <c r="E31"/>
  <c r="D31"/>
  <c r="C31"/>
  <c r="B31"/>
  <c r="A31"/>
  <c r="A156"/>
  <c r="H30"/>
  <c r="G30"/>
  <c r="F30"/>
  <c r="E30"/>
  <c r="D30"/>
  <c r="C30"/>
  <c r="B30"/>
  <c r="A30"/>
  <c r="A155"/>
  <c r="H29"/>
  <c r="G29"/>
  <c r="F29"/>
  <c r="E29"/>
  <c r="D29"/>
  <c r="C29"/>
  <c r="B29"/>
  <c r="A29"/>
  <c r="A154"/>
  <c r="H28"/>
  <c r="G28"/>
  <c r="F28"/>
  <c r="E28"/>
  <c r="D28"/>
  <c r="C28"/>
  <c r="B28"/>
  <c r="A28"/>
  <c r="A153"/>
  <c r="O22" i="132"/>
  <c r="I153" i="119"/>
  <c r="W153"/>
  <c r="B154"/>
  <c r="P154"/>
  <c r="I155"/>
  <c r="W155"/>
  <c r="B156"/>
  <c r="P156"/>
  <c r="I157"/>
  <c r="W157"/>
  <c r="B158"/>
  <c r="P158"/>
  <c r="I159"/>
  <c r="W159"/>
  <c r="B160"/>
  <c r="P160"/>
  <c r="I161"/>
  <c r="W161"/>
  <c r="B162"/>
  <c r="P162"/>
  <c r="I163"/>
  <c r="W163"/>
  <c r="B164"/>
  <c r="I164"/>
  <c r="P165"/>
  <c r="O165"/>
  <c r="W165"/>
  <c r="B166"/>
  <c r="I166"/>
  <c r="P167"/>
  <c r="O167"/>
  <c r="W167"/>
  <c r="B168"/>
  <c r="I168"/>
  <c r="P169"/>
  <c r="O169"/>
  <c r="W169"/>
  <c r="B170"/>
  <c r="I170"/>
  <c r="P171"/>
  <c r="O171"/>
  <c r="W171"/>
  <c r="B172"/>
  <c r="I172"/>
  <c r="P173"/>
  <c r="O173"/>
  <c r="W173"/>
  <c r="B174"/>
  <c r="I174"/>
  <c r="P175"/>
  <c r="O175"/>
  <c r="W175"/>
  <c r="B176"/>
  <c r="I176"/>
  <c r="P177"/>
  <c r="O177"/>
  <c r="W177"/>
  <c r="P178"/>
  <c r="O178"/>
  <c r="W178"/>
  <c r="B179"/>
  <c r="I179"/>
  <c r="P180"/>
  <c r="O180"/>
  <c r="W180"/>
  <c r="B181"/>
  <c r="I181"/>
  <c r="P182"/>
  <c r="O182"/>
  <c r="W182"/>
  <c r="B183"/>
  <c r="I183"/>
  <c r="P184"/>
  <c r="O184"/>
  <c r="W184"/>
  <c r="B185"/>
  <c r="I185"/>
  <c r="W185"/>
  <c r="B186"/>
  <c r="W242"/>
  <c r="B243"/>
  <c r="W243"/>
  <c r="B244"/>
  <c r="W244"/>
  <c r="B245"/>
  <c r="D14" i="132"/>
  <c r="D13"/>
  <c r="D11"/>
  <c r="E11"/>
  <c r="F14"/>
  <c r="E14"/>
  <c r="C14"/>
  <c r="F13"/>
  <c r="E13"/>
  <c r="C13"/>
  <c r="B13"/>
  <c r="C11"/>
  <c r="M24"/>
  <c r="L45"/>
  <c r="B153" i="119"/>
  <c r="P153"/>
  <c r="I154"/>
  <c r="W154"/>
  <c r="B155"/>
  <c r="P155"/>
  <c r="I156"/>
  <c r="W156"/>
  <c r="B157"/>
  <c r="P157"/>
  <c r="I158"/>
  <c r="W158"/>
  <c r="B159"/>
  <c r="P159"/>
  <c r="I160"/>
  <c r="W160"/>
  <c r="B161"/>
  <c r="P161"/>
  <c r="A162"/>
  <c r="I162"/>
  <c r="W162"/>
  <c r="B163"/>
  <c r="P163"/>
  <c r="A164"/>
  <c r="P164"/>
  <c r="O164"/>
  <c r="W164"/>
  <c r="B165"/>
  <c r="I165"/>
  <c r="P166"/>
  <c r="O166"/>
  <c r="W166"/>
  <c r="B167"/>
  <c r="I167"/>
  <c r="P168"/>
  <c r="O168"/>
  <c r="W168"/>
  <c r="B169"/>
  <c r="I169"/>
  <c r="A170"/>
  <c r="P170"/>
  <c r="O170"/>
  <c r="W170"/>
  <c r="B171"/>
  <c r="I171"/>
  <c r="P172"/>
  <c r="O172"/>
  <c r="W172"/>
  <c r="B173"/>
  <c r="I173"/>
  <c r="P174"/>
  <c r="O174"/>
  <c r="W174"/>
  <c r="B175"/>
  <c r="I175"/>
  <c r="P176"/>
  <c r="O176"/>
  <c r="W176"/>
  <c r="B177"/>
  <c r="I177"/>
  <c r="I178"/>
  <c r="P179"/>
  <c r="O179"/>
  <c r="W179"/>
  <c r="B180"/>
  <c r="I180"/>
  <c r="P181"/>
  <c r="O181"/>
  <c r="W181"/>
  <c r="B182"/>
  <c r="I182"/>
  <c r="P183"/>
  <c r="O183"/>
  <c r="W183"/>
  <c r="B184"/>
  <c r="I184"/>
  <c r="I186"/>
  <c r="H186"/>
  <c r="W186"/>
  <c r="B187"/>
  <c r="I187"/>
  <c r="W187"/>
  <c r="B188"/>
  <c r="W188"/>
  <c r="B189"/>
  <c r="W189"/>
  <c r="B190"/>
  <c r="W190"/>
  <c r="B191"/>
  <c r="W191"/>
  <c r="B192"/>
  <c r="W192"/>
  <c r="B193"/>
  <c r="W193"/>
  <c r="B194"/>
  <c r="W194"/>
  <c r="B195"/>
  <c r="W195"/>
  <c r="B196"/>
  <c r="W196"/>
  <c r="B197"/>
  <c r="W197"/>
  <c r="B198"/>
  <c r="W198"/>
  <c r="B199"/>
  <c r="W199"/>
  <c r="B200"/>
  <c r="W200"/>
  <c r="B201"/>
  <c r="W201"/>
  <c r="B202"/>
  <c r="W202"/>
  <c r="B203"/>
  <c r="W203"/>
  <c r="B204"/>
  <c r="W204"/>
  <c r="B205"/>
  <c r="W205"/>
  <c r="B206"/>
  <c r="W206"/>
  <c r="B207"/>
  <c r="W207"/>
  <c r="B208"/>
  <c r="W208"/>
  <c r="B209"/>
  <c r="W209"/>
  <c r="B210"/>
  <c r="W210"/>
  <c r="B211"/>
  <c r="W211"/>
  <c r="B212"/>
  <c r="W212"/>
  <c r="B213"/>
  <c r="W213"/>
  <c r="B214"/>
  <c r="W214"/>
  <c r="B215"/>
  <c r="W215"/>
  <c r="B216"/>
  <c r="W216"/>
  <c r="B217"/>
  <c r="W217"/>
  <c r="B218"/>
  <c r="W218"/>
  <c r="B219"/>
  <c r="W219"/>
  <c r="B220"/>
  <c r="W220"/>
  <c r="B221"/>
  <c r="W221"/>
  <c r="B222"/>
  <c r="W222"/>
  <c r="B223"/>
  <c r="W223"/>
  <c r="B224"/>
  <c r="W224"/>
  <c r="B225"/>
  <c r="W225"/>
  <c r="B226"/>
  <c r="W226"/>
  <c r="B227"/>
  <c r="W227"/>
  <c r="B228"/>
  <c r="W228"/>
  <c r="B229"/>
  <c r="W229"/>
  <c r="B230"/>
  <c r="W230"/>
  <c r="B231"/>
  <c r="W231"/>
  <c r="B232"/>
  <c r="W232"/>
  <c r="B233"/>
  <c r="W233"/>
  <c r="B234"/>
  <c r="W234"/>
  <c r="B235"/>
  <c r="W235"/>
  <c r="B236"/>
  <c r="W236"/>
  <c r="B237"/>
  <c r="W237"/>
  <c r="B238"/>
  <c r="W238"/>
  <c r="B239"/>
  <c r="W239"/>
  <c r="B240"/>
  <c r="W240"/>
  <c r="B241"/>
  <c r="W241"/>
  <c r="W245"/>
  <c r="V245"/>
  <c r="B246"/>
  <c r="W246"/>
  <c r="B247"/>
  <c r="W247"/>
  <c r="B248"/>
  <c r="W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L35" i="132"/>
  <c r="H27" i="119"/>
  <c r="W152"/>
  <c r="G27"/>
  <c r="F27"/>
  <c r="P152"/>
  <c r="E27"/>
  <c r="D27"/>
  <c r="I152"/>
  <c r="C27"/>
  <c r="B27"/>
  <c r="B152"/>
  <c r="A27"/>
  <c r="A152"/>
  <c r="H26"/>
  <c r="W151"/>
  <c r="G26"/>
  <c r="F26"/>
  <c r="P151"/>
  <c r="E26"/>
  <c r="D26"/>
  <c r="I151"/>
  <c r="C26"/>
  <c r="B26"/>
  <c r="B151"/>
  <c r="A26"/>
  <c r="A151"/>
  <c r="H25"/>
  <c r="W150"/>
  <c r="B20" a="1"/>
  <c r="G25"/>
  <c r="F25"/>
  <c r="P150"/>
  <c r="E25"/>
  <c r="D25"/>
  <c r="I150"/>
  <c r="C25"/>
  <c r="B25"/>
  <c r="B150"/>
  <c r="A25"/>
  <c r="A150"/>
  <c r="W148"/>
  <c r="H24"/>
  <c r="S23"/>
  <c r="O23"/>
  <c r="K23"/>
  <c r="S22"/>
  <c r="R22"/>
  <c r="O22"/>
  <c r="N22"/>
  <c r="K22"/>
  <c r="J22"/>
  <c r="S21"/>
  <c r="R21"/>
  <c r="O21"/>
  <c r="N21"/>
  <c r="K21"/>
  <c r="J21"/>
  <c r="S20"/>
  <c r="R20"/>
  <c r="O20"/>
  <c r="N20"/>
  <c r="K20"/>
  <c r="J20"/>
  <c r="A20"/>
  <c r="S19"/>
  <c r="R19"/>
  <c r="O19"/>
  <c r="N19"/>
  <c r="K19"/>
  <c r="J19"/>
  <c r="E20"/>
  <c r="C20"/>
  <c r="B20"/>
  <c r="D20"/>
  <c r="B19" a="1"/>
  <c r="E19"/>
  <c r="A19"/>
  <c r="U18"/>
  <c r="S18"/>
  <c r="R18"/>
  <c r="O18"/>
  <c r="N18"/>
  <c r="K18"/>
  <c r="J18"/>
  <c r="B18" a="1"/>
  <c r="E18"/>
  <c r="A18"/>
  <c r="U17"/>
  <c r="S17"/>
  <c r="R17"/>
  <c r="O17"/>
  <c r="N17"/>
  <c r="K17"/>
  <c r="J17"/>
  <c r="B17" a="1"/>
  <c r="E17"/>
  <c r="A17"/>
  <c r="U16"/>
  <c r="S16"/>
  <c r="R16"/>
  <c r="O16"/>
  <c r="N16"/>
  <c r="K16"/>
  <c r="J16"/>
  <c r="U15"/>
  <c r="S15"/>
  <c r="R15"/>
  <c r="O15"/>
  <c r="N15"/>
  <c r="K15"/>
  <c r="J15"/>
  <c r="U14"/>
  <c r="S14"/>
  <c r="R14"/>
  <c r="O14"/>
  <c r="N14"/>
  <c r="K14"/>
  <c r="J14"/>
  <c r="U13"/>
  <c r="S13"/>
  <c r="R13"/>
  <c r="O13"/>
  <c r="N13"/>
  <c r="K13"/>
  <c r="J13"/>
  <c r="U12"/>
  <c r="S12"/>
  <c r="R12"/>
  <c r="O12"/>
  <c r="N12"/>
  <c r="K12"/>
  <c r="J12"/>
  <c r="U11"/>
  <c r="S11"/>
  <c r="R11"/>
  <c r="O11"/>
  <c r="N11"/>
  <c r="K11"/>
  <c r="J11"/>
  <c r="U10"/>
  <c r="S10"/>
  <c r="R10"/>
  <c r="O10"/>
  <c r="N10"/>
  <c r="K10"/>
  <c r="J10"/>
  <c r="U9"/>
  <c r="S9"/>
  <c r="R9"/>
  <c r="O9"/>
  <c r="N9"/>
  <c r="K9"/>
  <c r="J9"/>
  <c r="F9"/>
  <c r="D9"/>
  <c r="B9"/>
  <c r="E9"/>
  <c r="U8"/>
  <c r="S8"/>
  <c r="R8"/>
  <c r="D17"/>
  <c r="C17"/>
  <c r="D18"/>
  <c r="B17"/>
  <c r="C18"/>
  <c r="B18"/>
  <c r="B19"/>
  <c r="U23"/>
  <c r="U21"/>
  <c r="U19"/>
  <c r="U22"/>
  <c r="U20"/>
  <c r="D19"/>
  <c r="C19"/>
  <c r="Q8"/>
  <c r="P8"/>
  <c r="O8"/>
  <c r="N8"/>
  <c r="M8"/>
  <c r="L8"/>
  <c r="K8"/>
  <c r="J8"/>
  <c r="F8"/>
  <c r="B8"/>
  <c r="U7"/>
  <c r="T7"/>
  <c r="T29"/>
  <c r="S7"/>
  <c r="R7"/>
  <c r="Q7"/>
  <c r="P7"/>
  <c r="O7"/>
  <c r="N7"/>
  <c r="M7"/>
  <c r="L7"/>
  <c r="K7"/>
  <c r="J7"/>
  <c r="F7"/>
  <c r="D7"/>
  <c r="B7"/>
  <c r="B12"/>
  <c r="U6"/>
  <c r="T6"/>
  <c r="T28"/>
  <c r="S6"/>
  <c r="R6"/>
  <c r="Q6"/>
  <c r="P6"/>
  <c r="O6"/>
  <c r="N6"/>
  <c r="M6"/>
  <c r="L6"/>
  <c r="K6"/>
  <c r="J6"/>
  <c r="F6"/>
  <c r="D6"/>
  <c r="B6"/>
  <c r="U5"/>
  <c r="T5"/>
  <c r="T27"/>
  <c r="S5"/>
  <c r="R5"/>
  <c r="Q5"/>
  <c r="P5"/>
  <c r="O5"/>
  <c r="N5"/>
  <c r="M5"/>
  <c r="L5"/>
  <c r="K5"/>
  <c r="J5"/>
  <c r="AC4"/>
  <c r="AA4"/>
  <c r="Z4"/>
  <c r="U4"/>
  <c r="T4"/>
  <c r="T26"/>
  <c r="S4"/>
  <c r="R4"/>
  <c r="Q4"/>
  <c r="P4"/>
  <c r="O4"/>
  <c r="N4"/>
  <c r="M4"/>
  <c r="L4"/>
  <c r="K4"/>
  <c r="J4"/>
  <c r="B14"/>
  <c r="B11"/>
  <c r="T22"/>
  <c r="T44"/>
  <c r="Q22"/>
  <c r="T20"/>
  <c r="T42"/>
  <c r="Q20"/>
  <c r="T19"/>
  <c r="T41"/>
  <c r="Q19"/>
  <c r="T23"/>
  <c r="Q23"/>
  <c r="T21"/>
  <c r="T43"/>
  <c r="Q21"/>
  <c r="T18"/>
  <c r="T40"/>
  <c r="Q18"/>
  <c r="T17"/>
  <c r="T39"/>
  <c r="Q17"/>
  <c r="T16"/>
  <c r="T38"/>
  <c r="Q16"/>
  <c r="T14"/>
  <c r="T36"/>
  <c r="Q14"/>
  <c r="T13"/>
  <c r="T35"/>
  <c r="Q13"/>
  <c r="T11"/>
  <c r="T33"/>
  <c r="Q11"/>
  <c r="T9"/>
  <c r="T31"/>
  <c r="Q9"/>
  <c r="T15"/>
  <c r="T37"/>
  <c r="Q15"/>
  <c r="T12"/>
  <c r="T34"/>
  <c r="Q12"/>
  <c r="T10"/>
  <c r="T32"/>
  <c r="Q10"/>
  <c r="T8"/>
  <c r="T30"/>
  <c r="P30"/>
  <c r="L30"/>
  <c r="L22"/>
  <c r="L20"/>
  <c r="L19"/>
  <c r="L23"/>
  <c r="L21"/>
  <c r="L18"/>
  <c r="L17"/>
  <c r="L16"/>
  <c r="L14"/>
  <c r="L13"/>
  <c r="L11"/>
  <c r="L9"/>
  <c r="L15"/>
  <c r="L12"/>
  <c r="L10"/>
  <c r="E6"/>
  <c r="E7"/>
  <c r="P29"/>
  <c r="L29"/>
  <c r="E8"/>
  <c r="D8"/>
  <c r="P23"/>
  <c r="M23"/>
  <c r="P21"/>
  <c r="P43"/>
  <c r="L43"/>
  <c r="M21"/>
  <c r="P19"/>
  <c r="P41"/>
  <c r="L41"/>
  <c r="M19"/>
  <c r="P22"/>
  <c r="P44"/>
  <c r="L44"/>
  <c r="M22"/>
  <c r="P20"/>
  <c r="P42"/>
  <c r="L42"/>
  <c r="M20"/>
  <c r="P15"/>
  <c r="P37"/>
  <c r="L37"/>
  <c r="M15"/>
  <c r="P12"/>
  <c r="P34"/>
  <c r="L34"/>
  <c r="M12"/>
  <c r="P10"/>
  <c r="P32"/>
  <c r="L32"/>
  <c r="M10"/>
  <c r="P18"/>
  <c r="P40"/>
  <c r="L40"/>
  <c r="M18"/>
  <c r="P17"/>
  <c r="P39"/>
  <c r="L39"/>
  <c r="M17"/>
  <c r="P16"/>
  <c r="P38"/>
  <c r="L38"/>
  <c r="M16"/>
  <c r="P14"/>
  <c r="M14"/>
  <c r="P13"/>
  <c r="P35"/>
  <c r="L35"/>
  <c r="M13"/>
  <c r="P11"/>
  <c r="P33"/>
  <c r="L33"/>
  <c r="M11"/>
  <c r="P9"/>
  <c r="P31"/>
  <c r="L31"/>
  <c r="M9"/>
  <c r="P26"/>
  <c r="L26"/>
  <c r="P27"/>
  <c r="L27"/>
  <c r="P28"/>
  <c r="L28"/>
  <c r="B13"/>
  <c r="U3"/>
  <c r="T3"/>
  <c r="S3"/>
  <c r="Q3"/>
  <c r="P3"/>
  <c r="P25"/>
  <c r="O3"/>
  <c r="M3"/>
  <c r="L3"/>
  <c r="K3"/>
  <c r="T2"/>
  <c r="Q2"/>
  <c r="P2"/>
  <c r="M2"/>
  <c r="L2"/>
  <c r="U1"/>
  <c r="M1"/>
  <c r="G265" i="131"/>
  <c r="F265"/>
  <c r="E265"/>
  <c r="D265"/>
  <c r="C265"/>
  <c r="G264"/>
  <c r="F264"/>
  <c r="E264"/>
  <c r="D264"/>
  <c r="C264"/>
  <c r="G263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AB252"/>
  <c r="AA252"/>
  <c r="Z252"/>
  <c r="Y252"/>
  <c r="X252"/>
  <c r="G252"/>
  <c r="F252"/>
  <c r="E252"/>
  <c r="D252"/>
  <c r="C252"/>
  <c r="AB251"/>
  <c r="AA251"/>
  <c r="Z251"/>
  <c r="Y251"/>
  <c r="X251"/>
  <c r="G251"/>
  <c r="F251"/>
  <c r="E251"/>
  <c r="D251"/>
  <c r="C251"/>
  <c r="AB250"/>
  <c r="AA250"/>
  <c r="Z250"/>
  <c r="Y250"/>
  <c r="X250"/>
  <c r="G250"/>
  <c r="F250"/>
  <c r="E250"/>
  <c r="D250"/>
  <c r="C250"/>
  <c r="AB249"/>
  <c r="AA249"/>
  <c r="Z249"/>
  <c r="Y249"/>
  <c r="X249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U187"/>
  <c r="T187"/>
  <c r="S187"/>
  <c r="R187"/>
  <c r="Q187"/>
  <c r="N187"/>
  <c r="M187"/>
  <c r="L187"/>
  <c r="K187"/>
  <c r="J187"/>
  <c r="G187"/>
  <c r="F187"/>
  <c r="E187"/>
  <c r="D187"/>
  <c r="C187"/>
  <c r="AB186"/>
  <c r="AA186"/>
  <c r="Z186"/>
  <c r="Y186"/>
  <c r="X186"/>
  <c r="U186"/>
  <c r="T186"/>
  <c r="S186"/>
  <c r="R186"/>
  <c r="Q186"/>
  <c r="N186"/>
  <c r="M186"/>
  <c r="L186"/>
  <c r="K186"/>
  <c r="J186"/>
  <c r="G186"/>
  <c r="F186"/>
  <c r="E186"/>
  <c r="D186"/>
  <c r="C186"/>
  <c r="AB185"/>
  <c r="AA185"/>
  <c r="Z185"/>
  <c r="Y185"/>
  <c r="X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B140"/>
  <c r="A140"/>
  <c r="A265"/>
  <c r="B139"/>
  <c r="A139"/>
  <c r="A264"/>
  <c r="B138"/>
  <c r="A138"/>
  <c r="A263"/>
  <c r="B137"/>
  <c r="A137"/>
  <c r="A262"/>
  <c r="B136"/>
  <c r="A136"/>
  <c r="A261"/>
  <c r="B135"/>
  <c r="A135"/>
  <c r="A260"/>
  <c r="B134"/>
  <c r="A134"/>
  <c r="A259"/>
  <c r="B133"/>
  <c r="A133"/>
  <c r="A258"/>
  <c r="B132"/>
  <c r="A132"/>
  <c r="A257"/>
  <c r="B131"/>
  <c r="A131"/>
  <c r="A256"/>
  <c r="B130"/>
  <c r="A130"/>
  <c r="A255"/>
  <c r="B129"/>
  <c r="A129"/>
  <c r="A254"/>
  <c r="B128"/>
  <c r="A128"/>
  <c r="A253"/>
  <c r="H127"/>
  <c r="G127"/>
  <c r="B127"/>
  <c r="A127"/>
  <c r="A252"/>
  <c r="H126"/>
  <c r="G126"/>
  <c r="B126"/>
  <c r="A126"/>
  <c r="A251"/>
  <c r="H125"/>
  <c r="G125"/>
  <c r="B125"/>
  <c r="A125"/>
  <c r="A250"/>
  <c r="H124"/>
  <c r="G124"/>
  <c r="B124"/>
  <c r="A124"/>
  <c r="A249"/>
  <c r="H123"/>
  <c r="G123"/>
  <c r="B123"/>
  <c r="A123"/>
  <c r="A248"/>
  <c r="H122"/>
  <c r="G122"/>
  <c r="B122"/>
  <c r="A122"/>
  <c r="A247"/>
  <c r="H121"/>
  <c r="G121"/>
  <c r="B121"/>
  <c r="A121"/>
  <c r="A246"/>
  <c r="H120"/>
  <c r="G120"/>
  <c r="B120"/>
  <c r="A120"/>
  <c r="A245"/>
  <c r="H119"/>
  <c r="G119"/>
  <c r="B119"/>
  <c r="A119"/>
  <c r="A244"/>
  <c r="H118"/>
  <c r="G118"/>
  <c r="B118"/>
  <c r="A118"/>
  <c r="A243"/>
  <c r="H117"/>
  <c r="G117"/>
  <c r="B117"/>
  <c r="A117"/>
  <c r="A242"/>
  <c r="H116"/>
  <c r="G116"/>
  <c r="B116"/>
  <c r="A116"/>
  <c r="A241"/>
  <c r="H115"/>
  <c r="G115"/>
  <c r="B115"/>
  <c r="A115"/>
  <c r="A240"/>
  <c r="H114"/>
  <c r="G114"/>
  <c r="B114"/>
  <c r="A114"/>
  <c r="A239"/>
  <c r="H113"/>
  <c r="G113"/>
  <c r="B113"/>
  <c r="A113"/>
  <c r="A238"/>
  <c r="H112"/>
  <c r="G112"/>
  <c r="B112"/>
  <c r="A112"/>
  <c r="A237"/>
  <c r="H111"/>
  <c r="G111"/>
  <c r="B111"/>
  <c r="A111"/>
  <c r="A236"/>
  <c r="H110"/>
  <c r="G110"/>
  <c r="B110"/>
  <c r="A110"/>
  <c r="A235"/>
  <c r="H109"/>
  <c r="G109"/>
  <c r="B109"/>
  <c r="A109"/>
  <c r="A234"/>
  <c r="H108"/>
  <c r="G108"/>
  <c r="B108"/>
  <c r="A108"/>
  <c r="A233"/>
  <c r="H107"/>
  <c r="G107"/>
  <c r="B107"/>
  <c r="A107"/>
  <c r="A232"/>
  <c r="H106"/>
  <c r="G106"/>
  <c r="B106"/>
  <c r="A106"/>
  <c r="A231"/>
  <c r="H105"/>
  <c r="G105"/>
  <c r="B105"/>
  <c r="A105"/>
  <c r="A230"/>
  <c r="H104"/>
  <c r="G104"/>
  <c r="B104"/>
  <c r="A104"/>
  <c r="A229"/>
  <c r="H103"/>
  <c r="G103"/>
  <c r="B103"/>
  <c r="A103"/>
  <c r="A228"/>
  <c r="H102"/>
  <c r="G102"/>
  <c r="B102"/>
  <c r="A102"/>
  <c r="A227"/>
  <c r="H101"/>
  <c r="G101"/>
  <c r="B101"/>
  <c r="A101"/>
  <c r="A226"/>
  <c r="H100"/>
  <c r="G100"/>
  <c r="B100"/>
  <c r="A100"/>
  <c r="A225"/>
  <c r="H99"/>
  <c r="G99"/>
  <c r="B99"/>
  <c r="A99"/>
  <c r="A224"/>
  <c r="H98"/>
  <c r="G98"/>
  <c r="B98"/>
  <c r="A98"/>
  <c r="A223"/>
  <c r="H97"/>
  <c r="G97"/>
  <c r="B97"/>
  <c r="A97"/>
  <c r="A222"/>
  <c r="H96"/>
  <c r="G96"/>
  <c r="B96"/>
  <c r="A96"/>
  <c r="A221"/>
  <c r="H95"/>
  <c r="G95"/>
  <c r="B95"/>
  <c r="A95"/>
  <c r="A220"/>
  <c r="H94"/>
  <c r="G94"/>
  <c r="B94"/>
  <c r="A94"/>
  <c r="A219"/>
  <c r="H93"/>
  <c r="G93"/>
  <c r="B93"/>
  <c r="A93"/>
  <c r="A218"/>
  <c r="H92"/>
  <c r="G92"/>
  <c r="B92"/>
  <c r="A92"/>
  <c r="A217"/>
  <c r="H91"/>
  <c r="G91"/>
  <c r="B91"/>
  <c r="A91"/>
  <c r="A216"/>
  <c r="H90"/>
  <c r="G90"/>
  <c r="B90"/>
  <c r="A90"/>
  <c r="A215"/>
  <c r="H89"/>
  <c r="G89"/>
  <c r="B89"/>
  <c r="A89"/>
  <c r="A214"/>
  <c r="H88"/>
  <c r="G88"/>
  <c r="B88"/>
  <c r="A88"/>
  <c r="A213"/>
  <c r="H87"/>
  <c r="G87"/>
  <c r="B87"/>
  <c r="A87"/>
  <c r="A212"/>
  <c r="H86"/>
  <c r="G86"/>
  <c r="B86"/>
  <c r="A86"/>
  <c r="A211"/>
  <c r="H85"/>
  <c r="G85"/>
  <c r="B85"/>
  <c r="A85"/>
  <c r="A210"/>
  <c r="H84"/>
  <c r="G84"/>
  <c r="B84"/>
  <c r="A84"/>
  <c r="A209"/>
  <c r="H83"/>
  <c r="G83"/>
  <c r="B83"/>
  <c r="A83"/>
  <c r="A208"/>
  <c r="H82"/>
  <c r="G82"/>
  <c r="B82"/>
  <c r="A82"/>
  <c r="A207"/>
  <c r="H81"/>
  <c r="G81"/>
  <c r="B81"/>
  <c r="A81"/>
  <c r="A206"/>
  <c r="H80"/>
  <c r="G80"/>
  <c r="B80"/>
  <c r="A80"/>
  <c r="A205"/>
  <c r="H79"/>
  <c r="G79"/>
  <c r="B79"/>
  <c r="A79"/>
  <c r="A204"/>
  <c r="H78"/>
  <c r="G78"/>
  <c r="B78"/>
  <c r="A78"/>
  <c r="A203"/>
  <c r="H77"/>
  <c r="G77"/>
  <c r="B77"/>
  <c r="A77"/>
  <c r="A202"/>
  <c r="H76"/>
  <c r="G76"/>
  <c r="B76"/>
  <c r="A76"/>
  <c r="A201"/>
  <c r="H75"/>
  <c r="G75"/>
  <c r="B75"/>
  <c r="A75"/>
  <c r="A200"/>
  <c r="H74"/>
  <c r="G74"/>
  <c r="B74"/>
  <c r="A74"/>
  <c r="A199"/>
  <c r="H73"/>
  <c r="G73"/>
  <c r="B73"/>
  <c r="A73"/>
  <c r="A198"/>
  <c r="H72"/>
  <c r="G72"/>
  <c r="B72"/>
  <c r="A72"/>
  <c r="A197"/>
  <c r="H71"/>
  <c r="G71"/>
  <c r="B71"/>
  <c r="A71"/>
  <c r="A196"/>
  <c r="H70"/>
  <c r="G70"/>
  <c r="B70"/>
  <c r="A70"/>
  <c r="A195"/>
  <c r="H69"/>
  <c r="G69"/>
  <c r="B69"/>
  <c r="A69"/>
  <c r="A194"/>
  <c r="H68"/>
  <c r="G68"/>
  <c r="B68"/>
  <c r="A68"/>
  <c r="A193"/>
  <c r="H67"/>
  <c r="G67"/>
  <c r="B67"/>
  <c r="A67"/>
  <c r="A192"/>
  <c r="H66"/>
  <c r="G66"/>
  <c r="B66"/>
  <c r="A66"/>
  <c r="A191"/>
  <c r="H65"/>
  <c r="G65"/>
  <c r="B65"/>
  <c r="A65"/>
  <c r="A190"/>
  <c r="H64"/>
  <c r="G64"/>
  <c r="B64"/>
  <c r="A64"/>
  <c r="A189"/>
  <c r="H63"/>
  <c r="G63"/>
  <c r="B63"/>
  <c r="A63"/>
  <c r="A188"/>
  <c r="H62"/>
  <c r="G62"/>
  <c r="F62"/>
  <c r="E62"/>
  <c r="D62"/>
  <c r="C62"/>
  <c r="H187"/>
  <c r="B62"/>
  <c r="A62"/>
  <c r="A187"/>
  <c r="H61"/>
  <c r="G61"/>
  <c r="F61"/>
  <c r="E61"/>
  <c r="D61"/>
  <c r="C61"/>
  <c r="H186"/>
  <c r="B61"/>
  <c r="A61"/>
  <c r="A186"/>
  <c r="H60"/>
  <c r="G60"/>
  <c r="F60"/>
  <c r="E60"/>
  <c r="D60"/>
  <c r="C60"/>
  <c r="H185"/>
  <c r="B60"/>
  <c r="A60"/>
  <c r="A185"/>
  <c r="H59"/>
  <c r="G59"/>
  <c r="F59"/>
  <c r="E59"/>
  <c r="D59"/>
  <c r="C59"/>
  <c r="H184"/>
  <c r="B59"/>
  <c r="A59"/>
  <c r="A184"/>
  <c r="H58"/>
  <c r="G58"/>
  <c r="F58"/>
  <c r="E58"/>
  <c r="D58"/>
  <c r="C58"/>
  <c r="H183"/>
  <c r="B58"/>
  <c r="A58"/>
  <c r="A183"/>
  <c r="H57"/>
  <c r="G57"/>
  <c r="F57"/>
  <c r="E57"/>
  <c r="D57"/>
  <c r="C57"/>
  <c r="H182"/>
  <c r="B57"/>
  <c r="A57"/>
  <c r="A182"/>
  <c r="H56"/>
  <c r="G56"/>
  <c r="F56"/>
  <c r="E56"/>
  <c r="D56"/>
  <c r="C56"/>
  <c r="H181"/>
  <c r="B56"/>
  <c r="A56"/>
  <c r="A181"/>
  <c r="H55"/>
  <c r="G55"/>
  <c r="F55"/>
  <c r="E55"/>
  <c r="D55"/>
  <c r="C55"/>
  <c r="H180"/>
  <c r="B55"/>
  <c r="A55"/>
  <c r="A180"/>
  <c r="H54"/>
  <c r="G54"/>
  <c r="F54"/>
  <c r="E54"/>
  <c r="D54"/>
  <c r="C54"/>
  <c r="H179"/>
  <c r="B54"/>
  <c r="A54"/>
  <c r="A179"/>
  <c r="H53"/>
  <c r="G53"/>
  <c r="F53"/>
  <c r="E53"/>
  <c r="D53"/>
  <c r="C53"/>
  <c r="H178"/>
  <c r="B53"/>
  <c r="A53"/>
  <c r="A178"/>
  <c r="H52"/>
  <c r="G52"/>
  <c r="F52"/>
  <c r="E52"/>
  <c r="D52"/>
  <c r="C52"/>
  <c r="H177"/>
  <c r="B52"/>
  <c r="A52"/>
  <c r="A177"/>
  <c r="H51"/>
  <c r="G51"/>
  <c r="F51"/>
  <c r="E51"/>
  <c r="D51"/>
  <c r="C51"/>
  <c r="H176"/>
  <c r="B51"/>
  <c r="A51"/>
  <c r="A176"/>
  <c r="H50"/>
  <c r="G50"/>
  <c r="F50"/>
  <c r="E50"/>
  <c r="D50"/>
  <c r="C50"/>
  <c r="H175"/>
  <c r="B50"/>
  <c r="A50"/>
  <c r="A175"/>
  <c r="H49"/>
  <c r="G49"/>
  <c r="F49"/>
  <c r="E49"/>
  <c r="D49"/>
  <c r="C49"/>
  <c r="H174"/>
  <c r="B49"/>
  <c r="A49"/>
  <c r="A174"/>
  <c r="H48"/>
  <c r="G48"/>
  <c r="F48"/>
  <c r="E48"/>
  <c r="D48"/>
  <c r="C48"/>
  <c r="H173"/>
  <c r="B48"/>
  <c r="A48"/>
  <c r="A173"/>
  <c r="H47"/>
  <c r="G47"/>
  <c r="F47"/>
  <c r="E47"/>
  <c r="D47"/>
  <c r="C47"/>
  <c r="H172"/>
  <c r="B47"/>
  <c r="A47"/>
  <c r="A172"/>
  <c r="H46"/>
  <c r="G46"/>
  <c r="F46"/>
  <c r="E46"/>
  <c r="D46"/>
  <c r="C46"/>
  <c r="H171"/>
  <c r="B46"/>
  <c r="A46"/>
  <c r="A171"/>
  <c r="H45"/>
  <c r="G45"/>
  <c r="F45"/>
  <c r="E45"/>
  <c r="D45"/>
  <c r="C45"/>
  <c r="H170"/>
  <c r="B45"/>
  <c r="A45"/>
  <c r="A170"/>
  <c r="H44"/>
  <c r="G44"/>
  <c r="F44"/>
  <c r="E44"/>
  <c r="D44"/>
  <c r="C44"/>
  <c r="H169"/>
  <c r="B44"/>
  <c r="A44"/>
  <c r="A169"/>
  <c r="H43"/>
  <c r="G43"/>
  <c r="F43"/>
  <c r="E43"/>
  <c r="D43"/>
  <c r="C43"/>
  <c r="H168"/>
  <c r="B43"/>
  <c r="A43"/>
  <c r="A168"/>
  <c r="H42"/>
  <c r="G42"/>
  <c r="F42"/>
  <c r="E42"/>
  <c r="D42"/>
  <c r="C42"/>
  <c r="H167"/>
  <c r="B42"/>
  <c r="A42"/>
  <c r="A167"/>
  <c r="H41"/>
  <c r="G41"/>
  <c r="F41"/>
  <c r="E41"/>
  <c r="D41"/>
  <c r="C41"/>
  <c r="H166"/>
  <c r="B41"/>
  <c r="A41"/>
  <c r="A166"/>
  <c r="H40"/>
  <c r="G40"/>
  <c r="F40"/>
  <c r="E40"/>
  <c r="D40"/>
  <c r="C40"/>
  <c r="H165"/>
  <c r="B40"/>
  <c r="A40"/>
  <c r="A165"/>
  <c r="H39"/>
  <c r="G39"/>
  <c r="F39"/>
  <c r="E39"/>
  <c r="D39"/>
  <c r="C39"/>
  <c r="H164"/>
  <c r="B39"/>
  <c r="A39"/>
  <c r="A164"/>
  <c r="H38"/>
  <c r="G38"/>
  <c r="F38"/>
  <c r="E38"/>
  <c r="D38"/>
  <c r="C38"/>
  <c r="B38"/>
  <c r="A38"/>
  <c r="A163"/>
  <c r="H37"/>
  <c r="G37"/>
  <c r="F37"/>
  <c r="E37"/>
  <c r="D37"/>
  <c r="C37"/>
  <c r="B37"/>
  <c r="A37"/>
  <c r="A162"/>
  <c r="H36"/>
  <c r="G36"/>
  <c r="F36"/>
  <c r="E36"/>
  <c r="D36"/>
  <c r="C36"/>
  <c r="B36"/>
  <c r="A36"/>
  <c r="A161"/>
  <c r="H35"/>
  <c r="G35"/>
  <c r="F35"/>
  <c r="E35"/>
  <c r="D35"/>
  <c r="C35"/>
  <c r="B35"/>
  <c r="A35"/>
  <c r="A160"/>
  <c r="H34"/>
  <c r="G34"/>
  <c r="F34"/>
  <c r="E34"/>
  <c r="D34"/>
  <c r="C34"/>
  <c r="B34"/>
  <c r="A34"/>
  <c r="A159"/>
  <c r="H33"/>
  <c r="G33"/>
  <c r="F33"/>
  <c r="E33"/>
  <c r="D33"/>
  <c r="C33"/>
  <c r="B33"/>
  <c r="A33"/>
  <c r="A158"/>
  <c r="H32"/>
  <c r="G32"/>
  <c r="F32"/>
  <c r="E32"/>
  <c r="D32"/>
  <c r="C32"/>
  <c r="B32"/>
  <c r="A32"/>
  <c r="A157"/>
  <c r="H31"/>
  <c r="G31"/>
  <c r="F31"/>
  <c r="E31"/>
  <c r="D31"/>
  <c r="C31"/>
  <c r="B31"/>
  <c r="A31"/>
  <c r="A156"/>
  <c r="H30"/>
  <c r="G30"/>
  <c r="F30"/>
  <c r="E30"/>
  <c r="D30"/>
  <c r="C30"/>
  <c r="B30"/>
  <c r="A30"/>
  <c r="A155"/>
  <c r="H29"/>
  <c r="G29"/>
  <c r="F29"/>
  <c r="E29"/>
  <c r="D29"/>
  <c r="C29"/>
  <c r="B29"/>
  <c r="A29"/>
  <c r="A154"/>
  <c r="H28"/>
  <c r="G28"/>
  <c r="F28"/>
  <c r="E28"/>
  <c r="D28"/>
  <c r="C28"/>
  <c r="B28"/>
  <c r="A28"/>
  <c r="A153"/>
  <c r="H27"/>
  <c r="G27"/>
  <c r="F27"/>
  <c r="E27"/>
  <c r="D27"/>
  <c r="C27"/>
  <c r="B27"/>
  <c r="A27"/>
  <c r="A152"/>
  <c r="H26"/>
  <c r="G26"/>
  <c r="F26"/>
  <c r="E26"/>
  <c r="D26"/>
  <c r="C26"/>
  <c r="B26"/>
  <c r="A26"/>
  <c r="A151"/>
  <c r="H25"/>
  <c r="G25"/>
  <c r="F25"/>
  <c r="E25"/>
  <c r="D25"/>
  <c r="C25"/>
  <c r="B25"/>
  <c r="A25"/>
  <c r="H24"/>
  <c r="S23"/>
  <c r="O23"/>
  <c r="K23"/>
  <c r="R22"/>
  <c r="N22"/>
  <c r="J22"/>
  <c r="S21"/>
  <c r="R21"/>
  <c r="P45" i="119"/>
  <c r="Q24"/>
  <c r="F14"/>
  <c r="F13"/>
  <c r="C13"/>
  <c r="C11"/>
  <c r="D14"/>
  <c r="C14"/>
  <c r="D13"/>
  <c r="L45"/>
  <c r="M24"/>
  <c r="T45"/>
  <c r="U24"/>
  <c r="B150" i="131"/>
  <c r="A150"/>
  <c r="W148"/>
  <c r="I148"/>
  <c r="B148"/>
  <c r="P150"/>
  <c r="I151"/>
  <c r="W151"/>
  <c r="B152"/>
  <c r="P152"/>
  <c r="I153"/>
  <c r="W153"/>
  <c r="B154"/>
  <c r="P154"/>
  <c r="I155"/>
  <c r="W155"/>
  <c r="B156"/>
  <c r="P156"/>
  <c r="I157"/>
  <c r="W157"/>
  <c r="B158"/>
  <c r="P158"/>
  <c r="I159"/>
  <c r="W159"/>
  <c r="B160"/>
  <c r="P160"/>
  <c r="I161"/>
  <c r="W161"/>
  <c r="B162"/>
  <c r="P162"/>
  <c r="I163"/>
  <c r="W163"/>
  <c r="B164"/>
  <c r="I164"/>
  <c r="W164"/>
  <c r="V164"/>
  <c r="B165"/>
  <c r="I165"/>
  <c r="W165"/>
  <c r="V165"/>
  <c r="B166"/>
  <c r="I166"/>
  <c r="W166"/>
  <c r="V166"/>
  <c r="B167"/>
  <c r="I167"/>
  <c r="W167"/>
  <c r="V167"/>
  <c r="B168"/>
  <c r="I168"/>
  <c r="W168"/>
  <c r="V168"/>
  <c r="B169"/>
  <c r="I169"/>
  <c r="W169"/>
  <c r="V169"/>
  <c r="B170"/>
  <c r="I170"/>
  <c r="W170"/>
  <c r="V170"/>
  <c r="B171"/>
  <c r="I171"/>
  <c r="W171"/>
  <c r="V171"/>
  <c r="B172"/>
  <c r="I172"/>
  <c r="W172"/>
  <c r="V172"/>
  <c r="B173"/>
  <c r="I173"/>
  <c r="W173"/>
  <c r="V173"/>
  <c r="B174"/>
  <c r="I174"/>
  <c r="W174"/>
  <c r="V174"/>
  <c r="B175"/>
  <c r="I175"/>
  <c r="W175"/>
  <c r="V175"/>
  <c r="B176"/>
  <c r="I176"/>
  <c r="W176"/>
  <c r="V176"/>
  <c r="B177"/>
  <c r="I177"/>
  <c r="W177"/>
  <c r="V177"/>
  <c r="B178"/>
  <c r="I178"/>
  <c r="W178"/>
  <c r="V178"/>
  <c r="B179"/>
  <c r="I179"/>
  <c r="W179"/>
  <c r="V179"/>
  <c r="B180"/>
  <c r="I180"/>
  <c r="W180"/>
  <c r="V180"/>
  <c r="B181"/>
  <c r="I181"/>
  <c r="W181"/>
  <c r="V181"/>
  <c r="B182"/>
  <c r="I182"/>
  <c r="W182"/>
  <c r="V182"/>
  <c r="B183"/>
  <c r="I183"/>
  <c r="W183"/>
  <c r="V183"/>
  <c r="B184"/>
  <c r="I184"/>
  <c r="W184"/>
  <c r="V184"/>
  <c r="B185"/>
  <c r="I185"/>
  <c r="W185"/>
  <c r="V185"/>
  <c r="B186"/>
  <c r="I186"/>
  <c r="W186"/>
  <c r="V186"/>
  <c r="B187"/>
  <c r="I187"/>
  <c r="W187"/>
  <c r="V187"/>
  <c r="B188"/>
  <c r="W189"/>
  <c r="V189"/>
  <c r="B190"/>
  <c r="W191"/>
  <c r="V191"/>
  <c r="B192"/>
  <c r="W193"/>
  <c r="V193"/>
  <c r="B194"/>
  <c r="W195"/>
  <c r="V195"/>
  <c r="B196"/>
  <c r="W197"/>
  <c r="V197"/>
  <c r="B198"/>
  <c r="W199"/>
  <c r="V199"/>
  <c r="B200"/>
  <c r="W201"/>
  <c r="V201"/>
  <c r="B202"/>
  <c r="W203"/>
  <c r="V203"/>
  <c r="B204"/>
  <c r="W205"/>
  <c r="V205"/>
  <c r="B206"/>
  <c r="W207"/>
  <c r="V207"/>
  <c r="B208"/>
  <c r="W209"/>
  <c r="V209"/>
  <c r="B210"/>
  <c r="W211"/>
  <c r="V211"/>
  <c r="B212"/>
  <c r="W213"/>
  <c r="V213"/>
  <c r="B214"/>
  <c r="W215"/>
  <c r="V215"/>
  <c r="B216"/>
  <c r="W217"/>
  <c r="V217"/>
  <c r="B218"/>
  <c r="W219"/>
  <c r="V219"/>
  <c r="B220"/>
  <c r="W221"/>
  <c r="V221"/>
  <c r="B222"/>
  <c r="W223"/>
  <c r="V223"/>
  <c r="B224"/>
  <c r="W225"/>
  <c r="V225"/>
  <c r="B226"/>
  <c r="W227"/>
  <c r="V227"/>
  <c r="B228"/>
  <c r="W229"/>
  <c r="V229"/>
  <c r="B230"/>
  <c r="W231"/>
  <c r="V231"/>
  <c r="B232"/>
  <c r="W233"/>
  <c r="V233"/>
  <c r="B234"/>
  <c r="W235"/>
  <c r="V235"/>
  <c r="B236"/>
  <c r="W237"/>
  <c r="V237"/>
  <c r="B238"/>
  <c r="W239"/>
  <c r="V239"/>
  <c r="B240"/>
  <c r="W241"/>
  <c r="V241"/>
  <c r="B242"/>
  <c r="W243"/>
  <c r="V243"/>
  <c r="B244"/>
  <c r="W245"/>
  <c r="V245"/>
  <c r="B246"/>
  <c r="W247"/>
  <c r="V247"/>
  <c r="B248"/>
  <c r="W249"/>
  <c r="V249"/>
  <c r="B250"/>
  <c r="W251"/>
  <c r="V251"/>
  <c r="B252"/>
  <c r="P36" i="119"/>
  <c r="L36"/>
  <c r="I150" i="131"/>
  <c r="W150"/>
  <c r="B151"/>
  <c r="P151"/>
  <c r="I152"/>
  <c r="W152"/>
  <c r="B153"/>
  <c r="P153"/>
  <c r="I154"/>
  <c r="W154"/>
  <c r="B155"/>
  <c r="P155"/>
  <c r="I156"/>
  <c r="W156"/>
  <c r="B157"/>
  <c r="P157"/>
  <c r="I158"/>
  <c r="W158"/>
  <c r="B159"/>
  <c r="P159"/>
  <c r="I160"/>
  <c r="W160"/>
  <c r="B161"/>
  <c r="P161"/>
  <c r="I162"/>
  <c r="W162"/>
  <c r="B163"/>
  <c r="P163"/>
  <c r="P164"/>
  <c r="O164"/>
  <c r="P165"/>
  <c r="O165"/>
  <c r="P166"/>
  <c r="O166"/>
  <c r="P167"/>
  <c r="O167"/>
  <c r="P168"/>
  <c r="O168"/>
  <c r="P169"/>
  <c r="O169"/>
  <c r="P170"/>
  <c r="O170"/>
  <c r="P171"/>
  <c r="O171"/>
  <c r="P172"/>
  <c r="O172"/>
  <c r="P173"/>
  <c r="O173"/>
  <c r="P174"/>
  <c r="O174"/>
  <c r="P175"/>
  <c r="O175"/>
  <c r="P176"/>
  <c r="O176"/>
  <c r="P177"/>
  <c r="O177"/>
  <c r="P178"/>
  <c r="O178"/>
  <c r="P179"/>
  <c r="O179"/>
  <c r="P180"/>
  <c r="O180"/>
  <c r="P181"/>
  <c r="O181"/>
  <c r="P182"/>
  <c r="O182"/>
  <c r="P183"/>
  <c r="O183"/>
  <c r="P184"/>
  <c r="O184"/>
  <c r="P185"/>
  <c r="O185"/>
  <c r="P186"/>
  <c r="O186"/>
  <c r="P187"/>
  <c r="O187"/>
  <c r="W188"/>
  <c r="V188"/>
  <c r="B189"/>
  <c r="W190"/>
  <c r="V190"/>
  <c r="B191"/>
  <c r="W192"/>
  <c r="V192"/>
  <c r="B193"/>
  <c r="W194"/>
  <c r="V194"/>
  <c r="B195"/>
  <c r="W196"/>
  <c r="V196"/>
  <c r="B197"/>
  <c r="W198"/>
  <c r="V198"/>
  <c r="B199"/>
  <c r="W200"/>
  <c r="V200"/>
  <c r="B201"/>
  <c r="W202"/>
  <c r="V202"/>
  <c r="B203"/>
  <c r="W204"/>
  <c r="V204"/>
  <c r="B205"/>
  <c r="W206"/>
  <c r="V206"/>
  <c r="B207"/>
  <c r="W208"/>
  <c r="V208"/>
  <c r="B209"/>
  <c r="W210"/>
  <c r="V210"/>
  <c r="B211"/>
  <c r="W212"/>
  <c r="V212"/>
  <c r="B213"/>
  <c r="W214"/>
  <c r="V214"/>
  <c r="B215"/>
  <c r="W216"/>
  <c r="V216"/>
  <c r="B217"/>
  <c r="W218"/>
  <c r="V218"/>
  <c r="B219"/>
  <c r="W220"/>
  <c r="V220"/>
  <c r="B221"/>
  <c r="W222"/>
  <c r="V222"/>
  <c r="B223"/>
  <c r="W224"/>
  <c r="V224"/>
  <c r="B225"/>
  <c r="W226"/>
  <c r="V226"/>
  <c r="B227"/>
  <c r="W228"/>
  <c r="V228"/>
  <c r="B229"/>
  <c r="W230"/>
  <c r="V230"/>
  <c r="B231"/>
  <c r="W232"/>
  <c r="V232"/>
  <c r="B233"/>
  <c r="W234"/>
  <c r="V234"/>
  <c r="B235"/>
  <c r="W236"/>
  <c r="V236"/>
  <c r="B237"/>
  <c r="W238"/>
  <c r="V238"/>
  <c r="B239"/>
  <c r="W240"/>
  <c r="V240"/>
  <c r="B241"/>
  <c r="W242"/>
  <c r="V242"/>
  <c r="B243"/>
  <c r="W244"/>
  <c r="V244"/>
  <c r="B245"/>
  <c r="W246"/>
  <c r="V246"/>
  <c r="B247"/>
  <c r="W248"/>
  <c r="V248"/>
  <c r="B249"/>
  <c r="W250"/>
  <c r="V250"/>
  <c r="B251"/>
  <c r="W252"/>
  <c r="V252"/>
  <c r="B253"/>
  <c r="B254"/>
  <c r="B255"/>
  <c r="B256"/>
  <c r="B257"/>
  <c r="B258"/>
  <c r="B259"/>
  <c r="B260"/>
  <c r="B261"/>
  <c r="B262"/>
  <c r="B263"/>
  <c r="B264"/>
  <c r="B265"/>
  <c r="Q1" i="119"/>
  <c r="L25"/>
  <c r="Z3"/>
  <c r="T25"/>
  <c r="AC3"/>
  <c r="D12"/>
  <c r="O21" i="131"/>
  <c r="N21"/>
  <c r="K21"/>
  <c r="J21"/>
  <c r="S20"/>
  <c r="R20"/>
  <c r="O20"/>
  <c r="N20"/>
  <c r="K20"/>
  <c r="J20"/>
  <c r="B20" a="1"/>
  <c r="D20"/>
  <c r="A20"/>
  <c r="S19"/>
  <c r="R19"/>
  <c r="O19"/>
  <c r="N19"/>
  <c r="K19"/>
  <c r="J19"/>
  <c r="B19" a="1"/>
  <c r="D19"/>
  <c r="A19"/>
  <c r="S18"/>
  <c r="R18"/>
  <c r="O18"/>
  <c r="N18"/>
  <c r="K18"/>
  <c r="J18"/>
  <c r="C12" i="119"/>
  <c r="E12"/>
  <c r="C20" i="131"/>
  <c r="E20"/>
  <c r="E13" i="119"/>
  <c r="AA3"/>
  <c r="C19" i="131"/>
  <c r="E19"/>
  <c r="B19"/>
  <c r="B20"/>
  <c r="AB3" i="119"/>
  <c r="E14"/>
  <c r="B18" i="131" a="1"/>
  <c r="A18"/>
  <c r="U17"/>
  <c r="S17"/>
  <c r="R17"/>
  <c r="Q17"/>
  <c r="Q22"/>
  <c r="T23"/>
  <c r="Q23"/>
  <c r="T21"/>
  <c r="T22"/>
  <c r="Q21"/>
  <c r="T20"/>
  <c r="T19"/>
  <c r="T18"/>
  <c r="Q19"/>
  <c r="Q18"/>
  <c r="Q20"/>
  <c r="D18"/>
  <c r="C18"/>
  <c r="E18"/>
  <c r="B18"/>
  <c r="U23"/>
  <c r="U22"/>
  <c r="U21"/>
  <c r="U19"/>
  <c r="U18"/>
  <c r="U20"/>
  <c r="T17"/>
  <c r="T39"/>
  <c r="P17"/>
  <c r="P39"/>
  <c r="O17"/>
  <c r="N17"/>
  <c r="M17"/>
  <c r="K17"/>
  <c r="J17"/>
  <c r="B17" a="1"/>
  <c r="E17"/>
  <c r="A17"/>
  <c r="U16"/>
  <c r="T16"/>
  <c r="S16"/>
  <c r="R16"/>
  <c r="Q16"/>
  <c r="P16"/>
  <c r="O16"/>
  <c r="N16"/>
  <c r="M16"/>
  <c r="K16"/>
  <c r="J16"/>
  <c r="U15"/>
  <c r="T15"/>
  <c r="S15"/>
  <c r="R15"/>
  <c r="Q15"/>
  <c r="P15"/>
  <c r="O15"/>
  <c r="N15"/>
  <c r="M15"/>
  <c r="K15"/>
  <c r="J15"/>
  <c r="U14"/>
  <c r="T14"/>
  <c r="S14"/>
  <c r="R14"/>
  <c r="Q14"/>
  <c r="P14"/>
  <c r="O14"/>
  <c r="N14"/>
  <c r="M14"/>
  <c r="K14"/>
  <c r="J14"/>
  <c r="U13"/>
  <c r="T13"/>
  <c r="S13"/>
  <c r="R13"/>
  <c r="Q13"/>
  <c r="P13"/>
  <c r="O13"/>
  <c r="N13"/>
  <c r="M13"/>
  <c r="K13"/>
  <c r="J13"/>
  <c r="U12"/>
  <c r="T12"/>
  <c r="T34"/>
  <c r="S12"/>
  <c r="R12"/>
  <c r="Q12"/>
  <c r="P12"/>
  <c r="P34"/>
  <c r="O12"/>
  <c r="N12"/>
  <c r="M12"/>
  <c r="K12"/>
  <c r="J12"/>
  <c r="U11"/>
  <c r="T11"/>
  <c r="T33"/>
  <c r="S11"/>
  <c r="R11"/>
  <c r="Q11"/>
  <c r="P11"/>
  <c r="P33"/>
  <c r="O11"/>
  <c r="N11"/>
  <c r="M11"/>
  <c r="K11"/>
  <c r="J11"/>
  <c r="U10"/>
  <c r="T10"/>
  <c r="S10"/>
  <c r="R10"/>
  <c r="Q10"/>
  <c r="P10"/>
  <c r="O10"/>
  <c r="N10"/>
  <c r="M10"/>
  <c r="K10"/>
  <c r="J10"/>
  <c r="U9"/>
  <c r="T9"/>
  <c r="S9"/>
  <c r="R9"/>
  <c r="Q9"/>
  <c r="P9"/>
  <c r="O9"/>
  <c r="N9"/>
  <c r="M9"/>
  <c r="K9"/>
  <c r="J9"/>
  <c r="F9"/>
  <c r="D9"/>
  <c r="B9"/>
  <c r="U8"/>
  <c r="T8"/>
  <c r="S8"/>
  <c r="R8"/>
  <c r="Q8"/>
  <c r="P8"/>
  <c r="O8"/>
  <c r="N8"/>
  <c r="M8"/>
  <c r="K8"/>
  <c r="J8"/>
  <c r="F8"/>
  <c r="D8"/>
  <c r="B8"/>
  <c r="E8"/>
  <c r="U7"/>
  <c r="T7"/>
  <c r="T29"/>
  <c r="S7"/>
  <c r="R7"/>
  <c r="Q7"/>
  <c r="P7"/>
  <c r="P29"/>
  <c r="O7"/>
  <c r="N7"/>
  <c r="M7"/>
  <c r="K7"/>
  <c r="J7"/>
  <c r="F7"/>
  <c r="D7"/>
  <c r="B7"/>
  <c r="E7"/>
  <c r="U6"/>
  <c r="T6"/>
  <c r="S6"/>
  <c r="R6"/>
  <c r="Q6"/>
  <c r="P6"/>
  <c r="O6"/>
  <c r="N6"/>
  <c r="M6"/>
  <c r="K6"/>
  <c r="J6"/>
  <c r="F6"/>
  <c r="D6"/>
  <c r="B6"/>
  <c r="B14"/>
  <c r="U5"/>
  <c r="T5"/>
  <c r="T27"/>
  <c r="S5"/>
  <c r="R5"/>
  <c r="Q5"/>
  <c r="P5"/>
  <c r="P27"/>
  <c r="O5"/>
  <c r="N5"/>
  <c r="M5"/>
  <c r="K5"/>
  <c r="J5"/>
  <c r="AC4"/>
  <c r="AA4"/>
  <c r="Z4"/>
  <c r="U4"/>
  <c r="T4"/>
  <c r="T26"/>
  <c r="S4"/>
  <c r="R4"/>
  <c r="Q4"/>
  <c r="P4"/>
  <c r="P26"/>
  <c r="O4"/>
  <c r="N4"/>
  <c r="M4"/>
  <c r="K4"/>
  <c r="J4"/>
  <c r="U3"/>
  <c r="T3"/>
  <c r="T25"/>
  <c r="S3"/>
  <c r="Q3"/>
  <c r="Q1"/>
  <c r="P3"/>
  <c r="O3"/>
  <c r="M3"/>
  <c r="K3"/>
  <c r="AC2"/>
  <c r="U2"/>
  <c r="T2"/>
  <c r="Q2"/>
  <c r="P2"/>
  <c r="M2"/>
  <c r="L2"/>
  <c r="U1"/>
  <c r="D12"/>
  <c r="C12"/>
  <c r="B12"/>
  <c r="P23"/>
  <c r="M23"/>
  <c r="P22"/>
  <c r="M22"/>
  <c r="P21"/>
  <c r="P43"/>
  <c r="P20"/>
  <c r="P42"/>
  <c r="P19"/>
  <c r="P41"/>
  <c r="P18"/>
  <c r="P40"/>
  <c r="M19"/>
  <c r="M18"/>
  <c r="M21"/>
  <c r="M20"/>
  <c r="S22"/>
  <c r="T44"/>
  <c r="D17"/>
  <c r="T40"/>
  <c r="T42"/>
  <c r="T45"/>
  <c r="U24"/>
  <c r="E6"/>
  <c r="E12"/>
  <c r="P25"/>
  <c r="L4"/>
  <c r="L26"/>
  <c r="P28"/>
  <c r="T28"/>
  <c r="AC3"/>
  <c r="P30"/>
  <c r="T30"/>
  <c r="E9"/>
  <c r="P31"/>
  <c r="T31"/>
  <c r="P32"/>
  <c r="T32"/>
  <c r="B11"/>
  <c r="P35"/>
  <c r="T35"/>
  <c r="P36"/>
  <c r="T36"/>
  <c r="P37"/>
  <c r="T37"/>
  <c r="P38"/>
  <c r="T38"/>
  <c r="C17"/>
  <c r="B17"/>
  <c r="T41"/>
  <c r="T43"/>
  <c r="G263" i="117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G250"/>
  <c r="F250"/>
  <c r="E250"/>
  <c r="D250"/>
  <c r="C250"/>
  <c r="G249"/>
  <c r="F249"/>
  <c r="E249"/>
  <c r="D249"/>
  <c r="C249"/>
  <c r="G248"/>
  <c r="F248"/>
  <c r="E248"/>
  <c r="D248"/>
  <c r="C248"/>
  <c r="G247"/>
  <c r="F247"/>
  <c r="E247"/>
  <c r="D247"/>
  <c r="C247"/>
  <c r="G246"/>
  <c r="F246"/>
  <c r="E246"/>
  <c r="D246"/>
  <c r="C246"/>
  <c r="G245"/>
  <c r="F245"/>
  <c r="E245"/>
  <c r="D245"/>
  <c r="C245"/>
  <c r="G244"/>
  <c r="F244"/>
  <c r="E244"/>
  <c r="D244"/>
  <c r="C244"/>
  <c r="G243"/>
  <c r="F243"/>
  <c r="E243"/>
  <c r="D243"/>
  <c r="C243"/>
  <c r="G242"/>
  <c r="F242"/>
  <c r="E242"/>
  <c r="D242"/>
  <c r="C242"/>
  <c r="G241"/>
  <c r="F241"/>
  <c r="E241"/>
  <c r="D241"/>
  <c r="C241"/>
  <c r="G240"/>
  <c r="F240"/>
  <c r="E240"/>
  <c r="D240"/>
  <c r="C240"/>
  <c r="G239"/>
  <c r="F239"/>
  <c r="E239"/>
  <c r="D239"/>
  <c r="C239"/>
  <c r="G238"/>
  <c r="F238"/>
  <c r="E238"/>
  <c r="D238"/>
  <c r="C238"/>
  <c r="G237"/>
  <c r="F237"/>
  <c r="E237"/>
  <c r="D237"/>
  <c r="C237"/>
  <c r="G236"/>
  <c r="F236"/>
  <c r="E236"/>
  <c r="D236"/>
  <c r="C236"/>
  <c r="G235"/>
  <c r="F235"/>
  <c r="E235"/>
  <c r="D235"/>
  <c r="C235"/>
  <c r="G234"/>
  <c r="F234"/>
  <c r="E234"/>
  <c r="D234"/>
  <c r="C234"/>
  <c r="G233"/>
  <c r="F233"/>
  <c r="E233"/>
  <c r="D233"/>
  <c r="C233"/>
  <c r="G232"/>
  <c r="F232"/>
  <c r="E232"/>
  <c r="D232"/>
  <c r="C232"/>
  <c r="G231"/>
  <c r="F231"/>
  <c r="E231"/>
  <c r="D231"/>
  <c r="C231"/>
  <c r="G230"/>
  <c r="F230"/>
  <c r="E230"/>
  <c r="D230"/>
  <c r="C230"/>
  <c r="G229"/>
  <c r="F229"/>
  <c r="E229"/>
  <c r="D229"/>
  <c r="C229"/>
  <c r="G228"/>
  <c r="F228"/>
  <c r="E228"/>
  <c r="D228"/>
  <c r="C228"/>
  <c r="G227"/>
  <c r="F227"/>
  <c r="E227"/>
  <c r="D227"/>
  <c r="C227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G185"/>
  <c r="F185"/>
  <c r="E185"/>
  <c r="D185"/>
  <c r="C185"/>
  <c r="AB184"/>
  <c r="AA184"/>
  <c r="Z184"/>
  <c r="Y184"/>
  <c r="X184"/>
  <c r="G184"/>
  <c r="F184"/>
  <c r="E184"/>
  <c r="D184"/>
  <c r="C184"/>
  <c r="AB183"/>
  <c r="AA183"/>
  <c r="Z183"/>
  <c r="Y183"/>
  <c r="X183"/>
  <c r="G183"/>
  <c r="F183"/>
  <c r="E183"/>
  <c r="D183"/>
  <c r="C183"/>
  <c r="AB182"/>
  <c r="AA182"/>
  <c r="Z182"/>
  <c r="Y182"/>
  <c r="X182"/>
  <c r="G182"/>
  <c r="F182"/>
  <c r="E182"/>
  <c r="D182"/>
  <c r="C182"/>
  <c r="AB181"/>
  <c r="AA181"/>
  <c r="Z181"/>
  <c r="Y181"/>
  <c r="X181"/>
  <c r="G181"/>
  <c r="F181"/>
  <c r="E181"/>
  <c r="D181"/>
  <c r="C181"/>
  <c r="AB180"/>
  <c r="AA180"/>
  <c r="Z180"/>
  <c r="Y180"/>
  <c r="X180"/>
  <c r="N180"/>
  <c r="M180"/>
  <c r="L180"/>
  <c r="K180"/>
  <c r="J180"/>
  <c r="G180"/>
  <c r="F180"/>
  <c r="E180"/>
  <c r="D180"/>
  <c r="C180"/>
  <c r="AB179"/>
  <c r="AA179"/>
  <c r="Z179"/>
  <c r="Y179"/>
  <c r="X179"/>
  <c r="N179"/>
  <c r="M179"/>
  <c r="L179"/>
  <c r="K179"/>
  <c r="J179"/>
  <c r="G179"/>
  <c r="F179"/>
  <c r="E179"/>
  <c r="D179"/>
  <c r="C179"/>
  <c r="AB178"/>
  <c r="AA178"/>
  <c r="Z178"/>
  <c r="Y178"/>
  <c r="X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I146"/>
  <c r="B146"/>
  <c r="B140"/>
  <c r="A140"/>
  <c r="A263"/>
  <c r="B139"/>
  <c r="A139"/>
  <c r="A262"/>
  <c r="B138"/>
  <c r="A138"/>
  <c r="A261"/>
  <c r="B137"/>
  <c r="A137"/>
  <c r="A260"/>
  <c r="B136"/>
  <c r="A136"/>
  <c r="A259"/>
  <c r="B135"/>
  <c r="A135"/>
  <c r="A258"/>
  <c r="B134"/>
  <c r="A134"/>
  <c r="A257"/>
  <c r="B133"/>
  <c r="A133"/>
  <c r="A256"/>
  <c r="B132"/>
  <c r="A132"/>
  <c r="A255"/>
  <c r="B131"/>
  <c r="A131"/>
  <c r="A254"/>
  <c r="B130"/>
  <c r="A130"/>
  <c r="A253"/>
  <c r="B129"/>
  <c r="A129"/>
  <c r="A252"/>
  <c r="B128"/>
  <c r="A128"/>
  <c r="A251"/>
  <c r="H127"/>
  <c r="G127"/>
  <c r="B127"/>
  <c r="A127"/>
  <c r="A250"/>
  <c r="H126"/>
  <c r="G126"/>
  <c r="B126"/>
  <c r="A126"/>
  <c r="A249"/>
  <c r="H125"/>
  <c r="G125"/>
  <c r="B125"/>
  <c r="A125"/>
  <c r="A248"/>
  <c r="H124"/>
  <c r="G124"/>
  <c r="B124"/>
  <c r="A124"/>
  <c r="A247"/>
  <c r="H123"/>
  <c r="G123"/>
  <c r="B123"/>
  <c r="A123"/>
  <c r="A246"/>
  <c r="H122"/>
  <c r="G122"/>
  <c r="B122"/>
  <c r="A122"/>
  <c r="A245"/>
  <c r="H121"/>
  <c r="G121"/>
  <c r="B121"/>
  <c r="A121"/>
  <c r="A244"/>
  <c r="H120"/>
  <c r="G120"/>
  <c r="B120"/>
  <c r="A120"/>
  <c r="A243"/>
  <c r="H119"/>
  <c r="G119"/>
  <c r="B119"/>
  <c r="A119"/>
  <c r="A242"/>
  <c r="H118"/>
  <c r="G118"/>
  <c r="B118"/>
  <c r="A118"/>
  <c r="A241"/>
  <c r="H117"/>
  <c r="G117"/>
  <c r="B117"/>
  <c r="A117"/>
  <c r="A240"/>
  <c r="H116"/>
  <c r="G116"/>
  <c r="B116"/>
  <c r="A116"/>
  <c r="A239"/>
  <c r="H115"/>
  <c r="G115"/>
  <c r="B115"/>
  <c r="A115"/>
  <c r="A238"/>
  <c r="H114"/>
  <c r="G114"/>
  <c r="B114"/>
  <c r="A114"/>
  <c r="A237"/>
  <c r="H113"/>
  <c r="G113"/>
  <c r="B113"/>
  <c r="A113"/>
  <c r="A236"/>
  <c r="H112"/>
  <c r="G112"/>
  <c r="B112"/>
  <c r="A112"/>
  <c r="A235"/>
  <c r="H111"/>
  <c r="G111"/>
  <c r="B111"/>
  <c r="A111"/>
  <c r="A234"/>
  <c r="H110"/>
  <c r="G110"/>
  <c r="B110"/>
  <c r="A110"/>
  <c r="A233"/>
  <c r="H109"/>
  <c r="G109"/>
  <c r="B109"/>
  <c r="A109"/>
  <c r="A232"/>
  <c r="H108"/>
  <c r="G108"/>
  <c r="B108"/>
  <c r="A108"/>
  <c r="A231"/>
  <c r="H107"/>
  <c r="G107"/>
  <c r="B107"/>
  <c r="A107"/>
  <c r="A230"/>
  <c r="H106"/>
  <c r="G106"/>
  <c r="B106"/>
  <c r="A106"/>
  <c r="A229"/>
  <c r="H105"/>
  <c r="G105"/>
  <c r="B105"/>
  <c r="A105"/>
  <c r="A228"/>
  <c r="H104"/>
  <c r="G104"/>
  <c r="B104"/>
  <c r="A104"/>
  <c r="A227"/>
  <c r="H103"/>
  <c r="G103"/>
  <c r="B103"/>
  <c r="A103"/>
  <c r="A226"/>
  <c r="H102"/>
  <c r="G102"/>
  <c r="B102"/>
  <c r="A102"/>
  <c r="A225"/>
  <c r="H101"/>
  <c r="G101"/>
  <c r="B101"/>
  <c r="A101"/>
  <c r="A224"/>
  <c r="H100"/>
  <c r="G100"/>
  <c r="B100"/>
  <c r="A100"/>
  <c r="A223"/>
  <c r="H99"/>
  <c r="G99"/>
  <c r="B99"/>
  <c r="A99"/>
  <c r="A222"/>
  <c r="H98"/>
  <c r="G98"/>
  <c r="B98"/>
  <c r="A98"/>
  <c r="A221"/>
  <c r="H97"/>
  <c r="G97"/>
  <c r="B97"/>
  <c r="A97"/>
  <c r="A220"/>
  <c r="H96"/>
  <c r="G96"/>
  <c r="B96"/>
  <c r="A96"/>
  <c r="A219"/>
  <c r="H95"/>
  <c r="G95"/>
  <c r="B95"/>
  <c r="A95"/>
  <c r="A218"/>
  <c r="H94"/>
  <c r="G94"/>
  <c r="B94"/>
  <c r="A94"/>
  <c r="A217"/>
  <c r="H93"/>
  <c r="G93"/>
  <c r="B93"/>
  <c r="A93"/>
  <c r="A216"/>
  <c r="H92"/>
  <c r="G92"/>
  <c r="B92"/>
  <c r="A92"/>
  <c r="A215"/>
  <c r="H91"/>
  <c r="G91"/>
  <c r="B91"/>
  <c r="A91"/>
  <c r="A214"/>
  <c r="H90"/>
  <c r="G90"/>
  <c r="B90"/>
  <c r="A90"/>
  <c r="A213"/>
  <c r="H89"/>
  <c r="G89"/>
  <c r="B89"/>
  <c r="A89"/>
  <c r="A212"/>
  <c r="H88"/>
  <c r="G88"/>
  <c r="B88"/>
  <c r="A88"/>
  <c r="A211"/>
  <c r="H87"/>
  <c r="G87"/>
  <c r="B87"/>
  <c r="A87"/>
  <c r="A210"/>
  <c r="H86"/>
  <c r="G86"/>
  <c r="B86"/>
  <c r="A86"/>
  <c r="A209"/>
  <c r="H85"/>
  <c r="G85"/>
  <c r="B85"/>
  <c r="A85"/>
  <c r="A208"/>
  <c r="H84"/>
  <c r="G84"/>
  <c r="B84"/>
  <c r="A84"/>
  <c r="A207"/>
  <c r="H83"/>
  <c r="G83"/>
  <c r="B83"/>
  <c r="A83"/>
  <c r="A206"/>
  <c r="H82"/>
  <c r="G82"/>
  <c r="B82"/>
  <c r="A82"/>
  <c r="A205"/>
  <c r="H81"/>
  <c r="G81"/>
  <c r="B81"/>
  <c r="A81"/>
  <c r="A204"/>
  <c r="H80"/>
  <c r="G80"/>
  <c r="B80"/>
  <c r="A80"/>
  <c r="A203"/>
  <c r="H79"/>
  <c r="G79"/>
  <c r="B79"/>
  <c r="A79"/>
  <c r="A202"/>
  <c r="H78"/>
  <c r="G78"/>
  <c r="B78"/>
  <c r="A78"/>
  <c r="A201"/>
  <c r="H77"/>
  <c r="G77"/>
  <c r="B77"/>
  <c r="A77"/>
  <c r="A200"/>
  <c r="H76"/>
  <c r="G76"/>
  <c r="B76"/>
  <c r="A76"/>
  <c r="A199"/>
  <c r="H75"/>
  <c r="G75"/>
  <c r="B75"/>
  <c r="A75"/>
  <c r="A198"/>
  <c r="H74"/>
  <c r="G74"/>
  <c r="B74"/>
  <c r="A74"/>
  <c r="A197"/>
  <c r="H73"/>
  <c r="G73"/>
  <c r="B73"/>
  <c r="A73"/>
  <c r="A196"/>
  <c r="H72"/>
  <c r="G72"/>
  <c r="B72"/>
  <c r="A72"/>
  <c r="A195"/>
  <c r="H71"/>
  <c r="G71"/>
  <c r="B71"/>
  <c r="A71"/>
  <c r="A194"/>
  <c r="H70"/>
  <c r="G70"/>
  <c r="B70"/>
  <c r="A70"/>
  <c r="A193"/>
  <c r="H69"/>
  <c r="G69"/>
  <c r="B69"/>
  <c r="A69"/>
  <c r="A192"/>
  <c r="H68"/>
  <c r="G68"/>
  <c r="B68"/>
  <c r="A68"/>
  <c r="A191"/>
  <c r="H67"/>
  <c r="G67"/>
  <c r="B67"/>
  <c r="A67"/>
  <c r="A190"/>
  <c r="H66"/>
  <c r="G66"/>
  <c r="B66"/>
  <c r="A66"/>
  <c r="A189"/>
  <c r="H65"/>
  <c r="G65"/>
  <c r="B65"/>
  <c r="A65"/>
  <c r="A188"/>
  <c r="H64"/>
  <c r="G64"/>
  <c r="B64"/>
  <c r="A64"/>
  <c r="A187"/>
  <c r="H63"/>
  <c r="G63"/>
  <c r="B63"/>
  <c r="A63"/>
  <c r="A186"/>
  <c r="H62"/>
  <c r="G62"/>
  <c r="F62"/>
  <c r="E62"/>
  <c r="D62"/>
  <c r="C62"/>
  <c r="H180"/>
  <c r="B62"/>
  <c r="A62"/>
  <c r="A185"/>
  <c r="H61"/>
  <c r="G61"/>
  <c r="F61"/>
  <c r="E61"/>
  <c r="D61"/>
  <c r="C61"/>
  <c r="H179"/>
  <c r="B61"/>
  <c r="A61"/>
  <c r="A184"/>
  <c r="H60"/>
  <c r="G60"/>
  <c r="F60"/>
  <c r="E60"/>
  <c r="D60"/>
  <c r="C60"/>
  <c r="H178"/>
  <c r="B60"/>
  <c r="A60"/>
  <c r="A183"/>
  <c r="H59"/>
  <c r="G59"/>
  <c r="F59"/>
  <c r="E59"/>
  <c r="D59"/>
  <c r="C59"/>
  <c r="H177"/>
  <c r="B59"/>
  <c r="A59"/>
  <c r="A182"/>
  <c r="H58"/>
  <c r="G58"/>
  <c r="F58"/>
  <c r="E58"/>
  <c r="D58"/>
  <c r="C58"/>
  <c r="H176"/>
  <c r="B58"/>
  <c r="A58"/>
  <c r="A181"/>
  <c r="H57"/>
  <c r="G57"/>
  <c r="F57"/>
  <c r="E57"/>
  <c r="D57"/>
  <c r="C57"/>
  <c r="H175"/>
  <c r="B57"/>
  <c r="A57"/>
  <c r="A180"/>
  <c r="H56"/>
  <c r="G56"/>
  <c r="F56"/>
  <c r="P171"/>
  <c r="E56"/>
  <c r="O171"/>
  <c r="D56"/>
  <c r="C56"/>
  <c r="H174"/>
  <c r="B56"/>
  <c r="A56"/>
  <c r="A179"/>
  <c r="H55"/>
  <c r="G55"/>
  <c r="F55"/>
  <c r="P170"/>
  <c r="E55"/>
  <c r="O170"/>
  <c r="D55"/>
  <c r="C55"/>
  <c r="H173"/>
  <c r="B55"/>
  <c r="A55"/>
  <c r="A178"/>
  <c r="H54"/>
  <c r="G54"/>
  <c r="F54"/>
  <c r="P169"/>
  <c r="E54"/>
  <c r="O169"/>
  <c r="D54"/>
  <c r="C54"/>
  <c r="B54"/>
  <c r="A54"/>
  <c r="A177"/>
  <c r="H53"/>
  <c r="G53"/>
  <c r="F53"/>
  <c r="P168"/>
  <c r="E53"/>
  <c r="O168"/>
  <c r="D53"/>
  <c r="C53"/>
  <c r="H171"/>
  <c r="B53"/>
  <c r="A53"/>
  <c r="A176"/>
  <c r="H52"/>
  <c r="G52"/>
  <c r="F52"/>
  <c r="P167"/>
  <c r="E52"/>
  <c r="O167"/>
  <c r="D52"/>
  <c r="C52"/>
  <c r="H170"/>
  <c r="B52"/>
  <c r="A52"/>
  <c r="A175"/>
  <c r="H51"/>
  <c r="G51"/>
  <c r="F51"/>
  <c r="P166"/>
  <c r="E51"/>
  <c r="O166"/>
  <c r="D51"/>
  <c r="C51"/>
  <c r="H169"/>
  <c r="B51"/>
  <c r="A51"/>
  <c r="A174"/>
  <c r="H50"/>
  <c r="G50"/>
  <c r="F50"/>
  <c r="P165"/>
  <c r="E50"/>
  <c r="O165"/>
  <c r="D50"/>
  <c r="C50"/>
  <c r="H168"/>
  <c r="B50"/>
  <c r="A50"/>
  <c r="A173"/>
  <c r="H49"/>
  <c r="G49"/>
  <c r="F49"/>
  <c r="P164"/>
  <c r="E49"/>
  <c r="O164"/>
  <c r="D49"/>
  <c r="C49"/>
  <c r="H167"/>
  <c r="B49"/>
  <c r="A49"/>
  <c r="A172"/>
  <c r="H48"/>
  <c r="G48"/>
  <c r="F48"/>
  <c r="P163"/>
  <c r="E48"/>
  <c r="O163"/>
  <c r="D48"/>
  <c r="C48"/>
  <c r="H166"/>
  <c r="B48"/>
  <c r="A48"/>
  <c r="A171"/>
  <c r="H47"/>
  <c r="G47"/>
  <c r="F47"/>
  <c r="P162"/>
  <c r="E47"/>
  <c r="O162"/>
  <c r="D47"/>
  <c r="C47"/>
  <c r="H165"/>
  <c r="B47"/>
  <c r="A47"/>
  <c r="A170"/>
  <c r="H46"/>
  <c r="G46"/>
  <c r="F46"/>
  <c r="P161"/>
  <c r="E46"/>
  <c r="O161"/>
  <c r="D46"/>
  <c r="C46"/>
  <c r="H164"/>
  <c r="B46"/>
  <c r="A46"/>
  <c r="A169"/>
  <c r="H45"/>
  <c r="G45"/>
  <c r="F45"/>
  <c r="P160"/>
  <c r="E45"/>
  <c r="D45"/>
  <c r="C45"/>
  <c r="H163"/>
  <c r="B45"/>
  <c r="A45"/>
  <c r="H44"/>
  <c r="G44"/>
  <c r="F44"/>
  <c r="E44"/>
  <c r="D44"/>
  <c r="C44"/>
  <c r="H162"/>
  <c r="B44"/>
  <c r="A44"/>
  <c r="H43"/>
  <c r="G43"/>
  <c r="F43"/>
  <c r="E43"/>
  <c r="D43"/>
  <c r="C43"/>
  <c r="B43"/>
  <c r="A43"/>
  <c r="A166"/>
  <c r="H42"/>
  <c r="G42"/>
  <c r="F42"/>
  <c r="E42"/>
  <c r="D42"/>
  <c r="C42"/>
  <c r="H161"/>
  <c r="B42"/>
  <c r="A42"/>
  <c r="A165"/>
  <c r="H41"/>
  <c r="G41"/>
  <c r="F41"/>
  <c r="E41"/>
  <c r="D41"/>
  <c r="C41"/>
  <c r="H160"/>
  <c r="B41"/>
  <c r="A41"/>
  <c r="H40"/>
  <c r="G40"/>
  <c r="F40"/>
  <c r="E40"/>
  <c r="D40"/>
  <c r="C40"/>
  <c r="B40"/>
  <c r="A40"/>
  <c r="A163"/>
  <c r="L22" i="131"/>
  <c r="L23"/>
  <c r="L21"/>
  <c r="L20"/>
  <c r="L19"/>
  <c r="L18"/>
  <c r="L40"/>
  <c r="L16"/>
  <c r="L15"/>
  <c r="L37"/>
  <c r="L14"/>
  <c r="L36"/>
  <c r="L13"/>
  <c r="L10"/>
  <c r="L32"/>
  <c r="L9"/>
  <c r="L8"/>
  <c r="L6"/>
  <c r="L28"/>
  <c r="L5"/>
  <c r="L27"/>
  <c r="L12"/>
  <c r="L34"/>
  <c r="L11"/>
  <c r="L33"/>
  <c r="L7"/>
  <c r="L29"/>
  <c r="L3"/>
  <c r="L17"/>
  <c r="L39"/>
  <c r="D14"/>
  <c r="D13"/>
  <c r="D11"/>
  <c r="E11"/>
  <c r="F14"/>
  <c r="E14"/>
  <c r="C14"/>
  <c r="F13"/>
  <c r="E13"/>
  <c r="C13"/>
  <c r="B13"/>
  <c r="C11"/>
  <c r="W160" i="117"/>
  <c r="V160"/>
  <c r="I161"/>
  <c r="W161"/>
  <c r="V161"/>
  <c r="I162"/>
  <c r="W162"/>
  <c r="V162"/>
  <c r="B163"/>
  <c r="I163"/>
  <c r="W163"/>
  <c r="V163"/>
  <c r="B164"/>
  <c r="I164"/>
  <c r="W164"/>
  <c r="V164"/>
  <c r="B165"/>
  <c r="I165"/>
  <c r="W165"/>
  <c r="V165"/>
  <c r="B166"/>
  <c r="I166"/>
  <c r="W166"/>
  <c r="V166"/>
  <c r="B167"/>
  <c r="I167"/>
  <c r="W167"/>
  <c r="V167"/>
  <c r="B168"/>
  <c r="I168"/>
  <c r="W168"/>
  <c r="V168"/>
  <c r="B169"/>
  <c r="I169"/>
  <c r="W169"/>
  <c r="V169"/>
  <c r="B170"/>
  <c r="I170"/>
  <c r="W170"/>
  <c r="V170"/>
  <c r="B171"/>
  <c r="I171"/>
  <c r="W171"/>
  <c r="V171"/>
  <c r="B172"/>
  <c r="P172"/>
  <c r="O172"/>
  <c r="P173"/>
  <c r="O173"/>
  <c r="P174"/>
  <c r="O174"/>
  <c r="P175"/>
  <c r="O175"/>
  <c r="P176"/>
  <c r="O176"/>
  <c r="P177"/>
  <c r="O177"/>
  <c r="W178"/>
  <c r="V178"/>
  <c r="B179"/>
  <c r="I179"/>
  <c r="W180"/>
  <c r="V180"/>
  <c r="B181"/>
  <c r="W182"/>
  <c r="V182"/>
  <c r="B183"/>
  <c r="W184"/>
  <c r="V184"/>
  <c r="B185"/>
  <c r="W186"/>
  <c r="V186"/>
  <c r="B187"/>
  <c r="W188"/>
  <c r="V188"/>
  <c r="B189"/>
  <c r="W190"/>
  <c r="V190"/>
  <c r="B191"/>
  <c r="W192"/>
  <c r="V192"/>
  <c r="B193"/>
  <c r="W194"/>
  <c r="V194"/>
  <c r="B195"/>
  <c r="W196"/>
  <c r="V196"/>
  <c r="B197"/>
  <c r="W198"/>
  <c r="V198"/>
  <c r="B199"/>
  <c r="W200"/>
  <c r="V200"/>
  <c r="B201"/>
  <c r="W202"/>
  <c r="V202"/>
  <c r="B203"/>
  <c r="W204"/>
  <c r="V204"/>
  <c r="B205"/>
  <c r="W206"/>
  <c r="V206"/>
  <c r="B207"/>
  <c r="W208"/>
  <c r="V208"/>
  <c r="B209"/>
  <c r="W210"/>
  <c r="V210"/>
  <c r="B211"/>
  <c r="W212"/>
  <c r="V212"/>
  <c r="B213"/>
  <c r="W214"/>
  <c r="V214"/>
  <c r="B215"/>
  <c r="W216"/>
  <c r="V216"/>
  <c r="B217"/>
  <c r="W218"/>
  <c r="V218"/>
  <c r="B219"/>
  <c r="W220"/>
  <c r="V220"/>
  <c r="B221"/>
  <c r="W222"/>
  <c r="V222"/>
  <c r="B223"/>
  <c r="W224"/>
  <c r="V224"/>
  <c r="B225"/>
  <c r="L38" i="131"/>
  <c r="L35"/>
  <c r="L30"/>
  <c r="L42"/>
  <c r="O22"/>
  <c r="P44"/>
  <c r="AA3"/>
  <c r="Q24"/>
  <c r="P45"/>
  <c r="I160" i="117"/>
  <c r="A164"/>
  <c r="A167"/>
  <c r="A168"/>
  <c r="I172"/>
  <c r="H172"/>
  <c r="W172"/>
  <c r="V172"/>
  <c r="B173"/>
  <c r="I173"/>
  <c r="W173"/>
  <c r="V173"/>
  <c r="B174"/>
  <c r="I174"/>
  <c r="W174"/>
  <c r="V174"/>
  <c r="B175"/>
  <c r="I175"/>
  <c r="W175"/>
  <c r="V175"/>
  <c r="B176"/>
  <c r="I176"/>
  <c r="W176"/>
  <c r="V176"/>
  <c r="B177"/>
  <c r="I177"/>
  <c r="W177"/>
  <c r="V177"/>
  <c r="B178"/>
  <c r="I178"/>
  <c r="W179"/>
  <c r="V179"/>
  <c r="B180"/>
  <c r="I180"/>
  <c r="W181"/>
  <c r="V181"/>
  <c r="B182"/>
  <c r="W183"/>
  <c r="V183"/>
  <c r="B184"/>
  <c r="W185"/>
  <c r="V185"/>
  <c r="B186"/>
  <c r="W187"/>
  <c r="V187"/>
  <c r="B188"/>
  <c r="W189"/>
  <c r="V189"/>
  <c r="B190"/>
  <c r="W191"/>
  <c r="V191"/>
  <c r="B192"/>
  <c r="W193"/>
  <c r="V193"/>
  <c r="B194"/>
  <c r="W195"/>
  <c r="V195"/>
  <c r="B196"/>
  <c r="W197"/>
  <c r="V197"/>
  <c r="B198"/>
  <c r="W199"/>
  <c r="V199"/>
  <c r="B200"/>
  <c r="W201"/>
  <c r="V201"/>
  <c r="B202"/>
  <c r="W203"/>
  <c r="V203"/>
  <c r="B204"/>
  <c r="W205"/>
  <c r="V205"/>
  <c r="B206"/>
  <c r="W207"/>
  <c r="V207"/>
  <c r="B208"/>
  <c r="W209"/>
  <c r="V209"/>
  <c r="B210"/>
  <c r="W211"/>
  <c r="V211"/>
  <c r="B212"/>
  <c r="W213"/>
  <c r="V213"/>
  <c r="B214"/>
  <c r="W215"/>
  <c r="V215"/>
  <c r="B216"/>
  <c r="W217"/>
  <c r="V217"/>
  <c r="B218"/>
  <c r="W219"/>
  <c r="V219"/>
  <c r="B220"/>
  <c r="W221"/>
  <c r="V221"/>
  <c r="B222"/>
  <c r="W223"/>
  <c r="V223"/>
  <c r="B224"/>
  <c r="W225"/>
  <c r="V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L31" i="131"/>
  <c r="L41"/>
  <c r="L43"/>
  <c r="H39" i="117"/>
  <c r="G39"/>
  <c r="F39"/>
  <c r="E39"/>
  <c r="O160"/>
  <c r="D39"/>
  <c r="C39"/>
  <c r="B39"/>
  <c r="B162"/>
  <c r="A39"/>
  <c r="H38"/>
  <c r="W159"/>
  <c r="G38"/>
  <c r="F38"/>
  <c r="P159"/>
  <c r="E38"/>
  <c r="D38"/>
  <c r="I159"/>
  <c r="C38"/>
  <c r="B38"/>
  <c r="B161"/>
  <c r="A38"/>
  <c r="H37"/>
  <c r="W158"/>
  <c r="G37"/>
  <c r="F37"/>
  <c r="P158"/>
  <c r="E37"/>
  <c r="D37"/>
  <c r="I158"/>
  <c r="C37"/>
  <c r="B37"/>
  <c r="B160"/>
  <c r="A37"/>
  <c r="A160"/>
  <c r="H36"/>
  <c r="W157"/>
  <c r="G36"/>
  <c r="F36"/>
  <c r="P157"/>
  <c r="E36"/>
  <c r="D36"/>
  <c r="I157"/>
  <c r="C36"/>
  <c r="B36"/>
  <c r="B159"/>
  <c r="A36"/>
  <c r="A159"/>
  <c r="H35"/>
  <c r="W156"/>
  <c r="G35"/>
  <c r="F35"/>
  <c r="P156"/>
  <c r="E35"/>
  <c r="D35"/>
  <c r="I156"/>
  <c r="C35"/>
  <c r="B35"/>
  <c r="B158"/>
  <c r="A35"/>
  <c r="H34"/>
  <c r="W155"/>
  <c r="G34"/>
  <c r="F34"/>
  <c r="P155"/>
  <c r="E34"/>
  <c r="D34"/>
  <c r="I155"/>
  <c r="C34"/>
  <c r="B34"/>
  <c r="B157"/>
  <c r="A34"/>
  <c r="H33"/>
  <c r="W154"/>
  <c r="G33"/>
  <c r="F33"/>
  <c r="P154"/>
  <c r="E33"/>
  <c r="D33"/>
  <c r="I154"/>
  <c r="C33"/>
  <c r="B33"/>
  <c r="B156"/>
  <c r="A33"/>
  <c r="H32"/>
  <c r="W153"/>
  <c r="G32"/>
  <c r="F32"/>
  <c r="P153"/>
  <c r="E32"/>
  <c r="D32"/>
  <c r="I153"/>
  <c r="C32"/>
  <c r="B32"/>
  <c r="B155"/>
  <c r="A32"/>
  <c r="H31"/>
  <c r="W152"/>
  <c r="G31"/>
  <c r="F31"/>
  <c r="P152"/>
  <c r="E31"/>
  <c r="D31"/>
  <c r="I152"/>
  <c r="C31"/>
  <c r="B31"/>
  <c r="B154"/>
  <c r="A31"/>
  <c r="A154"/>
  <c r="H30"/>
  <c r="W151"/>
  <c r="G30"/>
  <c r="F30"/>
  <c r="P151"/>
  <c r="E30"/>
  <c r="D30"/>
  <c r="I151"/>
  <c r="C30"/>
  <c r="B30"/>
  <c r="B153"/>
  <c r="A30"/>
  <c r="A153"/>
  <c r="H29"/>
  <c r="W150"/>
  <c r="G29"/>
  <c r="F29"/>
  <c r="P150"/>
  <c r="E29"/>
  <c r="D29"/>
  <c r="I150"/>
  <c r="C29"/>
  <c r="B29"/>
  <c r="B152"/>
  <c r="A29"/>
  <c r="A152"/>
  <c r="H28"/>
  <c r="G28"/>
  <c r="F28"/>
  <c r="E28"/>
  <c r="D28"/>
  <c r="C28"/>
  <c r="B28"/>
  <c r="B151"/>
  <c r="A28"/>
  <c r="H27"/>
  <c r="G27"/>
  <c r="F27"/>
  <c r="E27"/>
  <c r="D27"/>
  <c r="C27"/>
  <c r="B27"/>
  <c r="B150"/>
  <c r="A27"/>
  <c r="A150"/>
  <c r="H26"/>
  <c r="W149"/>
  <c r="G26"/>
  <c r="F26"/>
  <c r="P149"/>
  <c r="E26"/>
  <c r="D26"/>
  <c r="I149"/>
  <c r="C26"/>
  <c r="B26"/>
  <c r="B149"/>
  <c r="A26"/>
  <c r="A149"/>
  <c r="H25"/>
  <c r="W148"/>
  <c r="G25"/>
  <c r="F25"/>
  <c r="P148"/>
  <c r="E25"/>
  <c r="D25"/>
  <c r="I148"/>
  <c r="C25"/>
  <c r="B25"/>
  <c r="B148"/>
  <c r="A25"/>
  <c r="A148"/>
  <c r="W146"/>
  <c r="A155"/>
  <c r="A151"/>
  <c r="A156"/>
  <c r="A158"/>
  <c r="A162"/>
  <c r="L25" i="131"/>
  <c r="Z3"/>
  <c r="AB3"/>
  <c r="M1"/>
  <c r="K22"/>
  <c r="L44"/>
  <c r="A157" i="117"/>
  <c r="A161"/>
  <c r="L45" i="131"/>
  <c r="M24"/>
  <c r="H24" i="117"/>
  <c r="S23"/>
  <c r="O23"/>
  <c r="K23"/>
  <c r="S22"/>
  <c r="R22"/>
  <c r="O22"/>
  <c r="N22"/>
  <c r="K22"/>
  <c r="J22"/>
  <c r="S21"/>
  <c r="R21"/>
  <c r="O21"/>
  <c r="N21"/>
  <c r="K21"/>
  <c r="J21"/>
  <c r="S20"/>
  <c r="R20"/>
  <c r="O20"/>
  <c r="N20"/>
  <c r="K20"/>
  <c r="J20"/>
  <c r="B20" a="1"/>
  <c r="E20"/>
  <c r="A20"/>
  <c r="S19"/>
  <c r="R19"/>
  <c r="O19"/>
  <c r="N19"/>
  <c r="K19"/>
  <c r="J19"/>
  <c r="D20"/>
  <c r="C20"/>
  <c r="B20"/>
  <c r="B19" a="1"/>
  <c r="E19"/>
  <c r="A19"/>
  <c r="U18"/>
  <c r="S18"/>
  <c r="R18"/>
  <c r="O18"/>
  <c r="N18"/>
  <c r="K18"/>
  <c r="J18"/>
  <c r="B18" a="1"/>
  <c r="D18"/>
  <c r="A18"/>
  <c r="U17"/>
  <c r="S17"/>
  <c r="R17"/>
  <c r="O17"/>
  <c r="N17"/>
  <c r="D19"/>
  <c r="U23"/>
  <c r="U21"/>
  <c r="U19"/>
  <c r="U22"/>
  <c r="U20"/>
  <c r="C18"/>
  <c r="E18"/>
  <c r="B18"/>
  <c r="C19"/>
  <c r="B19"/>
  <c r="K17"/>
  <c r="J17"/>
  <c r="M23"/>
  <c r="P23"/>
  <c r="P21"/>
  <c r="M21"/>
  <c r="P19"/>
  <c r="M19"/>
  <c r="P22"/>
  <c r="M22"/>
  <c r="P20"/>
  <c r="M20"/>
  <c r="P18"/>
  <c r="M18"/>
  <c r="P17"/>
  <c r="M17"/>
  <c r="T23"/>
  <c r="Q23"/>
  <c r="T22"/>
  <c r="T44"/>
  <c r="Q22"/>
  <c r="T20"/>
  <c r="T42"/>
  <c r="Q20"/>
  <c r="T19"/>
  <c r="T41"/>
  <c r="Q19"/>
  <c r="T21"/>
  <c r="T43"/>
  <c r="Q21"/>
  <c r="T18"/>
  <c r="T40"/>
  <c r="Q18"/>
  <c r="T17"/>
  <c r="T39"/>
  <c r="Q17"/>
  <c r="T45"/>
  <c r="U24"/>
  <c r="P39"/>
  <c r="P40"/>
  <c r="P42"/>
  <c r="P44"/>
  <c r="P41"/>
  <c r="P43"/>
  <c r="P45"/>
  <c r="Q24"/>
  <c r="B17" a="1"/>
  <c r="A17"/>
  <c r="U16"/>
  <c r="T16"/>
  <c r="S16"/>
  <c r="R16"/>
  <c r="Q16"/>
  <c r="P16"/>
  <c r="P38"/>
  <c r="O16"/>
  <c r="N16"/>
  <c r="M16"/>
  <c r="K16"/>
  <c r="J16"/>
  <c r="U15"/>
  <c r="T15"/>
  <c r="T37"/>
  <c r="S15"/>
  <c r="R15"/>
  <c r="Q15"/>
  <c r="P15"/>
  <c r="O15"/>
  <c r="N15"/>
  <c r="M15"/>
  <c r="K15"/>
  <c r="J15"/>
  <c r="U14"/>
  <c r="T14"/>
  <c r="S14"/>
  <c r="R14"/>
  <c r="Q14"/>
  <c r="P14"/>
  <c r="P36"/>
  <c r="O14"/>
  <c r="N14"/>
  <c r="M14"/>
  <c r="K14"/>
  <c r="J14"/>
  <c r="B14"/>
  <c r="U13"/>
  <c r="T13"/>
  <c r="T35"/>
  <c r="S13"/>
  <c r="R13"/>
  <c r="Q13"/>
  <c r="P13"/>
  <c r="O13"/>
  <c r="N13"/>
  <c r="M13"/>
  <c r="K13"/>
  <c r="J13"/>
  <c r="U12"/>
  <c r="T12"/>
  <c r="S12"/>
  <c r="R12"/>
  <c r="Q12"/>
  <c r="P12"/>
  <c r="P34"/>
  <c r="O12"/>
  <c r="N12"/>
  <c r="M12"/>
  <c r="K12"/>
  <c r="J12"/>
  <c r="U11"/>
  <c r="T11"/>
  <c r="T33"/>
  <c r="S11"/>
  <c r="R11"/>
  <c r="Q11"/>
  <c r="P11"/>
  <c r="O11"/>
  <c r="N11"/>
  <c r="M11"/>
  <c r="K11"/>
  <c r="J11"/>
  <c r="B11"/>
  <c r="U10"/>
  <c r="T10"/>
  <c r="T32"/>
  <c r="S10"/>
  <c r="R10"/>
  <c r="Q10"/>
  <c r="P10"/>
  <c r="O10"/>
  <c r="N10"/>
  <c r="M10"/>
  <c r="K10"/>
  <c r="J10"/>
  <c r="U9"/>
  <c r="T9"/>
  <c r="S9"/>
  <c r="R9"/>
  <c r="Q9"/>
  <c r="P9"/>
  <c r="P31"/>
  <c r="O9"/>
  <c r="N9"/>
  <c r="M9"/>
  <c r="K9"/>
  <c r="J9"/>
  <c r="F9"/>
  <c r="D9"/>
  <c r="B9"/>
  <c r="U8"/>
  <c r="T8"/>
  <c r="S8"/>
  <c r="R8"/>
  <c r="Q8"/>
  <c r="P8"/>
  <c r="P30"/>
  <c r="O8"/>
  <c r="N8"/>
  <c r="M8"/>
  <c r="K8"/>
  <c r="J8"/>
  <c r="F8"/>
  <c r="B8"/>
  <c r="B13"/>
  <c r="U7"/>
  <c r="T7"/>
  <c r="T29"/>
  <c r="S7"/>
  <c r="R7"/>
  <c r="Q7"/>
  <c r="P7"/>
  <c r="O7"/>
  <c r="N7"/>
  <c r="M7"/>
  <c r="K7"/>
  <c r="J7"/>
  <c r="F7"/>
  <c r="D7"/>
  <c r="B7"/>
  <c r="U6"/>
  <c r="T6"/>
  <c r="S6"/>
  <c r="R6"/>
  <c r="Q6"/>
  <c r="P6"/>
  <c r="P28"/>
  <c r="O6"/>
  <c r="N6"/>
  <c r="M6"/>
  <c r="K6"/>
  <c r="J6"/>
  <c r="F6"/>
  <c r="D6"/>
  <c r="B6"/>
  <c r="U5"/>
  <c r="T5"/>
  <c r="S5"/>
  <c r="R5"/>
  <c r="Q5"/>
  <c r="P5"/>
  <c r="O5"/>
  <c r="N5"/>
  <c r="M5"/>
  <c r="K5"/>
  <c r="J5"/>
  <c r="AC4"/>
  <c r="AA4"/>
  <c r="Z4"/>
  <c r="U4"/>
  <c r="T4"/>
  <c r="T26"/>
  <c r="S4"/>
  <c r="R4"/>
  <c r="Q4"/>
  <c r="P4"/>
  <c r="O4"/>
  <c r="N4"/>
  <c r="M4"/>
  <c r="K4"/>
  <c r="J4"/>
  <c r="E17"/>
  <c r="C17"/>
  <c r="B17"/>
  <c r="D17"/>
  <c r="B12"/>
  <c r="P26"/>
  <c r="T27"/>
  <c r="P27"/>
  <c r="E6"/>
  <c r="T28"/>
  <c r="E7"/>
  <c r="P29"/>
  <c r="E8"/>
  <c r="D8"/>
  <c r="T30"/>
  <c r="E9"/>
  <c r="T31"/>
  <c r="P32"/>
  <c r="P33"/>
  <c r="T34"/>
  <c r="P35"/>
  <c r="T36"/>
  <c r="P37"/>
  <c r="T38"/>
  <c r="F14"/>
  <c r="C14"/>
  <c r="D13"/>
  <c r="C11"/>
  <c r="D14"/>
  <c r="F13"/>
  <c r="E13"/>
  <c r="C13"/>
  <c r="D11"/>
  <c r="E11"/>
  <c r="D12"/>
  <c r="L23"/>
  <c r="L22"/>
  <c r="L44"/>
  <c r="L20"/>
  <c r="L42"/>
  <c r="L19"/>
  <c r="L41"/>
  <c r="L21"/>
  <c r="L43"/>
  <c r="L18"/>
  <c r="L40"/>
  <c r="L17"/>
  <c r="L39"/>
  <c r="L16"/>
  <c r="L38"/>
  <c r="L14"/>
  <c r="L36"/>
  <c r="L12"/>
  <c r="L34"/>
  <c r="L9"/>
  <c r="L31"/>
  <c r="L8"/>
  <c r="L30"/>
  <c r="L6"/>
  <c r="L28"/>
  <c r="L15"/>
  <c r="L37"/>
  <c r="L13"/>
  <c r="L35"/>
  <c r="L11"/>
  <c r="L33"/>
  <c r="L10"/>
  <c r="L32"/>
  <c r="L7"/>
  <c r="L5"/>
  <c r="L27"/>
  <c r="L4"/>
  <c r="L26"/>
  <c r="L29"/>
  <c r="U3"/>
  <c r="T3"/>
  <c r="T25"/>
  <c r="AC3"/>
  <c r="S3"/>
  <c r="Q3"/>
  <c r="P3"/>
  <c r="O3"/>
  <c r="M3"/>
  <c r="L3"/>
  <c r="L25"/>
  <c r="K3"/>
  <c r="Q2"/>
  <c r="P2"/>
  <c r="M2"/>
  <c r="L2"/>
  <c r="U1"/>
  <c r="Q1"/>
  <c r="M1"/>
  <c r="G263" i="130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AB250"/>
  <c r="AA250"/>
  <c r="Z250"/>
  <c r="Y250"/>
  <c r="X250"/>
  <c r="G250"/>
  <c r="F250"/>
  <c r="E250"/>
  <c r="D250"/>
  <c r="C250"/>
  <c r="AB249"/>
  <c r="AA249"/>
  <c r="Z249"/>
  <c r="Y249"/>
  <c r="X249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I146"/>
  <c r="B146"/>
  <c r="B140"/>
  <c r="A140"/>
  <c r="A263"/>
  <c r="B139"/>
  <c r="A139"/>
  <c r="A262"/>
  <c r="B138"/>
  <c r="A138"/>
  <c r="A261"/>
  <c r="B137"/>
  <c r="A137"/>
  <c r="A260"/>
  <c r="B136"/>
  <c r="A136"/>
  <c r="A259"/>
  <c r="B135"/>
  <c r="A135"/>
  <c r="A258"/>
  <c r="B134"/>
  <c r="A134"/>
  <c r="A257"/>
  <c r="B133"/>
  <c r="A133"/>
  <c r="A256"/>
  <c r="B132"/>
  <c r="A132"/>
  <c r="A255"/>
  <c r="B131"/>
  <c r="A131"/>
  <c r="A254"/>
  <c r="B130"/>
  <c r="A130"/>
  <c r="A253"/>
  <c r="B129"/>
  <c r="A129"/>
  <c r="A252"/>
  <c r="B128"/>
  <c r="A128"/>
  <c r="A251"/>
  <c r="H127"/>
  <c r="G127"/>
  <c r="B127"/>
  <c r="A127"/>
  <c r="A250"/>
  <c r="H126"/>
  <c r="G126"/>
  <c r="V249"/>
  <c r="B126"/>
  <c r="A126"/>
  <c r="A249"/>
  <c r="H125"/>
  <c r="G125"/>
  <c r="B125"/>
  <c r="A125"/>
  <c r="A248"/>
  <c r="H124"/>
  <c r="G124"/>
  <c r="V247"/>
  <c r="B124"/>
  <c r="A124"/>
  <c r="A247"/>
  <c r="H123"/>
  <c r="G123"/>
  <c r="B123"/>
  <c r="A123"/>
  <c r="A246"/>
  <c r="H122"/>
  <c r="G122"/>
  <c r="V245"/>
  <c r="B122"/>
  <c r="A122"/>
  <c r="A245"/>
  <c r="H121"/>
  <c r="G121"/>
  <c r="B121"/>
  <c r="A121"/>
  <c r="A244"/>
  <c r="H120"/>
  <c r="G120"/>
  <c r="V243"/>
  <c r="B120"/>
  <c r="A120"/>
  <c r="A243"/>
  <c r="H119"/>
  <c r="G119"/>
  <c r="B119"/>
  <c r="A119"/>
  <c r="A242"/>
  <c r="H118"/>
  <c r="G118"/>
  <c r="V241"/>
  <c r="B118"/>
  <c r="A118"/>
  <c r="A241"/>
  <c r="H117"/>
  <c r="G117"/>
  <c r="B117"/>
  <c r="A117"/>
  <c r="A240"/>
  <c r="H116"/>
  <c r="G116"/>
  <c r="V239"/>
  <c r="B116"/>
  <c r="A116"/>
  <c r="A239"/>
  <c r="H115"/>
  <c r="G115"/>
  <c r="B115"/>
  <c r="A115"/>
  <c r="A238"/>
  <c r="H114"/>
  <c r="G114"/>
  <c r="V237"/>
  <c r="B114"/>
  <c r="A114"/>
  <c r="A237"/>
  <c r="H113"/>
  <c r="G113"/>
  <c r="B113"/>
  <c r="A113"/>
  <c r="A236"/>
  <c r="H112"/>
  <c r="G112"/>
  <c r="V235"/>
  <c r="B112"/>
  <c r="A112"/>
  <c r="A235"/>
  <c r="H111"/>
  <c r="G111"/>
  <c r="B111"/>
  <c r="A111"/>
  <c r="A234"/>
  <c r="H110"/>
  <c r="G110"/>
  <c r="V233"/>
  <c r="B110"/>
  <c r="A110"/>
  <c r="A233"/>
  <c r="H109"/>
  <c r="G109"/>
  <c r="B109"/>
  <c r="A109"/>
  <c r="A232"/>
  <c r="H108"/>
  <c r="G108"/>
  <c r="V231"/>
  <c r="B108"/>
  <c r="A108"/>
  <c r="A231"/>
  <c r="H107"/>
  <c r="G107"/>
  <c r="B107"/>
  <c r="A107"/>
  <c r="A230"/>
  <c r="H106"/>
  <c r="G106"/>
  <c r="V229"/>
  <c r="B106"/>
  <c r="A106"/>
  <c r="A229"/>
  <c r="H105"/>
  <c r="G105"/>
  <c r="B105"/>
  <c r="A105"/>
  <c r="A228"/>
  <c r="H104"/>
  <c r="G104"/>
  <c r="V227"/>
  <c r="B104"/>
  <c r="A104"/>
  <c r="A227"/>
  <c r="H103"/>
  <c r="G103"/>
  <c r="B103"/>
  <c r="A103"/>
  <c r="A226"/>
  <c r="H102"/>
  <c r="G102"/>
  <c r="V225"/>
  <c r="B102"/>
  <c r="A102"/>
  <c r="A225"/>
  <c r="H101"/>
  <c r="G101"/>
  <c r="B101"/>
  <c r="A101"/>
  <c r="A224"/>
  <c r="H100"/>
  <c r="G100"/>
  <c r="V223"/>
  <c r="B100"/>
  <c r="A100"/>
  <c r="A223"/>
  <c r="H99"/>
  <c r="G99"/>
  <c r="B99"/>
  <c r="A99"/>
  <c r="A222"/>
  <c r="H98"/>
  <c r="G98"/>
  <c r="V221"/>
  <c r="B98"/>
  <c r="A98"/>
  <c r="A221"/>
  <c r="H97"/>
  <c r="G97"/>
  <c r="B97"/>
  <c r="A97"/>
  <c r="A220"/>
  <c r="H96"/>
  <c r="G96"/>
  <c r="V219"/>
  <c r="B96"/>
  <c r="A96"/>
  <c r="A219"/>
  <c r="H95"/>
  <c r="G95"/>
  <c r="B95"/>
  <c r="A95"/>
  <c r="A218"/>
  <c r="H94"/>
  <c r="G94"/>
  <c r="V217"/>
  <c r="B94"/>
  <c r="A94"/>
  <c r="A217"/>
  <c r="H93"/>
  <c r="G93"/>
  <c r="B93"/>
  <c r="A93"/>
  <c r="A216"/>
  <c r="H92"/>
  <c r="G92"/>
  <c r="V215"/>
  <c r="B92"/>
  <c r="A92"/>
  <c r="A215"/>
  <c r="H91"/>
  <c r="G91"/>
  <c r="B91"/>
  <c r="A91"/>
  <c r="A214"/>
  <c r="H90"/>
  <c r="G90"/>
  <c r="V213"/>
  <c r="B90"/>
  <c r="A90"/>
  <c r="A213"/>
  <c r="H89"/>
  <c r="G89"/>
  <c r="B89"/>
  <c r="A89"/>
  <c r="A212"/>
  <c r="H88"/>
  <c r="G88"/>
  <c r="V211"/>
  <c r="B88"/>
  <c r="A88"/>
  <c r="A211"/>
  <c r="H87"/>
  <c r="G87"/>
  <c r="B87"/>
  <c r="A87"/>
  <c r="A210"/>
  <c r="H86"/>
  <c r="G86"/>
  <c r="V209"/>
  <c r="B86"/>
  <c r="A86"/>
  <c r="A209"/>
  <c r="H85"/>
  <c r="G85"/>
  <c r="B85"/>
  <c r="A85"/>
  <c r="A208"/>
  <c r="H84"/>
  <c r="G84"/>
  <c r="V207"/>
  <c r="B84"/>
  <c r="A84"/>
  <c r="A207"/>
  <c r="H83"/>
  <c r="G83"/>
  <c r="B83"/>
  <c r="A83"/>
  <c r="A206"/>
  <c r="H82"/>
  <c r="G82"/>
  <c r="V205"/>
  <c r="B82"/>
  <c r="A82"/>
  <c r="A205"/>
  <c r="H81"/>
  <c r="G81"/>
  <c r="B81"/>
  <c r="A81"/>
  <c r="A204"/>
  <c r="H80"/>
  <c r="G80"/>
  <c r="V203"/>
  <c r="B80"/>
  <c r="A80"/>
  <c r="A203"/>
  <c r="H79"/>
  <c r="G79"/>
  <c r="B79"/>
  <c r="A79"/>
  <c r="A202"/>
  <c r="H78"/>
  <c r="G78"/>
  <c r="V201"/>
  <c r="B78"/>
  <c r="A78"/>
  <c r="A201"/>
  <c r="H77"/>
  <c r="G77"/>
  <c r="B77"/>
  <c r="A77"/>
  <c r="A200"/>
  <c r="H76"/>
  <c r="G76"/>
  <c r="V199"/>
  <c r="B76"/>
  <c r="A76"/>
  <c r="A199"/>
  <c r="H75"/>
  <c r="G75"/>
  <c r="B75"/>
  <c r="A75"/>
  <c r="A198"/>
  <c r="H74"/>
  <c r="G74"/>
  <c r="V197"/>
  <c r="B74"/>
  <c r="A74"/>
  <c r="A197"/>
  <c r="H73"/>
  <c r="G73"/>
  <c r="B73"/>
  <c r="A73"/>
  <c r="A196"/>
  <c r="H72"/>
  <c r="G72"/>
  <c r="V195"/>
  <c r="B72"/>
  <c r="A72"/>
  <c r="A195"/>
  <c r="H71"/>
  <c r="G71"/>
  <c r="B71"/>
  <c r="A71"/>
  <c r="A194"/>
  <c r="H70"/>
  <c r="G70"/>
  <c r="V193"/>
  <c r="B70"/>
  <c r="A70"/>
  <c r="A193"/>
  <c r="H69"/>
  <c r="G69"/>
  <c r="B69"/>
  <c r="A69"/>
  <c r="A192"/>
  <c r="H68"/>
  <c r="G68"/>
  <c r="V191"/>
  <c r="B68"/>
  <c r="A68"/>
  <c r="A191"/>
  <c r="H67"/>
  <c r="G67"/>
  <c r="B67"/>
  <c r="A67"/>
  <c r="A190"/>
  <c r="H66"/>
  <c r="G66"/>
  <c r="V189"/>
  <c r="B66"/>
  <c r="A66"/>
  <c r="A189"/>
  <c r="H65"/>
  <c r="G65"/>
  <c r="B65"/>
  <c r="A65"/>
  <c r="A188"/>
  <c r="H64"/>
  <c r="G64"/>
  <c r="V187"/>
  <c r="B64"/>
  <c r="A64"/>
  <c r="A187"/>
  <c r="H63"/>
  <c r="G63"/>
  <c r="B63"/>
  <c r="A63"/>
  <c r="A186"/>
  <c r="H62"/>
  <c r="G62"/>
  <c r="V185"/>
  <c r="F62"/>
  <c r="E62"/>
  <c r="D62"/>
  <c r="C62"/>
  <c r="H185"/>
  <c r="B62"/>
  <c r="A62"/>
  <c r="A185"/>
  <c r="H61"/>
  <c r="G61"/>
  <c r="F61"/>
  <c r="E61"/>
  <c r="D61"/>
  <c r="C61"/>
  <c r="H184"/>
  <c r="B61"/>
  <c r="A61"/>
  <c r="A184"/>
  <c r="H60"/>
  <c r="G60"/>
  <c r="V183"/>
  <c r="F60"/>
  <c r="E60"/>
  <c r="D60"/>
  <c r="C60"/>
  <c r="H183"/>
  <c r="B60"/>
  <c r="A60"/>
  <c r="A183"/>
  <c r="H59"/>
  <c r="G59"/>
  <c r="F59"/>
  <c r="E59"/>
  <c r="D59"/>
  <c r="C59"/>
  <c r="H182"/>
  <c r="B59"/>
  <c r="A59"/>
  <c r="A182"/>
  <c r="H58"/>
  <c r="G58"/>
  <c r="V181"/>
  <c r="F58"/>
  <c r="E58"/>
  <c r="D58"/>
  <c r="C58"/>
  <c r="H181"/>
  <c r="B58"/>
  <c r="A58"/>
  <c r="A181"/>
  <c r="H57"/>
  <c r="G57"/>
  <c r="F57"/>
  <c r="E57"/>
  <c r="D57"/>
  <c r="C57"/>
  <c r="H180"/>
  <c r="B57"/>
  <c r="A57"/>
  <c r="A180"/>
  <c r="H56"/>
  <c r="G56"/>
  <c r="V179"/>
  <c r="F56"/>
  <c r="E56"/>
  <c r="D56"/>
  <c r="C56"/>
  <c r="H179"/>
  <c r="B56"/>
  <c r="A56"/>
  <c r="A179"/>
  <c r="H55"/>
  <c r="G55"/>
  <c r="F55"/>
  <c r="E55"/>
  <c r="D55"/>
  <c r="C55"/>
  <c r="H178"/>
  <c r="B55"/>
  <c r="A55"/>
  <c r="A178"/>
  <c r="H54"/>
  <c r="G54"/>
  <c r="V177"/>
  <c r="F54"/>
  <c r="E54"/>
  <c r="D54"/>
  <c r="C54"/>
  <c r="H177"/>
  <c r="B54"/>
  <c r="A54"/>
  <c r="A177"/>
  <c r="H53"/>
  <c r="G53"/>
  <c r="F53"/>
  <c r="E53"/>
  <c r="D53"/>
  <c r="C53"/>
  <c r="H176"/>
  <c r="B53"/>
  <c r="A53"/>
  <c r="A176"/>
  <c r="H52"/>
  <c r="G52"/>
  <c r="V175"/>
  <c r="F52"/>
  <c r="E52"/>
  <c r="D52"/>
  <c r="C52"/>
  <c r="H175"/>
  <c r="B52"/>
  <c r="A52"/>
  <c r="A175"/>
  <c r="H51"/>
  <c r="G51"/>
  <c r="F51"/>
  <c r="E51"/>
  <c r="D51"/>
  <c r="C51"/>
  <c r="H174"/>
  <c r="B51"/>
  <c r="A51"/>
  <c r="A174"/>
  <c r="H50"/>
  <c r="G50"/>
  <c r="V173"/>
  <c r="F50"/>
  <c r="E50"/>
  <c r="D50"/>
  <c r="C50"/>
  <c r="H173"/>
  <c r="B50"/>
  <c r="A50"/>
  <c r="A173"/>
  <c r="H49"/>
  <c r="G49"/>
  <c r="F49"/>
  <c r="E49"/>
  <c r="D49"/>
  <c r="C49"/>
  <c r="H172"/>
  <c r="B49"/>
  <c r="A49"/>
  <c r="A172"/>
  <c r="H48"/>
  <c r="G48"/>
  <c r="V171"/>
  <c r="F48"/>
  <c r="E48"/>
  <c r="D48"/>
  <c r="C48"/>
  <c r="H171"/>
  <c r="B48"/>
  <c r="A48"/>
  <c r="A171"/>
  <c r="H47"/>
  <c r="G47"/>
  <c r="F47"/>
  <c r="E47"/>
  <c r="D47"/>
  <c r="C47"/>
  <c r="H170"/>
  <c r="B47"/>
  <c r="A47"/>
  <c r="A170"/>
  <c r="H46"/>
  <c r="G46"/>
  <c r="V169"/>
  <c r="F46"/>
  <c r="E46"/>
  <c r="D46"/>
  <c r="C46"/>
  <c r="H169"/>
  <c r="B46"/>
  <c r="A46"/>
  <c r="A169"/>
  <c r="H45"/>
  <c r="G45"/>
  <c r="F45"/>
  <c r="E45"/>
  <c r="D45"/>
  <c r="C45"/>
  <c r="H168"/>
  <c r="B45"/>
  <c r="A45"/>
  <c r="A168"/>
  <c r="H44"/>
  <c r="G44"/>
  <c r="V167"/>
  <c r="F44"/>
  <c r="E44"/>
  <c r="D44"/>
  <c r="C44"/>
  <c r="H167"/>
  <c r="B44"/>
  <c r="A44"/>
  <c r="A167"/>
  <c r="H43"/>
  <c r="G43"/>
  <c r="F43"/>
  <c r="E43"/>
  <c r="D43"/>
  <c r="C43"/>
  <c r="H166"/>
  <c r="B43"/>
  <c r="A43"/>
  <c r="A166"/>
  <c r="H42"/>
  <c r="G42"/>
  <c r="V165"/>
  <c r="F42"/>
  <c r="E42"/>
  <c r="D42"/>
  <c r="C42"/>
  <c r="H165"/>
  <c r="B42"/>
  <c r="A42"/>
  <c r="A165"/>
  <c r="H41"/>
  <c r="G41"/>
  <c r="F41"/>
  <c r="E41"/>
  <c r="D41"/>
  <c r="C41"/>
  <c r="H164"/>
  <c r="B41"/>
  <c r="A41"/>
  <c r="A164"/>
  <c r="H40"/>
  <c r="G40"/>
  <c r="V163"/>
  <c r="F40"/>
  <c r="E40"/>
  <c r="D40"/>
  <c r="C40"/>
  <c r="H163"/>
  <c r="B40"/>
  <c r="A40"/>
  <c r="A163"/>
  <c r="H39"/>
  <c r="G39"/>
  <c r="F39"/>
  <c r="E39"/>
  <c r="D39"/>
  <c r="C39"/>
  <c r="B39"/>
  <c r="A39"/>
  <c r="A162"/>
  <c r="H38"/>
  <c r="G38"/>
  <c r="F38"/>
  <c r="E38"/>
  <c r="D38"/>
  <c r="C38"/>
  <c r="B38"/>
  <c r="A38"/>
  <c r="A161"/>
  <c r="H37"/>
  <c r="G37"/>
  <c r="F37"/>
  <c r="E37"/>
  <c r="D37"/>
  <c r="C37"/>
  <c r="B37"/>
  <c r="A37"/>
  <c r="A160"/>
  <c r="H36"/>
  <c r="G36"/>
  <c r="F36"/>
  <c r="E36"/>
  <c r="D36"/>
  <c r="C36"/>
  <c r="B36"/>
  <c r="A36"/>
  <c r="A159"/>
  <c r="H35"/>
  <c r="G35"/>
  <c r="F35"/>
  <c r="E35"/>
  <c r="D35"/>
  <c r="C35"/>
  <c r="B35"/>
  <c r="A35"/>
  <c r="A158"/>
  <c r="H34"/>
  <c r="G34"/>
  <c r="F34"/>
  <c r="E34"/>
  <c r="D34"/>
  <c r="C34"/>
  <c r="B34"/>
  <c r="A34"/>
  <c r="A157"/>
  <c r="H33"/>
  <c r="G33"/>
  <c r="F33"/>
  <c r="E33"/>
  <c r="D33"/>
  <c r="C33"/>
  <c r="B33"/>
  <c r="A33"/>
  <c r="A156"/>
  <c r="H32"/>
  <c r="G32"/>
  <c r="F32"/>
  <c r="E32"/>
  <c r="D32"/>
  <c r="C32"/>
  <c r="B32"/>
  <c r="A32"/>
  <c r="A155"/>
  <c r="H31"/>
  <c r="G31"/>
  <c r="F31"/>
  <c r="E31"/>
  <c r="D31"/>
  <c r="C31"/>
  <c r="B31"/>
  <c r="A31"/>
  <c r="A154"/>
  <c r="H30"/>
  <c r="G30"/>
  <c r="F30"/>
  <c r="E30"/>
  <c r="D30"/>
  <c r="C30"/>
  <c r="B30"/>
  <c r="A30"/>
  <c r="A153"/>
  <c r="H29"/>
  <c r="G29"/>
  <c r="F29"/>
  <c r="E29"/>
  <c r="D29"/>
  <c r="C29"/>
  <c r="B29"/>
  <c r="A29"/>
  <c r="A152"/>
  <c r="H28"/>
  <c r="G28"/>
  <c r="F28"/>
  <c r="E28"/>
  <c r="D28"/>
  <c r="C28"/>
  <c r="B28"/>
  <c r="A28"/>
  <c r="A151"/>
  <c r="H27"/>
  <c r="G27"/>
  <c r="F27"/>
  <c r="E27"/>
  <c r="D27"/>
  <c r="C27"/>
  <c r="B27"/>
  <c r="A27"/>
  <c r="A150"/>
  <c r="H26"/>
  <c r="G26"/>
  <c r="F26"/>
  <c r="E26"/>
  <c r="D26"/>
  <c r="C26"/>
  <c r="B26"/>
  <c r="A26"/>
  <c r="A149"/>
  <c r="H25"/>
  <c r="G25"/>
  <c r="F25"/>
  <c r="E25"/>
  <c r="D25"/>
  <c r="C25"/>
  <c r="B25"/>
  <c r="A25"/>
  <c r="A148"/>
  <c r="W146"/>
  <c r="H24"/>
  <c r="S23"/>
  <c r="O23"/>
  <c r="K23"/>
  <c r="S22"/>
  <c r="R22"/>
  <c r="O22"/>
  <c r="N22"/>
  <c r="Z3" i="117"/>
  <c r="L45"/>
  <c r="M24"/>
  <c r="C12"/>
  <c r="E12"/>
  <c r="B148" i="130"/>
  <c r="P148"/>
  <c r="I149"/>
  <c r="W149"/>
  <c r="B150"/>
  <c r="P150"/>
  <c r="I151"/>
  <c r="W151"/>
  <c r="B152"/>
  <c r="P152"/>
  <c r="I153"/>
  <c r="W153"/>
  <c r="B154"/>
  <c r="P154"/>
  <c r="I155"/>
  <c r="W155"/>
  <c r="B156"/>
  <c r="P156"/>
  <c r="I157"/>
  <c r="W157"/>
  <c r="B158"/>
  <c r="P158"/>
  <c r="I159"/>
  <c r="W159"/>
  <c r="B160"/>
  <c r="P160"/>
  <c r="I161"/>
  <c r="W161"/>
  <c r="B162"/>
  <c r="P162"/>
  <c r="O162"/>
  <c r="P163"/>
  <c r="O163"/>
  <c r="W163"/>
  <c r="B164"/>
  <c r="I164"/>
  <c r="W164"/>
  <c r="V164"/>
  <c r="B165"/>
  <c r="I165"/>
  <c r="P166"/>
  <c r="O166"/>
  <c r="P167"/>
  <c r="O167"/>
  <c r="W167"/>
  <c r="B168"/>
  <c r="I168"/>
  <c r="W168"/>
  <c r="V168"/>
  <c r="B169"/>
  <c r="I169"/>
  <c r="P170"/>
  <c r="O170"/>
  <c r="P171"/>
  <c r="O171"/>
  <c r="W171"/>
  <c r="B172"/>
  <c r="I172"/>
  <c r="W172"/>
  <c r="V172"/>
  <c r="B173"/>
  <c r="I173"/>
  <c r="P174"/>
  <c r="O174"/>
  <c r="P175"/>
  <c r="O175"/>
  <c r="W175"/>
  <c r="B176"/>
  <c r="I176"/>
  <c r="W176"/>
  <c r="V176"/>
  <c r="B177"/>
  <c r="I177"/>
  <c r="P178"/>
  <c r="O178"/>
  <c r="P179"/>
  <c r="O179"/>
  <c r="W179"/>
  <c r="B180"/>
  <c r="I180"/>
  <c r="W180"/>
  <c r="V180"/>
  <c r="B181"/>
  <c r="I181"/>
  <c r="P182"/>
  <c r="O182"/>
  <c r="P183"/>
  <c r="O183"/>
  <c r="W183"/>
  <c r="B184"/>
  <c r="I184"/>
  <c r="W184"/>
  <c r="V184"/>
  <c r="B185"/>
  <c r="I185"/>
  <c r="W186"/>
  <c r="V186"/>
  <c r="B187"/>
  <c r="W187"/>
  <c r="B188"/>
  <c r="W190"/>
  <c r="V190"/>
  <c r="B191"/>
  <c r="W191"/>
  <c r="B192"/>
  <c r="W194"/>
  <c r="V194"/>
  <c r="B195"/>
  <c r="W195"/>
  <c r="B196"/>
  <c r="W198"/>
  <c r="V198"/>
  <c r="B199"/>
  <c r="W199"/>
  <c r="B200"/>
  <c r="W202"/>
  <c r="V202"/>
  <c r="B203"/>
  <c r="W203"/>
  <c r="B204"/>
  <c r="W206"/>
  <c r="V206"/>
  <c r="B207"/>
  <c r="W207"/>
  <c r="B208"/>
  <c r="W210"/>
  <c r="V210"/>
  <c r="B211"/>
  <c r="W211"/>
  <c r="B212"/>
  <c r="W214"/>
  <c r="V214"/>
  <c r="B215"/>
  <c r="W215"/>
  <c r="B216"/>
  <c r="W218"/>
  <c r="V218"/>
  <c r="B219"/>
  <c r="W219"/>
  <c r="B220"/>
  <c r="W222"/>
  <c r="V222"/>
  <c r="B223"/>
  <c r="W223"/>
  <c r="B224"/>
  <c r="W226"/>
  <c r="V226"/>
  <c r="B227"/>
  <c r="W227"/>
  <c r="B228"/>
  <c r="W230"/>
  <c r="V230"/>
  <c r="B231"/>
  <c r="W231"/>
  <c r="B232"/>
  <c r="W234"/>
  <c r="V234"/>
  <c r="B235"/>
  <c r="W235"/>
  <c r="B236"/>
  <c r="W238"/>
  <c r="V238"/>
  <c r="B239"/>
  <c r="W239"/>
  <c r="B240"/>
  <c r="W242"/>
  <c r="V242"/>
  <c r="B243"/>
  <c r="W243"/>
  <c r="B244"/>
  <c r="W246"/>
  <c r="V246"/>
  <c r="B247"/>
  <c r="W247"/>
  <c r="B248"/>
  <c r="W250"/>
  <c r="V250"/>
  <c r="B251"/>
  <c r="B252"/>
  <c r="B253"/>
  <c r="B254"/>
  <c r="B255"/>
  <c r="B256"/>
  <c r="B257"/>
  <c r="B258"/>
  <c r="B259"/>
  <c r="B260"/>
  <c r="B261"/>
  <c r="B262"/>
  <c r="B263"/>
  <c r="E14" i="117"/>
  <c r="C6" i="124"/>
  <c r="D6"/>
  <c r="E6"/>
  <c r="I148" i="130"/>
  <c r="W148"/>
  <c r="B149"/>
  <c r="P149"/>
  <c r="I150"/>
  <c r="W150"/>
  <c r="B151"/>
  <c r="P151"/>
  <c r="I152"/>
  <c r="W152"/>
  <c r="B153"/>
  <c r="P153"/>
  <c r="I154"/>
  <c r="W154"/>
  <c r="B155"/>
  <c r="P155"/>
  <c r="I156"/>
  <c r="W156"/>
  <c r="B157"/>
  <c r="P157"/>
  <c r="I158"/>
  <c r="W158"/>
  <c r="B159"/>
  <c r="P159"/>
  <c r="I160"/>
  <c r="W160"/>
  <c r="B161"/>
  <c r="P161"/>
  <c r="I162"/>
  <c r="H162"/>
  <c r="W162"/>
  <c r="V162"/>
  <c r="B163"/>
  <c r="I163"/>
  <c r="P164"/>
  <c r="O164"/>
  <c r="P165"/>
  <c r="O165"/>
  <c r="W165"/>
  <c r="B166"/>
  <c r="I166"/>
  <c r="W166"/>
  <c r="V166"/>
  <c r="B167"/>
  <c r="I167"/>
  <c r="P168"/>
  <c r="O168"/>
  <c r="P169"/>
  <c r="O169"/>
  <c r="W169"/>
  <c r="B170"/>
  <c r="I170"/>
  <c r="W170"/>
  <c r="V170"/>
  <c r="B171"/>
  <c r="I171"/>
  <c r="P172"/>
  <c r="O172"/>
  <c r="P173"/>
  <c r="O173"/>
  <c r="W173"/>
  <c r="B174"/>
  <c r="I174"/>
  <c r="W174"/>
  <c r="V174"/>
  <c r="B175"/>
  <c r="I175"/>
  <c r="P176"/>
  <c r="O176"/>
  <c r="P177"/>
  <c r="O177"/>
  <c r="W177"/>
  <c r="B178"/>
  <c r="I178"/>
  <c r="W178"/>
  <c r="V178"/>
  <c r="B179"/>
  <c r="I179"/>
  <c r="P180"/>
  <c r="O180"/>
  <c r="P181"/>
  <c r="O181"/>
  <c r="W181"/>
  <c r="B182"/>
  <c r="I182"/>
  <c r="W182"/>
  <c r="V182"/>
  <c r="B183"/>
  <c r="I183"/>
  <c r="P184"/>
  <c r="O184"/>
  <c r="P185"/>
  <c r="O185"/>
  <c r="W185"/>
  <c r="B186"/>
  <c r="W188"/>
  <c r="V188"/>
  <c r="B189"/>
  <c r="W189"/>
  <c r="B190"/>
  <c r="W192"/>
  <c r="V192"/>
  <c r="B193"/>
  <c r="W193"/>
  <c r="B194"/>
  <c r="W196"/>
  <c r="V196"/>
  <c r="B197"/>
  <c r="W197"/>
  <c r="B198"/>
  <c r="W200"/>
  <c r="V200"/>
  <c r="B201"/>
  <c r="W201"/>
  <c r="B202"/>
  <c r="W204"/>
  <c r="V204"/>
  <c r="B205"/>
  <c r="W205"/>
  <c r="B206"/>
  <c r="W208"/>
  <c r="V208"/>
  <c r="B209"/>
  <c r="W209"/>
  <c r="B210"/>
  <c r="W212"/>
  <c r="V212"/>
  <c r="B213"/>
  <c r="W213"/>
  <c r="B214"/>
  <c r="W216"/>
  <c r="V216"/>
  <c r="B217"/>
  <c r="W217"/>
  <c r="B218"/>
  <c r="W220"/>
  <c r="V220"/>
  <c r="B221"/>
  <c r="W221"/>
  <c r="B222"/>
  <c r="W224"/>
  <c r="V224"/>
  <c r="B225"/>
  <c r="W225"/>
  <c r="B226"/>
  <c r="W228"/>
  <c r="V228"/>
  <c r="B229"/>
  <c r="W229"/>
  <c r="B230"/>
  <c r="W232"/>
  <c r="V232"/>
  <c r="B233"/>
  <c r="W233"/>
  <c r="B234"/>
  <c r="W236"/>
  <c r="V236"/>
  <c r="B237"/>
  <c r="W237"/>
  <c r="B238"/>
  <c r="W240"/>
  <c r="V240"/>
  <c r="B241"/>
  <c r="W241"/>
  <c r="B242"/>
  <c r="W244"/>
  <c r="V244"/>
  <c r="B245"/>
  <c r="W245"/>
  <c r="B246"/>
  <c r="W248"/>
  <c r="V248"/>
  <c r="B249"/>
  <c r="W249"/>
  <c r="B250"/>
  <c r="P25" i="117"/>
  <c r="AA3"/>
  <c r="AB3"/>
  <c r="K22" i="130"/>
  <c r="J22"/>
  <c r="S21"/>
  <c r="R21"/>
  <c r="O21"/>
  <c r="N21"/>
  <c r="K21"/>
  <c r="J21"/>
  <c r="S20"/>
  <c r="R20"/>
  <c r="O20"/>
  <c r="N20"/>
  <c r="K20"/>
  <c r="J20"/>
  <c r="B20" a="1"/>
  <c r="D20"/>
  <c r="A20"/>
  <c r="S19"/>
  <c r="R19"/>
  <c r="N19"/>
  <c r="K19"/>
  <c r="J19"/>
  <c r="B19" a="1"/>
  <c r="D19"/>
  <c r="A19"/>
  <c r="S18"/>
  <c r="R18"/>
  <c r="O18"/>
  <c r="N18"/>
  <c r="K18"/>
  <c r="J18"/>
  <c r="D18"/>
  <c r="B18"/>
  <c r="B18" a="1"/>
  <c r="E18"/>
  <c r="A18"/>
  <c r="S17"/>
  <c r="R17"/>
  <c r="O17"/>
  <c r="N17"/>
  <c r="K17"/>
  <c r="J17"/>
  <c r="C20"/>
  <c r="E20"/>
  <c r="C19"/>
  <c r="E19"/>
  <c r="P17"/>
  <c r="C18"/>
  <c r="M17"/>
  <c r="M18"/>
  <c r="B19"/>
  <c r="B20"/>
  <c r="M20"/>
  <c r="P21"/>
  <c r="U23"/>
  <c r="U22"/>
  <c r="U20"/>
  <c r="U17"/>
  <c r="U19"/>
  <c r="U18"/>
  <c r="U21"/>
  <c r="P19"/>
  <c r="P18"/>
  <c r="P22"/>
  <c r="P23"/>
  <c r="M21"/>
  <c r="T23"/>
  <c r="Q22"/>
  <c r="T22"/>
  <c r="T44"/>
  <c r="Q23"/>
  <c r="T21"/>
  <c r="T43"/>
  <c r="Q20"/>
  <c r="T19"/>
  <c r="T41"/>
  <c r="Q19"/>
  <c r="T18"/>
  <c r="T40"/>
  <c r="Q18"/>
  <c r="T17"/>
  <c r="T39"/>
  <c r="Q17"/>
  <c r="P39"/>
  <c r="Q21"/>
  <c r="P43"/>
  <c r="T20"/>
  <c r="T42"/>
  <c r="M19"/>
  <c r="M22"/>
  <c r="M23"/>
  <c r="P20"/>
  <c r="P42"/>
  <c r="B17" a="1"/>
  <c r="A17"/>
  <c r="U16"/>
  <c r="T16"/>
  <c r="S16"/>
  <c r="R16"/>
  <c r="Q16"/>
  <c r="P16"/>
  <c r="O16"/>
  <c r="N16"/>
  <c r="M16"/>
  <c r="K16"/>
  <c r="J16"/>
  <c r="U15"/>
  <c r="T15"/>
  <c r="T37"/>
  <c r="S15"/>
  <c r="R15"/>
  <c r="Q15"/>
  <c r="P15"/>
  <c r="O15"/>
  <c r="N15"/>
  <c r="M15"/>
  <c r="K15"/>
  <c r="J15"/>
  <c r="U14"/>
  <c r="T14"/>
  <c r="S14"/>
  <c r="R14"/>
  <c r="Q14"/>
  <c r="P14"/>
  <c r="O14"/>
  <c r="N14"/>
  <c r="M14"/>
  <c r="K14"/>
  <c r="J14"/>
  <c r="U13"/>
  <c r="T13"/>
  <c r="S13"/>
  <c r="R13"/>
  <c r="Q13"/>
  <c r="P13"/>
  <c r="P35"/>
  <c r="O13"/>
  <c r="N13"/>
  <c r="M13"/>
  <c r="K13"/>
  <c r="J13"/>
  <c r="U12"/>
  <c r="T12"/>
  <c r="T34"/>
  <c r="S12"/>
  <c r="R12"/>
  <c r="Q12"/>
  <c r="P12"/>
  <c r="P34"/>
  <c r="O12"/>
  <c r="N12"/>
  <c r="M12"/>
  <c r="K12"/>
  <c r="J12"/>
  <c r="B12"/>
  <c r="U11"/>
  <c r="T11"/>
  <c r="T33"/>
  <c r="S11"/>
  <c r="R11"/>
  <c r="Q11"/>
  <c r="P11"/>
  <c r="O11"/>
  <c r="N11"/>
  <c r="M11"/>
  <c r="K11"/>
  <c r="J11"/>
  <c r="U10"/>
  <c r="T10"/>
  <c r="S10"/>
  <c r="R10"/>
  <c r="Q10"/>
  <c r="P10"/>
  <c r="O10"/>
  <c r="N10"/>
  <c r="M10"/>
  <c r="K10"/>
  <c r="J10"/>
  <c r="U9"/>
  <c r="T9"/>
  <c r="S9"/>
  <c r="R9"/>
  <c r="Q9"/>
  <c r="P9"/>
  <c r="O9"/>
  <c r="N9"/>
  <c r="M9"/>
  <c r="K9"/>
  <c r="J9"/>
  <c r="F9"/>
  <c r="D9"/>
  <c r="B9"/>
  <c r="U8"/>
  <c r="T8"/>
  <c r="T30"/>
  <c r="S8"/>
  <c r="R8"/>
  <c r="Q8"/>
  <c r="P8"/>
  <c r="O8"/>
  <c r="N8"/>
  <c r="M8"/>
  <c r="K8"/>
  <c r="J8"/>
  <c r="F8"/>
  <c r="D8"/>
  <c r="B8"/>
  <c r="E8"/>
  <c r="U7"/>
  <c r="T7"/>
  <c r="S7"/>
  <c r="R7"/>
  <c r="Q7"/>
  <c r="P7"/>
  <c r="O7"/>
  <c r="N7"/>
  <c r="M7"/>
  <c r="K7"/>
  <c r="J7"/>
  <c r="F7"/>
  <c r="D7"/>
  <c r="B7"/>
  <c r="E7"/>
  <c r="D12"/>
  <c r="C12"/>
  <c r="U6"/>
  <c r="T6"/>
  <c r="S6"/>
  <c r="R6"/>
  <c r="Q6"/>
  <c r="P6"/>
  <c r="P28"/>
  <c r="O6"/>
  <c r="N6"/>
  <c r="M6"/>
  <c r="K6"/>
  <c r="J6"/>
  <c r="F6"/>
  <c r="D6"/>
  <c r="B6"/>
  <c r="B14"/>
  <c r="U5"/>
  <c r="T5"/>
  <c r="S5"/>
  <c r="R5"/>
  <c r="Q5"/>
  <c r="P5"/>
  <c r="O5"/>
  <c r="N5"/>
  <c r="M5"/>
  <c r="K5"/>
  <c r="J5"/>
  <c r="AC4"/>
  <c r="AA4"/>
  <c r="Z4"/>
  <c r="U4"/>
  <c r="T4"/>
  <c r="T26"/>
  <c r="S4"/>
  <c r="R4"/>
  <c r="Q4"/>
  <c r="P4"/>
  <c r="P26"/>
  <c r="O4"/>
  <c r="N4"/>
  <c r="M4"/>
  <c r="K4"/>
  <c r="J4"/>
  <c r="U3"/>
  <c r="T3"/>
  <c r="T25"/>
  <c r="S3"/>
  <c r="Q3"/>
  <c r="P3"/>
  <c r="O3"/>
  <c r="M3"/>
  <c r="K3"/>
  <c r="U2"/>
  <c r="T2"/>
  <c r="Q2"/>
  <c r="P2"/>
  <c r="M2"/>
  <c r="L2"/>
  <c r="Q1"/>
  <c r="G265" i="112"/>
  <c r="F265"/>
  <c r="E265"/>
  <c r="D265"/>
  <c r="C265"/>
  <c r="A265"/>
  <c r="G264"/>
  <c r="F264"/>
  <c r="E264"/>
  <c r="D264"/>
  <c r="C264"/>
  <c r="A264"/>
  <c r="G263"/>
  <c r="F263"/>
  <c r="E263"/>
  <c r="D263"/>
  <c r="C263"/>
  <c r="A263"/>
  <c r="G262"/>
  <c r="F262"/>
  <c r="E262"/>
  <c r="D262"/>
  <c r="C262"/>
  <c r="A262"/>
  <c r="G261"/>
  <c r="F261"/>
  <c r="E261"/>
  <c r="D261"/>
  <c r="C261"/>
  <c r="A261"/>
  <c r="G260"/>
  <c r="F260"/>
  <c r="E260"/>
  <c r="D260"/>
  <c r="C260"/>
  <c r="A260"/>
  <c r="G259"/>
  <c r="F259"/>
  <c r="E259"/>
  <c r="D259"/>
  <c r="C259"/>
  <c r="A259"/>
  <c r="G258"/>
  <c r="F258"/>
  <c r="E258"/>
  <c r="D258"/>
  <c r="C258"/>
  <c r="A258"/>
  <c r="G257"/>
  <c r="F257"/>
  <c r="E257"/>
  <c r="D257"/>
  <c r="C257"/>
  <c r="A257"/>
  <c r="G256"/>
  <c r="F256"/>
  <c r="E256"/>
  <c r="D256"/>
  <c r="C256"/>
  <c r="A256"/>
  <c r="G255"/>
  <c r="F255"/>
  <c r="E255"/>
  <c r="D255"/>
  <c r="C255"/>
  <c r="A255"/>
  <c r="G254"/>
  <c r="F254"/>
  <c r="E254"/>
  <c r="D254"/>
  <c r="C254"/>
  <c r="A254"/>
  <c r="G253"/>
  <c r="F253"/>
  <c r="E253"/>
  <c r="D253"/>
  <c r="C253"/>
  <c r="A253"/>
  <c r="G252"/>
  <c r="F252"/>
  <c r="E252"/>
  <c r="D252"/>
  <c r="C252"/>
  <c r="A252"/>
  <c r="AB251"/>
  <c r="AA251"/>
  <c r="Z251"/>
  <c r="Y251"/>
  <c r="X251"/>
  <c r="V251"/>
  <c r="G251"/>
  <c r="F251"/>
  <c r="E251"/>
  <c r="D251"/>
  <c r="C251"/>
  <c r="A251"/>
  <c r="AB250"/>
  <c r="AA250"/>
  <c r="Z250"/>
  <c r="Y250"/>
  <c r="X250"/>
  <c r="V250"/>
  <c r="G250"/>
  <c r="F250"/>
  <c r="E250"/>
  <c r="D250"/>
  <c r="C250"/>
  <c r="A250"/>
  <c r="AB249"/>
  <c r="AA249"/>
  <c r="Z249"/>
  <c r="Y249"/>
  <c r="X249"/>
  <c r="V249"/>
  <c r="G249"/>
  <c r="F249"/>
  <c r="E249"/>
  <c r="D249"/>
  <c r="C249"/>
  <c r="A249"/>
  <c r="AB248"/>
  <c r="AA248"/>
  <c r="Z248"/>
  <c r="Y248"/>
  <c r="X248"/>
  <c r="V248"/>
  <c r="G248"/>
  <c r="F248"/>
  <c r="E248"/>
  <c r="D248"/>
  <c r="C248"/>
  <c r="A248"/>
  <c r="AB247"/>
  <c r="AA247"/>
  <c r="Z247"/>
  <c r="Y247"/>
  <c r="X247"/>
  <c r="V247"/>
  <c r="G247"/>
  <c r="F247"/>
  <c r="E247"/>
  <c r="D247"/>
  <c r="C247"/>
  <c r="A247"/>
  <c r="AB246"/>
  <c r="AA246"/>
  <c r="Z246"/>
  <c r="Y246"/>
  <c r="X246"/>
  <c r="V246"/>
  <c r="G246"/>
  <c r="F246"/>
  <c r="E246"/>
  <c r="D246"/>
  <c r="C246"/>
  <c r="A246"/>
  <c r="AB245"/>
  <c r="AA245"/>
  <c r="Z245"/>
  <c r="Y245"/>
  <c r="X245"/>
  <c r="V245"/>
  <c r="G245"/>
  <c r="F245"/>
  <c r="E245"/>
  <c r="D245"/>
  <c r="C245"/>
  <c r="A245"/>
  <c r="AB244"/>
  <c r="AA244"/>
  <c r="Z244"/>
  <c r="Y244"/>
  <c r="X244"/>
  <c r="V244"/>
  <c r="G244"/>
  <c r="F244"/>
  <c r="E244"/>
  <c r="D244"/>
  <c r="C244"/>
  <c r="A244"/>
  <c r="AB243"/>
  <c r="AA243"/>
  <c r="Z243"/>
  <c r="Y243"/>
  <c r="X243"/>
  <c r="V243"/>
  <c r="G243"/>
  <c r="F243"/>
  <c r="E243"/>
  <c r="D243"/>
  <c r="C243"/>
  <c r="A243"/>
  <c r="AB242"/>
  <c r="AA242"/>
  <c r="Z242"/>
  <c r="Y242"/>
  <c r="X242"/>
  <c r="V242"/>
  <c r="G242"/>
  <c r="F242"/>
  <c r="E242"/>
  <c r="D242"/>
  <c r="C242"/>
  <c r="A242"/>
  <c r="AB241"/>
  <c r="AA241"/>
  <c r="Z241"/>
  <c r="Y241"/>
  <c r="X241"/>
  <c r="V241"/>
  <c r="G241"/>
  <c r="F241"/>
  <c r="E241"/>
  <c r="D241"/>
  <c r="C241"/>
  <c r="A241"/>
  <c r="AB240"/>
  <c r="AA240"/>
  <c r="Z240"/>
  <c r="Y240"/>
  <c r="X240"/>
  <c r="V240"/>
  <c r="G240"/>
  <c r="F240"/>
  <c r="E240"/>
  <c r="D240"/>
  <c r="C240"/>
  <c r="A240"/>
  <c r="AB239"/>
  <c r="AA239"/>
  <c r="Z239"/>
  <c r="Y239"/>
  <c r="X239"/>
  <c r="V239"/>
  <c r="G239"/>
  <c r="F239"/>
  <c r="E239"/>
  <c r="D239"/>
  <c r="C239"/>
  <c r="A239"/>
  <c r="AB238"/>
  <c r="AA238"/>
  <c r="Z238"/>
  <c r="Y238"/>
  <c r="X238"/>
  <c r="V238"/>
  <c r="G238"/>
  <c r="F238"/>
  <c r="E238"/>
  <c r="D238"/>
  <c r="C238"/>
  <c r="A238"/>
  <c r="AB237"/>
  <c r="AA237"/>
  <c r="Z237"/>
  <c r="Y237"/>
  <c r="X237"/>
  <c r="V237"/>
  <c r="G237"/>
  <c r="F237"/>
  <c r="E237"/>
  <c r="D237"/>
  <c r="C237"/>
  <c r="A237"/>
  <c r="AB236"/>
  <c r="AA236"/>
  <c r="Z236"/>
  <c r="Y236"/>
  <c r="X236"/>
  <c r="V236"/>
  <c r="G236"/>
  <c r="F236"/>
  <c r="E236"/>
  <c r="D236"/>
  <c r="C236"/>
  <c r="A236"/>
  <c r="AB235"/>
  <c r="AA235"/>
  <c r="Z235"/>
  <c r="Y235"/>
  <c r="X235"/>
  <c r="V235"/>
  <c r="G235"/>
  <c r="F235"/>
  <c r="E235"/>
  <c r="D235"/>
  <c r="C235"/>
  <c r="A235"/>
  <c r="AB234"/>
  <c r="AA234"/>
  <c r="Z234"/>
  <c r="Y234"/>
  <c r="X234"/>
  <c r="V234"/>
  <c r="G234"/>
  <c r="F234"/>
  <c r="E234"/>
  <c r="D234"/>
  <c r="C234"/>
  <c r="A234"/>
  <c r="AB233"/>
  <c r="AA233"/>
  <c r="Z233"/>
  <c r="Y233"/>
  <c r="X233"/>
  <c r="V233"/>
  <c r="G233"/>
  <c r="F233"/>
  <c r="E233"/>
  <c r="D233"/>
  <c r="C233"/>
  <c r="A233"/>
  <c r="AB232"/>
  <c r="AA232"/>
  <c r="Z232"/>
  <c r="Y232"/>
  <c r="X232"/>
  <c r="V232"/>
  <c r="G232"/>
  <c r="F232"/>
  <c r="E232"/>
  <c r="D232"/>
  <c r="C232"/>
  <c r="A232"/>
  <c r="AB231"/>
  <c r="AA231"/>
  <c r="Z231"/>
  <c r="Y231"/>
  <c r="X231"/>
  <c r="V231"/>
  <c r="G231"/>
  <c r="F231"/>
  <c r="E231"/>
  <c r="D231"/>
  <c r="C231"/>
  <c r="A231"/>
  <c r="AB230"/>
  <c r="AA230"/>
  <c r="Z230"/>
  <c r="Y230"/>
  <c r="X230"/>
  <c r="V230"/>
  <c r="G230"/>
  <c r="F230"/>
  <c r="E230"/>
  <c r="D230"/>
  <c r="C230"/>
  <c r="A230"/>
  <c r="AB229"/>
  <c r="AA229"/>
  <c r="Z229"/>
  <c r="Y229"/>
  <c r="X229"/>
  <c r="V229"/>
  <c r="G229"/>
  <c r="F229"/>
  <c r="E229"/>
  <c r="D229"/>
  <c r="C229"/>
  <c r="A229"/>
  <c r="AB228"/>
  <c r="AA228"/>
  <c r="Z228"/>
  <c r="Y228"/>
  <c r="X228"/>
  <c r="V228"/>
  <c r="G228"/>
  <c r="F228"/>
  <c r="E228"/>
  <c r="D228"/>
  <c r="C228"/>
  <c r="A228"/>
  <c r="AB227"/>
  <c r="AA227"/>
  <c r="Z227"/>
  <c r="Y227"/>
  <c r="X227"/>
  <c r="V227"/>
  <c r="G227"/>
  <c r="F227"/>
  <c r="E227"/>
  <c r="D227"/>
  <c r="C227"/>
  <c r="A227"/>
  <c r="AB226"/>
  <c r="AA226"/>
  <c r="Z226"/>
  <c r="Y226"/>
  <c r="X226"/>
  <c r="V226"/>
  <c r="G226"/>
  <c r="F226"/>
  <c r="E226"/>
  <c r="D226"/>
  <c r="C226"/>
  <c r="A226"/>
  <c r="AB225"/>
  <c r="AA225"/>
  <c r="Z225"/>
  <c r="Y225"/>
  <c r="X225"/>
  <c r="V225"/>
  <c r="G225"/>
  <c r="F225"/>
  <c r="E225"/>
  <c r="D225"/>
  <c r="C225"/>
  <c r="A225"/>
  <c r="AB224"/>
  <c r="AA224"/>
  <c r="Z224"/>
  <c r="Y224"/>
  <c r="X224"/>
  <c r="V224"/>
  <c r="G224"/>
  <c r="F224"/>
  <c r="E224"/>
  <c r="D224"/>
  <c r="C224"/>
  <c r="A224"/>
  <c r="AB223"/>
  <c r="AA223"/>
  <c r="Z223"/>
  <c r="Y223"/>
  <c r="X223"/>
  <c r="V223"/>
  <c r="G223"/>
  <c r="F223"/>
  <c r="E223"/>
  <c r="D223"/>
  <c r="C223"/>
  <c r="A223"/>
  <c r="AB222"/>
  <c r="AA222"/>
  <c r="Z222"/>
  <c r="Y222"/>
  <c r="X222"/>
  <c r="V222"/>
  <c r="G222"/>
  <c r="F222"/>
  <c r="E222"/>
  <c r="D222"/>
  <c r="C222"/>
  <c r="A222"/>
  <c r="AB221"/>
  <c r="AA221"/>
  <c r="Z221"/>
  <c r="Y221"/>
  <c r="X221"/>
  <c r="V221"/>
  <c r="G221"/>
  <c r="F221"/>
  <c r="E221"/>
  <c r="D221"/>
  <c r="C221"/>
  <c r="A221"/>
  <c r="AB220"/>
  <c r="AA220"/>
  <c r="Z220"/>
  <c r="Y220"/>
  <c r="X220"/>
  <c r="V220"/>
  <c r="G220"/>
  <c r="F220"/>
  <c r="E220"/>
  <c r="D220"/>
  <c r="C220"/>
  <c r="A220"/>
  <c r="AB219"/>
  <c r="AA219"/>
  <c r="Z219"/>
  <c r="Y219"/>
  <c r="X219"/>
  <c r="V219"/>
  <c r="G219"/>
  <c r="F219"/>
  <c r="E219"/>
  <c r="D219"/>
  <c r="C219"/>
  <c r="A219"/>
  <c r="AB218"/>
  <c r="AA218"/>
  <c r="Z218"/>
  <c r="Y218"/>
  <c r="X218"/>
  <c r="V218"/>
  <c r="G218"/>
  <c r="F218"/>
  <c r="E218"/>
  <c r="D218"/>
  <c r="C218"/>
  <c r="A218"/>
  <c r="AB217"/>
  <c r="AA217"/>
  <c r="Z217"/>
  <c r="Y217"/>
  <c r="X217"/>
  <c r="V217"/>
  <c r="G217"/>
  <c r="F217"/>
  <c r="E217"/>
  <c r="D217"/>
  <c r="C217"/>
  <c r="A217"/>
  <c r="AB216"/>
  <c r="AA216"/>
  <c r="Z216"/>
  <c r="Y216"/>
  <c r="X216"/>
  <c r="V216"/>
  <c r="G216"/>
  <c r="F216"/>
  <c r="E216"/>
  <c r="D216"/>
  <c r="C216"/>
  <c r="A216"/>
  <c r="AB215"/>
  <c r="AA215"/>
  <c r="Z215"/>
  <c r="Y215"/>
  <c r="X215"/>
  <c r="V215"/>
  <c r="G215"/>
  <c r="F215"/>
  <c r="E215"/>
  <c r="D215"/>
  <c r="C215"/>
  <c r="A215"/>
  <c r="AB214"/>
  <c r="AA214"/>
  <c r="Z214"/>
  <c r="Y214"/>
  <c r="X214"/>
  <c r="V214"/>
  <c r="G214"/>
  <c r="F214"/>
  <c r="E214"/>
  <c r="D214"/>
  <c r="C214"/>
  <c r="A214"/>
  <c r="AB213"/>
  <c r="AA213"/>
  <c r="Z213"/>
  <c r="Y213"/>
  <c r="X213"/>
  <c r="V213"/>
  <c r="G213"/>
  <c r="F213"/>
  <c r="E213"/>
  <c r="D213"/>
  <c r="C213"/>
  <c r="A213"/>
  <c r="AB212"/>
  <c r="AA212"/>
  <c r="Z212"/>
  <c r="Y212"/>
  <c r="X212"/>
  <c r="V212"/>
  <c r="G212"/>
  <c r="F212"/>
  <c r="E212"/>
  <c r="D212"/>
  <c r="C212"/>
  <c r="A212"/>
  <c r="AB211"/>
  <c r="AA211"/>
  <c r="Z211"/>
  <c r="Y211"/>
  <c r="X211"/>
  <c r="V211"/>
  <c r="G211"/>
  <c r="F211"/>
  <c r="E211"/>
  <c r="D211"/>
  <c r="C211"/>
  <c r="A211"/>
  <c r="AB210"/>
  <c r="AA210"/>
  <c r="Z210"/>
  <c r="Y210"/>
  <c r="X210"/>
  <c r="V210"/>
  <c r="G210"/>
  <c r="F210"/>
  <c r="E210"/>
  <c r="D210"/>
  <c r="C210"/>
  <c r="A210"/>
  <c r="AB209"/>
  <c r="AA209"/>
  <c r="Z209"/>
  <c r="Y209"/>
  <c r="X209"/>
  <c r="V209"/>
  <c r="G209"/>
  <c r="F209"/>
  <c r="E209"/>
  <c r="D209"/>
  <c r="C209"/>
  <c r="A209"/>
  <c r="AB208"/>
  <c r="AA208"/>
  <c r="Z208"/>
  <c r="Y208"/>
  <c r="X208"/>
  <c r="V208"/>
  <c r="G208"/>
  <c r="F208"/>
  <c r="E208"/>
  <c r="D208"/>
  <c r="C208"/>
  <c r="A208"/>
  <c r="AB207"/>
  <c r="AA207"/>
  <c r="Z207"/>
  <c r="Y207"/>
  <c r="X207"/>
  <c r="V207"/>
  <c r="G207"/>
  <c r="F207"/>
  <c r="E207"/>
  <c r="D207"/>
  <c r="C207"/>
  <c r="A207"/>
  <c r="AB206"/>
  <c r="AA206"/>
  <c r="Z206"/>
  <c r="Y206"/>
  <c r="X206"/>
  <c r="V206"/>
  <c r="G206"/>
  <c r="F206"/>
  <c r="E206"/>
  <c r="D206"/>
  <c r="C206"/>
  <c r="A206"/>
  <c r="AB205"/>
  <c r="AA205"/>
  <c r="Z205"/>
  <c r="Y205"/>
  <c r="X205"/>
  <c r="V205"/>
  <c r="G205"/>
  <c r="F205"/>
  <c r="E205"/>
  <c r="D205"/>
  <c r="C205"/>
  <c r="A205"/>
  <c r="AB204"/>
  <c r="AA204"/>
  <c r="Z204"/>
  <c r="Y204"/>
  <c r="X204"/>
  <c r="V204"/>
  <c r="G204"/>
  <c r="F204"/>
  <c r="E204"/>
  <c r="D204"/>
  <c r="C204"/>
  <c r="A204"/>
  <c r="AB203"/>
  <c r="AA203"/>
  <c r="Z203"/>
  <c r="Y203"/>
  <c r="X203"/>
  <c r="V203"/>
  <c r="G203"/>
  <c r="F203"/>
  <c r="E203"/>
  <c r="D203"/>
  <c r="C203"/>
  <c r="A203"/>
  <c r="AB202"/>
  <c r="AA202"/>
  <c r="Z202"/>
  <c r="Y202"/>
  <c r="X202"/>
  <c r="V202"/>
  <c r="G202"/>
  <c r="F202"/>
  <c r="E202"/>
  <c r="D202"/>
  <c r="C202"/>
  <c r="A202"/>
  <c r="AB201"/>
  <c r="AA201"/>
  <c r="Z201"/>
  <c r="Y201"/>
  <c r="X201"/>
  <c r="V201"/>
  <c r="G201"/>
  <c r="F201"/>
  <c r="E201"/>
  <c r="D201"/>
  <c r="C201"/>
  <c r="A201"/>
  <c r="AB200"/>
  <c r="AA200"/>
  <c r="Z200"/>
  <c r="Y200"/>
  <c r="X200"/>
  <c r="V200"/>
  <c r="G200"/>
  <c r="F200"/>
  <c r="E200"/>
  <c r="D200"/>
  <c r="C200"/>
  <c r="A200"/>
  <c r="AB199"/>
  <c r="AA199"/>
  <c r="Z199"/>
  <c r="Y199"/>
  <c r="X199"/>
  <c r="V199"/>
  <c r="G199"/>
  <c r="F199"/>
  <c r="E199"/>
  <c r="D199"/>
  <c r="C199"/>
  <c r="A199"/>
  <c r="AB198"/>
  <c r="AA198"/>
  <c r="Z198"/>
  <c r="Y198"/>
  <c r="X198"/>
  <c r="V198"/>
  <c r="G198"/>
  <c r="F198"/>
  <c r="E198"/>
  <c r="D198"/>
  <c r="C198"/>
  <c r="A198"/>
  <c r="AB197"/>
  <c r="AA197"/>
  <c r="Z197"/>
  <c r="Y197"/>
  <c r="X197"/>
  <c r="V197"/>
  <c r="G197"/>
  <c r="F197"/>
  <c r="E197"/>
  <c r="D197"/>
  <c r="C197"/>
  <c r="A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U187"/>
  <c r="T187"/>
  <c r="S187"/>
  <c r="R187"/>
  <c r="Q187"/>
  <c r="N187"/>
  <c r="M187"/>
  <c r="L187"/>
  <c r="K187"/>
  <c r="J187"/>
  <c r="H187"/>
  <c r="G187"/>
  <c r="F187"/>
  <c r="E187"/>
  <c r="D187"/>
  <c r="C187"/>
  <c r="A187"/>
  <c r="AB186"/>
  <c r="AA186"/>
  <c r="Z186"/>
  <c r="Y186"/>
  <c r="X186"/>
  <c r="V186"/>
  <c r="U186"/>
  <c r="T186"/>
  <c r="S186"/>
  <c r="R186"/>
  <c r="Q186"/>
  <c r="N186"/>
  <c r="M186"/>
  <c r="L186"/>
  <c r="K186"/>
  <c r="J186"/>
  <c r="G186"/>
  <c r="F186"/>
  <c r="E186"/>
  <c r="D186"/>
  <c r="C186"/>
  <c r="A186"/>
  <c r="AB185"/>
  <c r="AA185"/>
  <c r="Z185"/>
  <c r="Y185"/>
  <c r="X185"/>
  <c r="V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H184"/>
  <c r="G184"/>
  <c r="F184"/>
  <c r="E184"/>
  <c r="D184"/>
  <c r="C184"/>
  <c r="A184"/>
  <c r="AB183"/>
  <c r="AA183"/>
  <c r="Z183"/>
  <c r="Y183"/>
  <c r="X183"/>
  <c r="V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H182"/>
  <c r="G182"/>
  <c r="F182"/>
  <c r="E182"/>
  <c r="D182"/>
  <c r="C182"/>
  <c r="A182"/>
  <c r="AB181"/>
  <c r="AA181"/>
  <c r="Z181"/>
  <c r="Y181"/>
  <c r="X181"/>
  <c r="V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O180"/>
  <c r="N180"/>
  <c r="M180"/>
  <c r="L180"/>
  <c r="K180"/>
  <c r="J180"/>
  <c r="H180"/>
  <c r="G180"/>
  <c r="F180"/>
  <c r="E180"/>
  <c r="D180"/>
  <c r="C180"/>
  <c r="A180"/>
  <c r="AB179"/>
  <c r="AA179"/>
  <c r="Z179"/>
  <c r="Y179"/>
  <c r="X179"/>
  <c r="V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O178"/>
  <c r="N178"/>
  <c r="M178"/>
  <c r="L178"/>
  <c r="K178"/>
  <c r="J178"/>
  <c r="H178"/>
  <c r="G178"/>
  <c r="F178"/>
  <c r="E178"/>
  <c r="D178"/>
  <c r="C178"/>
  <c r="A178"/>
  <c r="AB177"/>
  <c r="AA177"/>
  <c r="Z177"/>
  <c r="Y177"/>
  <c r="X177"/>
  <c r="V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O176"/>
  <c r="N176"/>
  <c r="M176"/>
  <c r="L176"/>
  <c r="K176"/>
  <c r="J176"/>
  <c r="H176"/>
  <c r="G176"/>
  <c r="F176"/>
  <c r="E176"/>
  <c r="D176"/>
  <c r="C176"/>
  <c r="A176"/>
  <c r="AB175"/>
  <c r="AA175"/>
  <c r="Z175"/>
  <c r="Y175"/>
  <c r="X175"/>
  <c r="V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O174"/>
  <c r="N174"/>
  <c r="M174"/>
  <c r="L174"/>
  <c r="K174"/>
  <c r="J174"/>
  <c r="H174"/>
  <c r="G174"/>
  <c r="F174"/>
  <c r="E174"/>
  <c r="D174"/>
  <c r="C174"/>
  <c r="A174"/>
  <c r="AB173"/>
  <c r="AA173"/>
  <c r="Z173"/>
  <c r="Y173"/>
  <c r="X173"/>
  <c r="V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O172"/>
  <c r="N172"/>
  <c r="M172"/>
  <c r="L172"/>
  <c r="K172"/>
  <c r="J172"/>
  <c r="H172"/>
  <c r="G172"/>
  <c r="F172"/>
  <c r="E172"/>
  <c r="D172"/>
  <c r="C172"/>
  <c r="A172"/>
  <c r="AB171"/>
  <c r="AA171"/>
  <c r="Z171"/>
  <c r="Y171"/>
  <c r="X171"/>
  <c r="V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W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P169"/>
  <c r="N169"/>
  <c r="M169"/>
  <c r="L169"/>
  <c r="K169"/>
  <c r="J169"/>
  <c r="I169"/>
  <c r="G169"/>
  <c r="F169"/>
  <c r="E169"/>
  <c r="D169"/>
  <c r="C169"/>
  <c r="B169"/>
  <c r="AB168"/>
  <c r="AA168"/>
  <c r="Z168"/>
  <c r="Y168"/>
  <c r="X168"/>
  <c r="W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P167"/>
  <c r="N167"/>
  <c r="M167"/>
  <c r="L167"/>
  <c r="K167"/>
  <c r="J167"/>
  <c r="I167"/>
  <c r="G167"/>
  <c r="F167"/>
  <c r="E167"/>
  <c r="D167"/>
  <c r="C167"/>
  <c r="B167"/>
  <c r="AB166"/>
  <c r="AA166"/>
  <c r="Z166"/>
  <c r="Y166"/>
  <c r="X166"/>
  <c r="W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P165"/>
  <c r="N165"/>
  <c r="M165"/>
  <c r="L165"/>
  <c r="K165"/>
  <c r="J165"/>
  <c r="I165"/>
  <c r="G165"/>
  <c r="F165"/>
  <c r="E165"/>
  <c r="D165"/>
  <c r="C165"/>
  <c r="B165"/>
  <c r="AB164"/>
  <c r="AA164"/>
  <c r="Z164"/>
  <c r="Y164"/>
  <c r="X164"/>
  <c r="W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I148"/>
  <c r="B148"/>
  <c r="B140"/>
  <c r="A140"/>
  <c r="B139"/>
  <c r="A139"/>
  <c r="B138"/>
  <c r="A138"/>
  <c r="B137"/>
  <c r="A137"/>
  <c r="B136"/>
  <c r="A136"/>
  <c r="B135"/>
  <c r="A135"/>
  <c r="B134"/>
  <c r="A134"/>
  <c r="B133"/>
  <c r="A133"/>
  <c r="B132"/>
  <c r="A132"/>
  <c r="B131"/>
  <c r="A131"/>
  <c r="B130"/>
  <c r="A130"/>
  <c r="B129"/>
  <c r="A129"/>
  <c r="B128"/>
  <c r="A128"/>
  <c r="B127"/>
  <c r="A127"/>
  <c r="H126"/>
  <c r="G126"/>
  <c r="B126"/>
  <c r="A126"/>
  <c r="H125"/>
  <c r="G125"/>
  <c r="B125"/>
  <c r="A125"/>
  <c r="H124"/>
  <c r="G124"/>
  <c r="B124"/>
  <c r="A124"/>
  <c r="H123"/>
  <c r="G123"/>
  <c r="B123"/>
  <c r="A123"/>
  <c r="H122"/>
  <c r="G122"/>
  <c r="B122"/>
  <c r="A122"/>
  <c r="H121"/>
  <c r="G121"/>
  <c r="B121"/>
  <c r="A121"/>
  <c r="H120"/>
  <c r="G120"/>
  <c r="B120"/>
  <c r="A120"/>
  <c r="H119"/>
  <c r="G119"/>
  <c r="B119"/>
  <c r="A119"/>
  <c r="H118"/>
  <c r="G118"/>
  <c r="B118"/>
  <c r="A118"/>
  <c r="H117"/>
  <c r="G117"/>
  <c r="B117"/>
  <c r="A117"/>
  <c r="H116"/>
  <c r="G116"/>
  <c r="B116"/>
  <c r="A116"/>
  <c r="H115"/>
  <c r="G115"/>
  <c r="B115"/>
  <c r="A115"/>
  <c r="H114"/>
  <c r="G114"/>
  <c r="B114"/>
  <c r="A114"/>
  <c r="H113"/>
  <c r="G113"/>
  <c r="B113"/>
  <c r="A113"/>
  <c r="H112"/>
  <c r="G112"/>
  <c r="B112"/>
  <c r="A112"/>
  <c r="H111"/>
  <c r="G111"/>
  <c r="B111"/>
  <c r="A111"/>
  <c r="H110"/>
  <c r="G110"/>
  <c r="B110"/>
  <c r="A110"/>
  <c r="H109"/>
  <c r="G109"/>
  <c r="B109"/>
  <c r="A109"/>
  <c r="H108"/>
  <c r="G108"/>
  <c r="B108"/>
  <c r="A108"/>
  <c r="H107"/>
  <c r="G107"/>
  <c r="B107"/>
  <c r="A107"/>
  <c r="H106"/>
  <c r="G106"/>
  <c r="B106"/>
  <c r="A106"/>
  <c r="H105"/>
  <c r="G105"/>
  <c r="B105"/>
  <c r="A105"/>
  <c r="H104"/>
  <c r="G104"/>
  <c r="B104"/>
  <c r="A104"/>
  <c r="H103"/>
  <c r="G103"/>
  <c r="B103"/>
  <c r="A103"/>
  <c r="H102"/>
  <c r="G102"/>
  <c r="B102"/>
  <c r="A102"/>
  <c r="H101"/>
  <c r="G101"/>
  <c r="B101"/>
  <c r="A101"/>
  <c r="H100"/>
  <c r="G100"/>
  <c r="B100"/>
  <c r="A100"/>
  <c r="H99"/>
  <c r="G99"/>
  <c r="B99"/>
  <c r="A99"/>
  <c r="H98"/>
  <c r="G98"/>
  <c r="B98"/>
  <c r="A98"/>
  <c r="H97"/>
  <c r="G97"/>
  <c r="B97"/>
  <c r="A97"/>
  <c r="H96"/>
  <c r="G96"/>
  <c r="B96"/>
  <c r="A96"/>
  <c r="H95"/>
  <c r="G95"/>
  <c r="B95"/>
  <c r="A95"/>
  <c r="H94"/>
  <c r="G94"/>
  <c r="B94"/>
  <c r="A94"/>
  <c r="H93"/>
  <c r="G93"/>
  <c r="B93"/>
  <c r="A93"/>
  <c r="H92"/>
  <c r="G92"/>
  <c r="B92"/>
  <c r="A92"/>
  <c r="H91"/>
  <c r="G91"/>
  <c r="B91"/>
  <c r="A91"/>
  <c r="H90"/>
  <c r="G90"/>
  <c r="B90"/>
  <c r="A90"/>
  <c r="H89"/>
  <c r="G89"/>
  <c r="B89"/>
  <c r="A89"/>
  <c r="H88"/>
  <c r="G88"/>
  <c r="B88"/>
  <c r="A88"/>
  <c r="H87"/>
  <c r="G87"/>
  <c r="B87"/>
  <c r="A87"/>
  <c r="H86"/>
  <c r="G86"/>
  <c r="B86"/>
  <c r="A86"/>
  <c r="H85"/>
  <c r="G85"/>
  <c r="B85"/>
  <c r="A85"/>
  <c r="H84"/>
  <c r="G84"/>
  <c r="B84"/>
  <c r="A84"/>
  <c r="H83"/>
  <c r="G83"/>
  <c r="B83"/>
  <c r="A83"/>
  <c r="H82"/>
  <c r="G82"/>
  <c r="B82"/>
  <c r="A82"/>
  <c r="H81"/>
  <c r="G81"/>
  <c r="B81"/>
  <c r="A81"/>
  <c r="H80"/>
  <c r="G80"/>
  <c r="B80"/>
  <c r="A80"/>
  <c r="H79"/>
  <c r="G79"/>
  <c r="B79"/>
  <c r="A79"/>
  <c r="H78"/>
  <c r="G78"/>
  <c r="B78"/>
  <c r="A78"/>
  <c r="H77"/>
  <c r="G77"/>
  <c r="B77"/>
  <c r="A77"/>
  <c r="H76"/>
  <c r="G76"/>
  <c r="B76"/>
  <c r="A76"/>
  <c r="H75"/>
  <c r="G75"/>
  <c r="B75"/>
  <c r="A75"/>
  <c r="H74"/>
  <c r="G74"/>
  <c r="B74"/>
  <c r="A74"/>
  <c r="H73"/>
  <c r="G73"/>
  <c r="B73"/>
  <c r="A73"/>
  <c r="H72"/>
  <c r="G72"/>
  <c r="B72"/>
  <c r="A72"/>
  <c r="H71"/>
  <c r="G71"/>
  <c r="B71"/>
  <c r="A71"/>
  <c r="A196"/>
  <c r="H70"/>
  <c r="G70"/>
  <c r="V195"/>
  <c r="B70"/>
  <c r="A70"/>
  <c r="A195"/>
  <c r="H69"/>
  <c r="G69"/>
  <c r="V194"/>
  <c r="B69"/>
  <c r="A69"/>
  <c r="A194"/>
  <c r="H68"/>
  <c r="G68"/>
  <c r="V193"/>
  <c r="B68"/>
  <c r="A68"/>
  <c r="A193"/>
  <c r="H67"/>
  <c r="G67"/>
  <c r="V192"/>
  <c r="B67"/>
  <c r="A67"/>
  <c r="A192"/>
  <c r="H66"/>
  <c r="G66"/>
  <c r="V191"/>
  <c r="B66"/>
  <c r="A66"/>
  <c r="A191"/>
  <c r="H65"/>
  <c r="G65"/>
  <c r="V190"/>
  <c r="B65"/>
  <c r="A65"/>
  <c r="A190"/>
  <c r="H64"/>
  <c r="G64"/>
  <c r="V189"/>
  <c r="B64"/>
  <c r="A64"/>
  <c r="A189"/>
  <c r="H63"/>
  <c r="G63"/>
  <c r="V188"/>
  <c r="B63"/>
  <c r="A63"/>
  <c r="A188"/>
  <c r="H62"/>
  <c r="G62"/>
  <c r="V187"/>
  <c r="F62"/>
  <c r="E62"/>
  <c r="D62"/>
  <c r="C62"/>
  <c r="B62"/>
  <c r="A62"/>
  <c r="H61"/>
  <c r="G61"/>
  <c r="F61"/>
  <c r="E61"/>
  <c r="D61"/>
  <c r="C61"/>
  <c r="B61"/>
  <c r="A61"/>
  <c r="H60"/>
  <c r="G60"/>
  <c r="F60"/>
  <c r="E60"/>
  <c r="D60"/>
  <c r="C60"/>
  <c r="H185"/>
  <c r="B60"/>
  <c r="A60"/>
  <c r="A185"/>
  <c r="H59"/>
  <c r="G59"/>
  <c r="V184"/>
  <c r="F59"/>
  <c r="E59"/>
  <c r="D59"/>
  <c r="C59"/>
  <c r="B59"/>
  <c r="A59"/>
  <c r="H58"/>
  <c r="G58"/>
  <c r="F58"/>
  <c r="E58"/>
  <c r="D58"/>
  <c r="C58"/>
  <c r="H183"/>
  <c r="B58"/>
  <c r="A58"/>
  <c r="A183"/>
  <c r="H57"/>
  <c r="G57"/>
  <c r="V182"/>
  <c r="F57"/>
  <c r="E57"/>
  <c r="D57"/>
  <c r="C57"/>
  <c r="B57"/>
  <c r="A57"/>
  <c r="H56"/>
  <c r="G56"/>
  <c r="F56"/>
  <c r="P181"/>
  <c r="E56"/>
  <c r="O181"/>
  <c r="D56"/>
  <c r="C56"/>
  <c r="H181"/>
  <c r="B56"/>
  <c r="A56"/>
  <c r="A181"/>
  <c r="H55"/>
  <c r="G55"/>
  <c r="V180"/>
  <c r="F55"/>
  <c r="P180"/>
  <c r="E55"/>
  <c r="D55"/>
  <c r="C55"/>
  <c r="B55"/>
  <c r="A55"/>
  <c r="H54"/>
  <c r="G54"/>
  <c r="F54"/>
  <c r="P179"/>
  <c r="E54"/>
  <c r="O179"/>
  <c r="D54"/>
  <c r="C54"/>
  <c r="H179"/>
  <c r="B54"/>
  <c r="A54"/>
  <c r="A179"/>
  <c r="H53"/>
  <c r="G53"/>
  <c r="V178"/>
  <c r="F53"/>
  <c r="P178"/>
  <c r="E53"/>
  <c r="D53"/>
  <c r="C53"/>
  <c r="B53"/>
  <c r="A53"/>
  <c r="H52"/>
  <c r="G52"/>
  <c r="F52"/>
  <c r="P177"/>
  <c r="E52"/>
  <c r="O177"/>
  <c r="D52"/>
  <c r="C52"/>
  <c r="H177"/>
  <c r="B52"/>
  <c r="A52"/>
  <c r="A177"/>
  <c r="H51"/>
  <c r="G51"/>
  <c r="V176"/>
  <c r="F51"/>
  <c r="P176"/>
  <c r="E51"/>
  <c r="D51"/>
  <c r="C51"/>
  <c r="B51"/>
  <c r="A51"/>
  <c r="H50"/>
  <c r="G50"/>
  <c r="F50"/>
  <c r="P175"/>
  <c r="E50"/>
  <c r="O175"/>
  <c r="D50"/>
  <c r="C50"/>
  <c r="H175"/>
  <c r="B50"/>
  <c r="A50"/>
  <c r="A175"/>
  <c r="H49"/>
  <c r="G49"/>
  <c r="V174"/>
  <c r="F49"/>
  <c r="P174"/>
  <c r="E49"/>
  <c r="D49"/>
  <c r="C49"/>
  <c r="B49"/>
  <c r="A49"/>
  <c r="H48"/>
  <c r="G48"/>
  <c r="F48"/>
  <c r="P173"/>
  <c r="E48"/>
  <c r="O173"/>
  <c r="D48"/>
  <c r="C48"/>
  <c r="H173"/>
  <c r="B48"/>
  <c r="A48"/>
  <c r="A173"/>
  <c r="H47"/>
  <c r="G47"/>
  <c r="V172"/>
  <c r="F47"/>
  <c r="P172"/>
  <c r="E47"/>
  <c r="D47"/>
  <c r="C47"/>
  <c r="B47"/>
  <c r="A47"/>
  <c r="H46"/>
  <c r="G46"/>
  <c r="F46"/>
  <c r="P171"/>
  <c r="E46"/>
  <c r="O171"/>
  <c r="D46"/>
  <c r="C46"/>
  <c r="H171"/>
  <c r="B46"/>
  <c r="A46"/>
  <c r="A171"/>
  <c r="H45"/>
  <c r="G45"/>
  <c r="V170"/>
  <c r="F45"/>
  <c r="P170"/>
  <c r="E45"/>
  <c r="O170"/>
  <c r="D45"/>
  <c r="C45"/>
  <c r="H170"/>
  <c r="B45"/>
  <c r="A45"/>
  <c r="A170"/>
  <c r="H44"/>
  <c r="G44"/>
  <c r="V169"/>
  <c r="F44"/>
  <c r="E44"/>
  <c r="O169"/>
  <c r="D44"/>
  <c r="C44"/>
  <c r="H169"/>
  <c r="B44"/>
  <c r="A44"/>
  <c r="A169"/>
  <c r="H43"/>
  <c r="G43"/>
  <c r="V168"/>
  <c r="F43"/>
  <c r="P168"/>
  <c r="E43"/>
  <c r="O168"/>
  <c r="D43"/>
  <c r="C43"/>
  <c r="H168"/>
  <c r="B43"/>
  <c r="A43"/>
  <c r="A168"/>
  <c r="H42"/>
  <c r="G42"/>
  <c r="V167"/>
  <c r="F42"/>
  <c r="E42"/>
  <c r="O167"/>
  <c r="D42"/>
  <c r="C42"/>
  <c r="H167"/>
  <c r="B42"/>
  <c r="A42"/>
  <c r="A167"/>
  <c r="H41"/>
  <c r="G41"/>
  <c r="V166"/>
  <c r="F41"/>
  <c r="P166"/>
  <c r="E41"/>
  <c r="O166"/>
  <c r="D41"/>
  <c r="C41"/>
  <c r="H166"/>
  <c r="B41"/>
  <c r="A41"/>
  <c r="A166"/>
  <c r="H40"/>
  <c r="G40"/>
  <c r="V165"/>
  <c r="F40"/>
  <c r="E40"/>
  <c r="O165"/>
  <c r="D40"/>
  <c r="C40"/>
  <c r="H165"/>
  <c r="B40"/>
  <c r="A40"/>
  <c r="A165"/>
  <c r="H39"/>
  <c r="G39"/>
  <c r="V164"/>
  <c r="F39"/>
  <c r="P164"/>
  <c r="E39"/>
  <c r="O164"/>
  <c r="D39"/>
  <c r="C39"/>
  <c r="H164"/>
  <c r="B39"/>
  <c r="A39"/>
  <c r="A164"/>
  <c r="H38"/>
  <c r="G38"/>
  <c r="F38"/>
  <c r="E38"/>
  <c r="D38"/>
  <c r="C38"/>
  <c r="B38"/>
  <c r="A38"/>
  <c r="A163"/>
  <c r="E17" i="130"/>
  <c r="D17"/>
  <c r="B17"/>
  <c r="C17"/>
  <c r="U24"/>
  <c r="T45"/>
  <c r="Q24"/>
  <c r="P45"/>
  <c r="B163" i="112"/>
  <c r="P163"/>
  <c r="B171"/>
  <c r="W172"/>
  <c r="B173"/>
  <c r="I173"/>
  <c r="W174"/>
  <c r="B175"/>
  <c r="I175"/>
  <c r="W176"/>
  <c r="B177"/>
  <c r="I179"/>
  <c r="I181"/>
  <c r="B183"/>
  <c r="I183"/>
  <c r="P184"/>
  <c r="O184"/>
  <c r="W184"/>
  <c r="I185"/>
  <c r="P187"/>
  <c r="O187"/>
  <c r="W187"/>
  <c r="B188"/>
  <c r="W188"/>
  <c r="B189"/>
  <c r="W190"/>
  <c r="W192"/>
  <c r="B193"/>
  <c r="B194"/>
  <c r="W195"/>
  <c r="E12" i="130"/>
  <c r="P40"/>
  <c r="O19"/>
  <c r="P41"/>
  <c r="I171" i="112"/>
  <c r="I177"/>
  <c r="W178"/>
  <c r="B179"/>
  <c r="W180"/>
  <c r="B181"/>
  <c r="P182"/>
  <c r="O182"/>
  <c r="W182"/>
  <c r="B185"/>
  <c r="I186"/>
  <c r="H186"/>
  <c r="W189"/>
  <c r="B190"/>
  <c r="B191"/>
  <c r="W191"/>
  <c r="B192"/>
  <c r="W193"/>
  <c r="W194"/>
  <c r="B195"/>
  <c r="B196"/>
  <c r="E9" i="130"/>
  <c r="I163" i="112"/>
  <c r="W163"/>
  <c r="B164"/>
  <c r="I164"/>
  <c r="W165"/>
  <c r="B166"/>
  <c r="I166"/>
  <c r="W167"/>
  <c r="B168"/>
  <c r="I168"/>
  <c r="W169"/>
  <c r="B170"/>
  <c r="I170"/>
  <c r="W171"/>
  <c r="B172"/>
  <c r="I172"/>
  <c r="W173"/>
  <c r="B174"/>
  <c r="I174"/>
  <c r="W175"/>
  <c r="B176"/>
  <c r="I176"/>
  <c r="W177"/>
  <c r="B178"/>
  <c r="I178"/>
  <c r="W179"/>
  <c r="B180"/>
  <c r="I180"/>
  <c r="W181"/>
  <c r="B182"/>
  <c r="I182"/>
  <c r="P183"/>
  <c r="O183"/>
  <c r="W183"/>
  <c r="B184"/>
  <c r="I184"/>
  <c r="P185"/>
  <c r="O185"/>
  <c r="W185"/>
  <c r="B186"/>
  <c r="P186"/>
  <c r="O186"/>
  <c r="W186"/>
  <c r="B187"/>
  <c r="I187"/>
  <c r="W196"/>
  <c r="V196"/>
  <c r="B197"/>
  <c r="W197"/>
  <c r="B198"/>
  <c r="W198"/>
  <c r="B199"/>
  <c r="W199"/>
  <c r="B200"/>
  <c r="W200"/>
  <c r="B201"/>
  <c r="W201"/>
  <c r="B202"/>
  <c r="W202"/>
  <c r="B203"/>
  <c r="W203"/>
  <c r="B204"/>
  <c r="W204"/>
  <c r="B205"/>
  <c r="W205"/>
  <c r="B206"/>
  <c r="W206"/>
  <c r="B207"/>
  <c r="W207"/>
  <c r="B208"/>
  <c r="W208"/>
  <c r="B209"/>
  <c r="W209"/>
  <c r="B210"/>
  <c r="W210"/>
  <c r="B211"/>
  <c r="W211"/>
  <c r="B212"/>
  <c r="W212"/>
  <c r="B213"/>
  <c r="W213"/>
  <c r="B214"/>
  <c r="W214"/>
  <c r="B215"/>
  <c r="W215"/>
  <c r="B216"/>
  <c r="W216"/>
  <c r="B217"/>
  <c r="W217"/>
  <c r="B218"/>
  <c r="W218"/>
  <c r="B219"/>
  <c r="W219"/>
  <c r="B220"/>
  <c r="W220"/>
  <c r="B221"/>
  <c r="W221"/>
  <c r="B222"/>
  <c r="W222"/>
  <c r="B223"/>
  <c r="W223"/>
  <c r="B224"/>
  <c r="W224"/>
  <c r="B225"/>
  <c r="W225"/>
  <c r="B226"/>
  <c r="W226"/>
  <c r="B227"/>
  <c r="W227"/>
  <c r="B228"/>
  <c r="W228"/>
  <c r="B229"/>
  <c r="W229"/>
  <c r="B230"/>
  <c r="W230"/>
  <c r="B231"/>
  <c r="W231"/>
  <c r="B232"/>
  <c r="W232"/>
  <c r="B233"/>
  <c r="W233"/>
  <c r="B234"/>
  <c r="W234"/>
  <c r="B235"/>
  <c r="W235"/>
  <c r="B236"/>
  <c r="W236"/>
  <c r="B237"/>
  <c r="W237"/>
  <c r="B238"/>
  <c r="W238"/>
  <c r="B239"/>
  <c r="W239"/>
  <c r="B240"/>
  <c r="W240"/>
  <c r="B241"/>
  <c r="W241"/>
  <c r="B242"/>
  <c r="W242"/>
  <c r="B243"/>
  <c r="W243"/>
  <c r="B244"/>
  <c r="W244"/>
  <c r="B245"/>
  <c r="W245"/>
  <c r="B246"/>
  <c r="W246"/>
  <c r="B247"/>
  <c r="W247"/>
  <c r="B248"/>
  <c r="W248"/>
  <c r="B249"/>
  <c r="W249"/>
  <c r="B250"/>
  <c r="W250"/>
  <c r="B251"/>
  <c r="W251"/>
  <c r="B252"/>
  <c r="B253"/>
  <c r="B254"/>
  <c r="B255"/>
  <c r="B256"/>
  <c r="B257"/>
  <c r="B258"/>
  <c r="B259"/>
  <c r="B260"/>
  <c r="B261"/>
  <c r="B262"/>
  <c r="B263"/>
  <c r="B264"/>
  <c r="B265"/>
  <c r="U1" i="130"/>
  <c r="P25"/>
  <c r="P27"/>
  <c r="T27"/>
  <c r="AC3"/>
  <c r="E6"/>
  <c r="T28"/>
  <c r="P29"/>
  <c r="T29"/>
  <c r="P30"/>
  <c r="P31"/>
  <c r="T31"/>
  <c r="P32"/>
  <c r="T32"/>
  <c r="B11"/>
  <c r="P33"/>
  <c r="T35"/>
  <c r="P36"/>
  <c r="T36"/>
  <c r="P37"/>
  <c r="P38"/>
  <c r="T38"/>
  <c r="P44"/>
  <c r="H37" i="112"/>
  <c r="W162"/>
  <c r="G37"/>
  <c r="F37"/>
  <c r="P162"/>
  <c r="E37"/>
  <c r="D37"/>
  <c r="I162"/>
  <c r="C37"/>
  <c r="B37"/>
  <c r="B162"/>
  <c r="A37"/>
  <c r="A162"/>
  <c r="H36"/>
  <c r="W161"/>
  <c r="G36"/>
  <c r="F36"/>
  <c r="P161"/>
  <c r="E36"/>
  <c r="D36"/>
  <c r="I161"/>
  <c r="C36"/>
  <c r="B36"/>
  <c r="B161"/>
  <c r="A36"/>
  <c r="A161"/>
  <c r="H35"/>
  <c r="W160"/>
  <c r="G35"/>
  <c r="F35"/>
  <c r="P160"/>
  <c r="E35"/>
  <c r="D35"/>
  <c r="I160"/>
  <c r="C35"/>
  <c r="B35"/>
  <c r="B160"/>
  <c r="A35"/>
  <c r="A160"/>
  <c r="H34"/>
  <c r="W159"/>
  <c r="G34"/>
  <c r="F34"/>
  <c r="P159"/>
  <c r="E34"/>
  <c r="D34"/>
  <c r="I159"/>
  <c r="C34"/>
  <c r="B34"/>
  <c r="B159"/>
  <c r="A34"/>
  <c r="A159"/>
  <c r="H33"/>
  <c r="W158"/>
  <c r="G33"/>
  <c r="F33"/>
  <c r="P158"/>
  <c r="E33"/>
  <c r="D33"/>
  <c r="I158"/>
  <c r="C33"/>
  <c r="B33"/>
  <c r="B158"/>
  <c r="A33"/>
  <c r="A158"/>
  <c r="H32"/>
  <c r="W157"/>
  <c r="G32"/>
  <c r="F32"/>
  <c r="P157"/>
  <c r="E32"/>
  <c r="D32"/>
  <c r="I157"/>
  <c r="C32"/>
  <c r="B32"/>
  <c r="B157"/>
  <c r="A32"/>
  <c r="A157"/>
  <c r="H31"/>
  <c r="W156"/>
  <c r="G31"/>
  <c r="F31"/>
  <c r="P156"/>
  <c r="E31"/>
  <c r="D31"/>
  <c r="I156"/>
  <c r="C31"/>
  <c r="B31"/>
  <c r="B156"/>
  <c r="A31"/>
  <c r="A156"/>
  <c r="H30"/>
  <c r="W155"/>
  <c r="G30"/>
  <c r="F30"/>
  <c r="P155"/>
  <c r="E30"/>
  <c r="D30"/>
  <c r="I155"/>
  <c r="C30"/>
  <c r="B30"/>
  <c r="B155"/>
  <c r="A30"/>
  <c r="A155"/>
  <c r="H29"/>
  <c r="W154"/>
  <c r="G29"/>
  <c r="F29"/>
  <c r="P154"/>
  <c r="E29"/>
  <c r="D29"/>
  <c r="I154"/>
  <c r="C29"/>
  <c r="B29"/>
  <c r="B154"/>
  <c r="A29"/>
  <c r="A154"/>
  <c r="H28"/>
  <c r="W153"/>
  <c r="G28"/>
  <c r="F28"/>
  <c r="P153"/>
  <c r="E28"/>
  <c r="D28"/>
  <c r="I153"/>
  <c r="C28"/>
  <c r="B28"/>
  <c r="B153"/>
  <c r="A28"/>
  <c r="A153"/>
  <c r="H27"/>
  <c r="W152"/>
  <c r="G27"/>
  <c r="F27"/>
  <c r="P152"/>
  <c r="E27"/>
  <c r="D27"/>
  <c r="I152"/>
  <c r="C27"/>
  <c r="B27"/>
  <c r="B152"/>
  <c r="A27"/>
  <c r="A152"/>
  <c r="H26"/>
  <c r="W151"/>
  <c r="G26"/>
  <c r="F26"/>
  <c r="P151"/>
  <c r="E26"/>
  <c r="D26"/>
  <c r="I151"/>
  <c r="C26"/>
  <c r="B26"/>
  <c r="B151"/>
  <c r="A26"/>
  <c r="A151"/>
  <c r="H25"/>
  <c r="W150"/>
  <c r="G25"/>
  <c r="F25"/>
  <c r="P150"/>
  <c r="E25"/>
  <c r="D25"/>
  <c r="I150"/>
  <c r="C25"/>
  <c r="B25"/>
  <c r="B150"/>
  <c r="A25"/>
  <c r="A150"/>
  <c r="W148"/>
  <c r="D14" i="130"/>
  <c r="D13"/>
  <c r="D11"/>
  <c r="E11"/>
  <c r="F14"/>
  <c r="E14"/>
  <c r="C14"/>
  <c r="F13"/>
  <c r="E13"/>
  <c r="C13"/>
  <c r="B13"/>
  <c r="C11"/>
  <c r="L23"/>
  <c r="L22"/>
  <c r="L44"/>
  <c r="L21"/>
  <c r="L43"/>
  <c r="L19"/>
  <c r="L41"/>
  <c r="L17"/>
  <c r="L39"/>
  <c r="L18"/>
  <c r="L40"/>
  <c r="L20"/>
  <c r="L42"/>
  <c r="L16"/>
  <c r="L38"/>
  <c r="L15"/>
  <c r="L37"/>
  <c r="L14"/>
  <c r="L36"/>
  <c r="L11"/>
  <c r="L33"/>
  <c r="L10"/>
  <c r="L32"/>
  <c r="L9"/>
  <c r="L31"/>
  <c r="L8"/>
  <c r="L30"/>
  <c r="L7"/>
  <c r="L29"/>
  <c r="L5"/>
  <c r="L27"/>
  <c r="L6"/>
  <c r="L28"/>
  <c r="L13"/>
  <c r="L35"/>
  <c r="L12"/>
  <c r="L34"/>
  <c r="L4"/>
  <c r="L26"/>
  <c r="L3"/>
  <c r="AA3"/>
  <c r="H24" i="112"/>
  <c r="S23"/>
  <c r="O23"/>
  <c r="K23"/>
  <c r="O22"/>
  <c r="N22"/>
  <c r="S21"/>
  <c r="R21"/>
  <c r="O21"/>
  <c r="N21"/>
  <c r="K21"/>
  <c r="J21"/>
  <c r="S20"/>
  <c r="R20"/>
  <c r="O20"/>
  <c r="N20"/>
  <c r="K20"/>
  <c r="J20"/>
  <c r="B20" a="1"/>
  <c r="E20"/>
  <c r="A20"/>
  <c r="S19"/>
  <c r="R19"/>
  <c r="O19"/>
  <c r="N19"/>
  <c r="K19"/>
  <c r="J19"/>
  <c r="B19" a="1"/>
  <c r="E19"/>
  <c r="A19"/>
  <c r="S18"/>
  <c r="R18"/>
  <c r="O18"/>
  <c r="N18"/>
  <c r="K18"/>
  <c r="J18"/>
  <c r="D19"/>
  <c r="C19"/>
  <c r="B19"/>
  <c r="B20"/>
  <c r="D20"/>
  <c r="L25" i="130"/>
  <c r="M1"/>
  <c r="L45"/>
  <c r="M24"/>
  <c r="C20" i="112"/>
  <c r="T22"/>
  <c r="T20"/>
  <c r="Q20"/>
  <c r="T23"/>
  <c r="Q23"/>
  <c r="Q22"/>
  <c r="T21"/>
  <c r="Q21"/>
  <c r="T19"/>
  <c r="T41"/>
  <c r="Q19"/>
  <c r="T18"/>
  <c r="Q18"/>
  <c r="Z3" i="130"/>
  <c r="AB3"/>
  <c r="U23" i="112"/>
  <c r="U21"/>
  <c r="U22"/>
  <c r="U20"/>
  <c r="U19"/>
  <c r="U18"/>
  <c r="B18" a="1"/>
  <c r="A18"/>
  <c r="U17"/>
  <c r="T17"/>
  <c r="S17"/>
  <c r="R17"/>
  <c r="Q17"/>
  <c r="O17"/>
  <c r="N17"/>
  <c r="K17"/>
  <c r="J17"/>
  <c r="S22"/>
  <c r="R22"/>
  <c r="T44"/>
  <c r="T39"/>
  <c r="T40"/>
  <c r="T43"/>
  <c r="E18"/>
  <c r="D18"/>
  <c r="C18"/>
  <c r="B18"/>
  <c r="T45"/>
  <c r="U24"/>
  <c r="T42"/>
  <c r="B17" a="1"/>
  <c r="E17"/>
  <c r="A17"/>
  <c r="U16"/>
  <c r="T16"/>
  <c r="S16"/>
  <c r="R16"/>
  <c r="Q16"/>
  <c r="P16"/>
  <c r="O16"/>
  <c r="N16"/>
  <c r="M16"/>
  <c r="K16"/>
  <c r="J16"/>
  <c r="U15"/>
  <c r="T15"/>
  <c r="T37"/>
  <c r="S15"/>
  <c r="R15"/>
  <c r="Q15"/>
  <c r="P15"/>
  <c r="O15"/>
  <c r="N15"/>
  <c r="M15"/>
  <c r="K15"/>
  <c r="J15"/>
  <c r="U14"/>
  <c r="T14"/>
  <c r="S14"/>
  <c r="R14"/>
  <c r="Q14"/>
  <c r="P14"/>
  <c r="P36"/>
  <c r="O14"/>
  <c r="N14"/>
  <c r="M14"/>
  <c r="K14"/>
  <c r="J14"/>
  <c r="U13"/>
  <c r="T13"/>
  <c r="T35"/>
  <c r="S13"/>
  <c r="R13"/>
  <c r="Q13"/>
  <c r="P13"/>
  <c r="O13"/>
  <c r="N13"/>
  <c r="M13"/>
  <c r="K13"/>
  <c r="J13"/>
  <c r="U12"/>
  <c r="T12"/>
  <c r="S12"/>
  <c r="R12"/>
  <c r="Q12"/>
  <c r="P12"/>
  <c r="P34"/>
  <c r="O12"/>
  <c r="N12"/>
  <c r="M12"/>
  <c r="K12"/>
  <c r="J12"/>
  <c r="U11"/>
  <c r="T11"/>
  <c r="S11"/>
  <c r="R11"/>
  <c r="Q11"/>
  <c r="P11"/>
  <c r="P33"/>
  <c r="O11"/>
  <c r="N11"/>
  <c r="M11"/>
  <c r="K11"/>
  <c r="J11"/>
  <c r="U10"/>
  <c r="T10"/>
  <c r="T32"/>
  <c r="S10"/>
  <c r="R10"/>
  <c r="Q10"/>
  <c r="P10"/>
  <c r="O10"/>
  <c r="N10"/>
  <c r="M10"/>
  <c r="K10"/>
  <c r="J10"/>
  <c r="U9"/>
  <c r="T9"/>
  <c r="S9"/>
  <c r="R9"/>
  <c r="Q9"/>
  <c r="P9"/>
  <c r="P31"/>
  <c r="O9"/>
  <c r="N9"/>
  <c r="M9"/>
  <c r="K9"/>
  <c r="J9"/>
  <c r="F9"/>
  <c r="D9"/>
  <c r="B9"/>
  <c r="U8"/>
  <c r="T8"/>
  <c r="S8"/>
  <c r="R8"/>
  <c r="P35"/>
  <c r="T30"/>
  <c r="E9"/>
  <c r="T31"/>
  <c r="P32"/>
  <c r="T33"/>
  <c r="T34"/>
  <c r="T36"/>
  <c r="P37"/>
  <c r="T38"/>
  <c r="P38"/>
  <c r="C17"/>
  <c r="B17"/>
  <c r="P23"/>
  <c r="M23"/>
  <c r="P22"/>
  <c r="P44"/>
  <c r="M22"/>
  <c r="P21"/>
  <c r="P43"/>
  <c r="M21"/>
  <c r="P20"/>
  <c r="P42"/>
  <c r="M20"/>
  <c r="P19"/>
  <c r="P41"/>
  <c r="M19"/>
  <c r="P18"/>
  <c r="P40"/>
  <c r="M18"/>
  <c r="P17"/>
  <c r="P39"/>
  <c r="M17"/>
  <c r="D17"/>
  <c r="L8"/>
  <c r="Q8"/>
  <c r="P8"/>
  <c r="O8"/>
  <c r="N8"/>
  <c r="M8"/>
  <c r="K8"/>
  <c r="J8"/>
  <c r="F8"/>
  <c r="B8"/>
  <c r="U7"/>
  <c r="T7"/>
  <c r="T29"/>
  <c r="S7"/>
  <c r="R7"/>
  <c r="Q7"/>
  <c r="P7"/>
  <c r="O7"/>
  <c r="N7"/>
  <c r="M7"/>
  <c r="L7"/>
  <c r="K7"/>
  <c r="J7"/>
  <c r="F7"/>
  <c r="D7"/>
  <c r="B7"/>
  <c r="B12"/>
  <c r="U6"/>
  <c r="T6"/>
  <c r="T28"/>
  <c r="S6"/>
  <c r="R6"/>
  <c r="Q6"/>
  <c r="P6"/>
  <c r="O6"/>
  <c r="N6"/>
  <c r="M6"/>
  <c r="L20"/>
  <c r="L23"/>
  <c r="L22"/>
  <c r="K22"/>
  <c r="J22"/>
  <c r="L21"/>
  <c r="L19"/>
  <c r="L18"/>
  <c r="L17"/>
  <c r="L16"/>
  <c r="L14"/>
  <c r="L36"/>
  <c r="L12"/>
  <c r="L34"/>
  <c r="L11"/>
  <c r="L33"/>
  <c r="L9"/>
  <c r="L31"/>
  <c r="L15"/>
  <c r="L13"/>
  <c r="L10"/>
  <c r="L32"/>
  <c r="P28"/>
  <c r="E7"/>
  <c r="E8"/>
  <c r="D8"/>
  <c r="L37"/>
  <c r="P45"/>
  <c r="Q24"/>
  <c r="P29"/>
  <c r="L29"/>
  <c r="L39"/>
  <c r="L40"/>
  <c r="L41"/>
  <c r="L42"/>
  <c r="L43"/>
  <c r="L44"/>
  <c r="L38"/>
  <c r="P30"/>
  <c r="L30"/>
  <c r="L35"/>
  <c r="L6"/>
  <c r="K6"/>
  <c r="J6"/>
  <c r="F6"/>
  <c r="D6"/>
  <c r="B6"/>
  <c r="U5"/>
  <c r="T5"/>
  <c r="T27"/>
  <c r="S5"/>
  <c r="R5"/>
  <c r="Q5"/>
  <c r="P5"/>
  <c r="O5"/>
  <c r="N5"/>
  <c r="M5"/>
  <c r="L5"/>
  <c r="K5"/>
  <c r="J5"/>
  <c r="AC4"/>
  <c r="AA4"/>
  <c r="Z4"/>
  <c r="U4"/>
  <c r="T4"/>
  <c r="T26"/>
  <c r="S4"/>
  <c r="R4"/>
  <c r="Q4"/>
  <c r="P4"/>
  <c r="O4"/>
  <c r="N4"/>
  <c r="M4"/>
  <c r="L4"/>
  <c r="K4"/>
  <c r="J4"/>
  <c r="D12"/>
  <c r="E12"/>
  <c r="C12"/>
  <c r="P26"/>
  <c r="L26"/>
  <c r="P27"/>
  <c r="L27"/>
  <c r="B14"/>
  <c r="B11"/>
  <c r="L45"/>
  <c r="M24"/>
  <c r="E6"/>
  <c r="B13"/>
  <c r="L28"/>
  <c r="U3"/>
  <c r="T3"/>
  <c r="T25"/>
  <c r="S3"/>
  <c r="Q3"/>
  <c r="P3"/>
  <c r="O3"/>
  <c r="M3"/>
  <c r="L3"/>
  <c r="K3"/>
  <c r="Q2"/>
  <c r="P2"/>
  <c r="M2"/>
  <c r="L2"/>
  <c r="G263" i="111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G250"/>
  <c r="F250"/>
  <c r="E250"/>
  <c r="D250"/>
  <c r="C250"/>
  <c r="G249"/>
  <c r="F249"/>
  <c r="E249"/>
  <c r="D249"/>
  <c r="C249"/>
  <c r="G248"/>
  <c r="F248"/>
  <c r="E248"/>
  <c r="D248"/>
  <c r="C248"/>
  <c r="G247"/>
  <c r="F247"/>
  <c r="E247"/>
  <c r="D247"/>
  <c r="C247"/>
  <c r="G246"/>
  <c r="F246"/>
  <c r="E246"/>
  <c r="D246"/>
  <c r="C246"/>
  <c r="G245"/>
  <c r="F245"/>
  <c r="E245"/>
  <c r="D245"/>
  <c r="C245"/>
  <c r="G244"/>
  <c r="F244"/>
  <c r="E244"/>
  <c r="D244"/>
  <c r="C244"/>
  <c r="G243"/>
  <c r="F243"/>
  <c r="E243"/>
  <c r="D243"/>
  <c r="C243"/>
  <c r="F14" i="112"/>
  <c r="C14"/>
  <c r="D13"/>
  <c r="D11"/>
  <c r="D14"/>
  <c r="F13"/>
  <c r="E13"/>
  <c r="C13"/>
  <c r="P25"/>
  <c r="AC3"/>
  <c r="G242" i="111"/>
  <c r="F242"/>
  <c r="E242"/>
  <c r="D242"/>
  <c r="C242"/>
  <c r="G241"/>
  <c r="F241"/>
  <c r="E241"/>
  <c r="D241"/>
  <c r="C241"/>
  <c r="G240"/>
  <c r="F240"/>
  <c r="E240"/>
  <c r="D240"/>
  <c r="C240"/>
  <c r="G239"/>
  <c r="F239"/>
  <c r="E239"/>
  <c r="D239"/>
  <c r="C239"/>
  <c r="G238"/>
  <c r="F238"/>
  <c r="E238"/>
  <c r="D238"/>
  <c r="C238"/>
  <c r="G237"/>
  <c r="F237"/>
  <c r="E237"/>
  <c r="D237"/>
  <c r="C237"/>
  <c r="G236"/>
  <c r="F236"/>
  <c r="E236"/>
  <c r="D236"/>
  <c r="C236"/>
  <c r="G235"/>
  <c r="F235"/>
  <c r="E235"/>
  <c r="D235"/>
  <c r="C235"/>
  <c r="G234"/>
  <c r="F234"/>
  <c r="E234"/>
  <c r="D234"/>
  <c r="C234"/>
  <c r="G233"/>
  <c r="F233"/>
  <c r="E233"/>
  <c r="D233"/>
  <c r="C233"/>
  <c r="G232"/>
  <c r="F232"/>
  <c r="E232"/>
  <c r="D232"/>
  <c r="C232"/>
  <c r="G231"/>
  <c r="F231"/>
  <c r="E231"/>
  <c r="D231"/>
  <c r="C231"/>
  <c r="G230"/>
  <c r="F230"/>
  <c r="E230"/>
  <c r="D230"/>
  <c r="C230"/>
  <c r="G229"/>
  <c r="F229"/>
  <c r="E229"/>
  <c r="D229"/>
  <c r="C229"/>
  <c r="G228"/>
  <c r="F228"/>
  <c r="E228"/>
  <c r="D228"/>
  <c r="C228"/>
  <c r="G227"/>
  <c r="F227"/>
  <c r="E227"/>
  <c r="D227"/>
  <c r="C227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G185"/>
  <c r="F185"/>
  <c r="E185"/>
  <c r="D185"/>
  <c r="C185"/>
  <c r="AB184"/>
  <c r="AA184"/>
  <c r="Z184"/>
  <c r="Y184"/>
  <c r="X184"/>
  <c r="G184"/>
  <c r="F184"/>
  <c r="E184"/>
  <c r="D184"/>
  <c r="C184"/>
  <c r="AB183"/>
  <c r="AA183"/>
  <c r="Z183"/>
  <c r="Y183"/>
  <c r="X183"/>
  <c r="G183"/>
  <c r="F183"/>
  <c r="E183"/>
  <c r="D183"/>
  <c r="C183"/>
  <c r="AB182"/>
  <c r="AA182"/>
  <c r="Z182"/>
  <c r="Y182"/>
  <c r="X182"/>
  <c r="G182"/>
  <c r="F182"/>
  <c r="E182"/>
  <c r="D182"/>
  <c r="C182"/>
  <c r="AB181"/>
  <c r="AA181"/>
  <c r="Z181"/>
  <c r="Y181"/>
  <c r="X181"/>
  <c r="G181"/>
  <c r="F181"/>
  <c r="E181"/>
  <c r="D181"/>
  <c r="C181"/>
  <c r="AB180"/>
  <c r="AA180"/>
  <c r="Z180"/>
  <c r="Y180"/>
  <c r="X180"/>
  <c r="N180"/>
  <c r="M180"/>
  <c r="L180"/>
  <c r="K180"/>
  <c r="J180"/>
  <c r="G180"/>
  <c r="F180"/>
  <c r="E180"/>
  <c r="D180"/>
  <c r="C180"/>
  <c r="AB179"/>
  <c r="AA179"/>
  <c r="Z179"/>
  <c r="Y179"/>
  <c r="X179"/>
  <c r="N179"/>
  <c r="M179"/>
  <c r="L179"/>
  <c r="K179"/>
  <c r="J179"/>
  <c r="G179"/>
  <c r="F179"/>
  <c r="E179"/>
  <c r="D179"/>
  <c r="C179"/>
  <c r="AB178"/>
  <c r="AA178"/>
  <c r="Z178"/>
  <c r="Y178"/>
  <c r="X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B140"/>
  <c r="B263"/>
  <c r="A140"/>
  <c r="A263"/>
  <c r="B139"/>
  <c r="B262"/>
  <c r="A139"/>
  <c r="A262"/>
  <c r="B138"/>
  <c r="B261"/>
  <c r="A138"/>
  <c r="A261"/>
  <c r="B137"/>
  <c r="B260"/>
  <c r="A137"/>
  <c r="A260"/>
  <c r="B136"/>
  <c r="B259"/>
  <c r="A136"/>
  <c r="A259"/>
  <c r="B135"/>
  <c r="B258"/>
  <c r="A135"/>
  <c r="A258"/>
  <c r="B134"/>
  <c r="B257"/>
  <c r="A134"/>
  <c r="A257"/>
  <c r="B133"/>
  <c r="B256"/>
  <c r="A133"/>
  <c r="A256"/>
  <c r="B132"/>
  <c r="B255"/>
  <c r="A132"/>
  <c r="A255"/>
  <c r="B131"/>
  <c r="B254"/>
  <c r="A131"/>
  <c r="A254"/>
  <c r="B130"/>
  <c r="B253"/>
  <c r="A130"/>
  <c r="A253"/>
  <c r="B129"/>
  <c r="B252"/>
  <c r="A129"/>
  <c r="A252"/>
  <c r="B128"/>
  <c r="B251"/>
  <c r="A128"/>
  <c r="A251"/>
  <c r="H127"/>
  <c r="G127"/>
  <c r="V225"/>
  <c r="B127"/>
  <c r="B250"/>
  <c r="A127"/>
  <c r="A250"/>
  <c r="H126"/>
  <c r="G126"/>
  <c r="B126"/>
  <c r="B249"/>
  <c r="A126"/>
  <c r="A249"/>
  <c r="H125"/>
  <c r="G125"/>
  <c r="V223"/>
  <c r="B125"/>
  <c r="B248"/>
  <c r="A125"/>
  <c r="A248"/>
  <c r="H124"/>
  <c r="G124"/>
  <c r="V222"/>
  <c r="B124"/>
  <c r="B247"/>
  <c r="A124"/>
  <c r="A247"/>
  <c r="H123"/>
  <c r="G123"/>
  <c r="V221"/>
  <c r="B123"/>
  <c r="B246"/>
  <c r="A123"/>
  <c r="A246"/>
  <c r="H122"/>
  <c r="G122"/>
  <c r="V220"/>
  <c r="B122"/>
  <c r="B245"/>
  <c r="A122"/>
  <c r="A245"/>
  <c r="H121"/>
  <c r="G121"/>
  <c r="V219"/>
  <c r="B121"/>
  <c r="B244"/>
  <c r="A121"/>
  <c r="A244"/>
  <c r="H120"/>
  <c r="G120"/>
  <c r="V218"/>
  <c r="B120"/>
  <c r="B243"/>
  <c r="A120"/>
  <c r="A243"/>
  <c r="H119"/>
  <c r="G119"/>
  <c r="V217"/>
  <c r="B119"/>
  <c r="B242"/>
  <c r="A119"/>
  <c r="A242"/>
  <c r="H118"/>
  <c r="G118"/>
  <c r="V216"/>
  <c r="B118"/>
  <c r="B241"/>
  <c r="A118"/>
  <c r="A241"/>
  <c r="H117"/>
  <c r="G117"/>
  <c r="V215"/>
  <c r="B117"/>
  <c r="B240"/>
  <c r="A117"/>
  <c r="A240"/>
  <c r="H116"/>
  <c r="G116"/>
  <c r="V214"/>
  <c r="B116"/>
  <c r="B239"/>
  <c r="A116"/>
  <c r="A239"/>
  <c r="H115"/>
  <c r="G115"/>
  <c r="V213"/>
  <c r="B115"/>
  <c r="B238"/>
  <c r="A115"/>
  <c r="A238"/>
  <c r="H114"/>
  <c r="G114"/>
  <c r="V212"/>
  <c r="B114"/>
  <c r="B237"/>
  <c r="A114"/>
  <c r="A237"/>
  <c r="H113"/>
  <c r="G113"/>
  <c r="V211"/>
  <c r="B113"/>
  <c r="B236"/>
  <c r="A113"/>
  <c r="A236"/>
  <c r="H112"/>
  <c r="G112"/>
  <c r="V210"/>
  <c r="B112"/>
  <c r="B235"/>
  <c r="A112"/>
  <c r="A235"/>
  <c r="H111"/>
  <c r="G111"/>
  <c r="V209"/>
  <c r="B111"/>
  <c r="B234"/>
  <c r="A111"/>
  <c r="A234"/>
  <c r="H110"/>
  <c r="G110"/>
  <c r="V208"/>
  <c r="B110"/>
  <c r="B233"/>
  <c r="A110"/>
  <c r="A233"/>
  <c r="H109"/>
  <c r="G109"/>
  <c r="V207"/>
  <c r="B109"/>
  <c r="B232"/>
  <c r="A109"/>
  <c r="A232"/>
  <c r="H108"/>
  <c r="G108"/>
  <c r="V206"/>
  <c r="B108"/>
  <c r="B231"/>
  <c r="A108"/>
  <c r="A231"/>
  <c r="H107"/>
  <c r="G107"/>
  <c r="V205"/>
  <c r="B107"/>
  <c r="B230"/>
  <c r="A107"/>
  <c r="A230"/>
  <c r="H106"/>
  <c r="G106"/>
  <c r="V204"/>
  <c r="B106"/>
  <c r="B229"/>
  <c r="A106"/>
  <c r="A229"/>
  <c r="H105"/>
  <c r="G105"/>
  <c r="V203"/>
  <c r="B105"/>
  <c r="B228"/>
  <c r="A105"/>
  <c r="A228"/>
  <c r="H104"/>
  <c r="G104"/>
  <c r="V202"/>
  <c r="B104"/>
  <c r="B227"/>
  <c r="A104"/>
  <c r="A227"/>
  <c r="H103"/>
  <c r="G103"/>
  <c r="V201"/>
  <c r="B103"/>
  <c r="B226"/>
  <c r="A103"/>
  <c r="A226"/>
  <c r="H102"/>
  <c r="G102"/>
  <c r="V200"/>
  <c r="B102"/>
  <c r="B225"/>
  <c r="A102"/>
  <c r="A225"/>
  <c r="H101"/>
  <c r="G101"/>
  <c r="V199"/>
  <c r="B101"/>
  <c r="B224"/>
  <c r="A101"/>
  <c r="A224"/>
  <c r="H100"/>
  <c r="G100"/>
  <c r="V198"/>
  <c r="B100"/>
  <c r="B223"/>
  <c r="A100"/>
  <c r="A223"/>
  <c r="H99"/>
  <c r="G99"/>
  <c r="V197"/>
  <c r="B99"/>
  <c r="B222"/>
  <c r="A99"/>
  <c r="A222"/>
  <c r="H98"/>
  <c r="G98"/>
  <c r="V196"/>
  <c r="B98"/>
  <c r="B221"/>
  <c r="A98"/>
  <c r="A221"/>
  <c r="H97"/>
  <c r="G97"/>
  <c r="V195"/>
  <c r="B97"/>
  <c r="B220"/>
  <c r="A97"/>
  <c r="A220"/>
  <c r="H96"/>
  <c r="G96"/>
  <c r="V194"/>
  <c r="B96"/>
  <c r="B219"/>
  <c r="A96"/>
  <c r="A219"/>
  <c r="H95"/>
  <c r="G95"/>
  <c r="V193"/>
  <c r="B95"/>
  <c r="B218"/>
  <c r="A95"/>
  <c r="A218"/>
  <c r="H94"/>
  <c r="G94"/>
  <c r="V192"/>
  <c r="B94"/>
  <c r="B217"/>
  <c r="A94"/>
  <c r="A217"/>
  <c r="H93"/>
  <c r="G93"/>
  <c r="V191"/>
  <c r="B93"/>
  <c r="B216"/>
  <c r="A93"/>
  <c r="A216"/>
  <c r="H92"/>
  <c r="G92"/>
  <c r="V190"/>
  <c r="B92"/>
  <c r="B215"/>
  <c r="A92"/>
  <c r="A215"/>
  <c r="H91"/>
  <c r="G91"/>
  <c r="V189"/>
  <c r="B91"/>
  <c r="B214"/>
  <c r="A91"/>
  <c r="A214"/>
  <c r="H90"/>
  <c r="G90"/>
  <c r="V188"/>
  <c r="B90"/>
  <c r="B213"/>
  <c r="A90"/>
  <c r="A213"/>
  <c r="H89"/>
  <c r="G89"/>
  <c r="V187"/>
  <c r="B89"/>
  <c r="B212"/>
  <c r="A89"/>
  <c r="A212"/>
  <c r="H88"/>
  <c r="G88"/>
  <c r="V186"/>
  <c r="B88"/>
  <c r="B211"/>
  <c r="A88"/>
  <c r="A211"/>
  <c r="H87"/>
  <c r="G87"/>
  <c r="V185"/>
  <c r="B87"/>
  <c r="B210"/>
  <c r="A87"/>
  <c r="A210"/>
  <c r="H86"/>
  <c r="G86"/>
  <c r="V184"/>
  <c r="B86"/>
  <c r="B209"/>
  <c r="A86"/>
  <c r="A209"/>
  <c r="H85"/>
  <c r="G85"/>
  <c r="V183"/>
  <c r="B85"/>
  <c r="B208"/>
  <c r="A85"/>
  <c r="A208"/>
  <c r="H84"/>
  <c r="G84"/>
  <c r="V182"/>
  <c r="B84"/>
  <c r="B207"/>
  <c r="A84"/>
  <c r="A207"/>
  <c r="H83"/>
  <c r="G83"/>
  <c r="V181"/>
  <c r="B83"/>
  <c r="B206"/>
  <c r="A83"/>
  <c r="A206"/>
  <c r="H82"/>
  <c r="G82"/>
  <c r="V180"/>
  <c r="B82"/>
  <c r="B205"/>
  <c r="A82"/>
  <c r="A205"/>
  <c r="H81"/>
  <c r="G81"/>
  <c r="V179"/>
  <c r="B81"/>
  <c r="B204"/>
  <c r="A81"/>
  <c r="A204"/>
  <c r="H80"/>
  <c r="G80"/>
  <c r="V178"/>
  <c r="B80"/>
  <c r="B203"/>
  <c r="A80"/>
  <c r="A203"/>
  <c r="H79"/>
  <c r="G79"/>
  <c r="V177"/>
  <c r="B79"/>
  <c r="B202"/>
  <c r="A79"/>
  <c r="A202"/>
  <c r="H78"/>
  <c r="G78"/>
  <c r="V176"/>
  <c r="B78"/>
  <c r="B201"/>
  <c r="A78"/>
  <c r="A201"/>
  <c r="H77"/>
  <c r="G77"/>
  <c r="V175"/>
  <c r="B77"/>
  <c r="B200"/>
  <c r="A77"/>
  <c r="A200"/>
  <c r="H76"/>
  <c r="G76"/>
  <c r="V174"/>
  <c r="B76"/>
  <c r="B199"/>
  <c r="A76"/>
  <c r="A199"/>
  <c r="H75"/>
  <c r="G75"/>
  <c r="V173"/>
  <c r="B75"/>
  <c r="B198"/>
  <c r="A75"/>
  <c r="A198"/>
  <c r="H74"/>
  <c r="G74"/>
  <c r="V172"/>
  <c r="B74"/>
  <c r="B197"/>
  <c r="A74"/>
  <c r="A197"/>
  <c r="H73"/>
  <c r="G73"/>
  <c r="V171"/>
  <c r="B73"/>
  <c r="B196"/>
  <c r="A73"/>
  <c r="A196"/>
  <c r="H72"/>
  <c r="G72"/>
  <c r="V170"/>
  <c r="B72"/>
  <c r="B195"/>
  <c r="A72"/>
  <c r="A195"/>
  <c r="H71"/>
  <c r="G71"/>
  <c r="V169"/>
  <c r="B71"/>
  <c r="B194"/>
  <c r="A71"/>
  <c r="A194"/>
  <c r="H70"/>
  <c r="G70"/>
  <c r="V168"/>
  <c r="B70"/>
  <c r="B193"/>
  <c r="A70"/>
  <c r="A193"/>
  <c r="H69"/>
  <c r="G69"/>
  <c r="V167"/>
  <c r="B69"/>
  <c r="B192"/>
  <c r="A69"/>
  <c r="A192"/>
  <c r="H68"/>
  <c r="G68"/>
  <c r="V166"/>
  <c r="B68"/>
  <c r="B191"/>
  <c r="A68"/>
  <c r="A191"/>
  <c r="H67"/>
  <c r="G67"/>
  <c r="V165"/>
  <c r="B67"/>
  <c r="B190"/>
  <c r="A67"/>
  <c r="A190"/>
  <c r="H66"/>
  <c r="G66"/>
  <c r="V164"/>
  <c r="B66"/>
  <c r="B189"/>
  <c r="A66"/>
  <c r="A189"/>
  <c r="H65"/>
  <c r="G65"/>
  <c r="V163"/>
  <c r="B65"/>
  <c r="B188"/>
  <c r="A65"/>
  <c r="A188"/>
  <c r="H64"/>
  <c r="G64"/>
  <c r="B64"/>
  <c r="B187"/>
  <c r="A64"/>
  <c r="A187"/>
  <c r="H63"/>
  <c r="G63"/>
  <c r="B63"/>
  <c r="B186"/>
  <c r="A63"/>
  <c r="A186"/>
  <c r="H62"/>
  <c r="G62"/>
  <c r="F62"/>
  <c r="E62"/>
  <c r="D62"/>
  <c r="C62"/>
  <c r="B62"/>
  <c r="B185"/>
  <c r="A62"/>
  <c r="A185"/>
  <c r="H61"/>
  <c r="G61"/>
  <c r="F61"/>
  <c r="E61"/>
  <c r="D61"/>
  <c r="C61"/>
  <c r="B61"/>
  <c r="B184"/>
  <c r="A61"/>
  <c r="A184"/>
  <c r="H60"/>
  <c r="G60"/>
  <c r="F60"/>
  <c r="E60"/>
  <c r="D60"/>
  <c r="C60"/>
  <c r="B60"/>
  <c r="B183"/>
  <c r="A60"/>
  <c r="A183"/>
  <c r="H59"/>
  <c r="G59"/>
  <c r="F59"/>
  <c r="E59"/>
  <c r="D59"/>
  <c r="C59"/>
  <c r="B59"/>
  <c r="B182"/>
  <c r="A59"/>
  <c r="A182"/>
  <c r="H58"/>
  <c r="G58"/>
  <c r="F58"/>
  <c r="E58"/>
  <c r="D58"/>
  <c r="C58"/>
  <c r="B58"/>
  <c r="B181"/>
  <c r="A58"/>
  <c r="A181"/>
  <c r="H57"/>
  <c r="G57"/>
  <c r="F57"/>
  <c r="E57"/>
  <c r="D57"/>
  <c r="C57"/>
  <c r="B57"/>
  <c r="B180"/>
  <c r="A57"/>
  <c r="A180"/>
  <c r="H56"/>
  <c r="G56"/>
  <c r="V162"/>
  <c r="F56"/>
  <c r="E56"/>
  <c r="D56"/>
  <c r="C56"/>
  <c r="B56"/>
  <c r="B179"/>
  <c r="A56"/>
  <c r="A179"/>
  <c r="H55"/>
  <c r="W161"/>
  <c r="G55"/>
  <c r="V161"/>
  <c r="F55"/>
  <c r="E55"/>
  <c r="D55"/>
  <c r="C55"/>
  <c r="B55"/>
  <c r="B178"/>
  <c r="A55"/>
  <c r="A178"/>
  <c r="H54"/>
  <c r="G54"/>
  <c r="F54"/>
  <c r="E54"/>
  <c r="D54"/>
  <c r="C54"/>
  <c r="B54"/>
  <c r="B177"/>
  <c r="A54"/>
  <c r="A177"/>
  <c r="H53"/>
  <c r="G53"/>
  <c r="V160"/>
  <c r="F53"/>
  <c r="E53"/>
  <c r="D53"/>
  <c r="C53"/>
  <c r="B53"/>
  <c r="B176"/>
  <c r="A53"/>
  <c r="A176"/>
  <c r="H52"/>
  <c r="G52"/>
  <c r="F52"/>
  <c r="E52"/>
  <c r="D52"/>
  <c r="C52"/>
  <c r="B52"/>
  <c r="B175"/>
  <c r="A52"/>
  <c r="A175"/>
  <c r="H51"/>
  <c r="G51"/>
  <c r="F51"/>
  <c r="E51"/>
  <c r="D51"/>
  <c r="C51"/>
  <c r="B51"/>
  <c r="B174"/>
  <c r="A51"/>
  <c r="A174"/>
  <c r="H50"/>
  <c r="G50"/>
  <c r="F50"/>
  <c r="E50"/>
  <c r="D50"/>
  <c r="C50"/>
  <c r="B50"/>
  <c r="B173"/>
  <c r="A50"/>
  <c r="A173"/>
  <c r="H49"/>
  <c r="G49"/>
  <c r="F49"/>
  <c r="E49"/>
  <c r="D49"/>
  <c r="C49"/>
  <c r="B49"/>
  <c r="B172"/>
  <c r="A49"/>
  <c r="A172"/>
  <c r="H48"/>
  <c r="G48"/>
  <c r="F48"/>
  <c r="E48"/>
  <c r="D48"/>
  <c r="C48"/>
  <c r="B48"/>
  <c r="B171"/>
  <c r="A48"/>
  <c r="A171"/>
  <c r="H47"/>
  <c r="G47"/>
  <c r="F47"/>
  <c r="E47"/>
  <c r="D47"/>
  <c r="C47"/>
  <c r="B47"/>
  <c r="B170"/>
  <c r="A47"/>
  <c r="A170"/>
  <c r="H46"/>
  <c r="G46"/>
  <c r="F46"/>
  <c r="E46"/>
  <c r="D46"/>
  <c r="C46"/>
  <c r="B46"/>
  <c r="B169"/>
  <c r="A46"/>
  <c r="A169"/>
  <c r="H45"/>
  <c r="G45"/>
  <c r="F45"/>
  <c r="E45"/>
  <c r="D45"/>
  <c r="C45"/>
  <c r="B45"/>
  <c r="B168"/>
  <c r="A45"/>
  <c r="H44"/>
  <c r="G44"/>
  <c r="F44"/>
  <c r="E44"/>
  <c r="D44"/>
  <c r="C44"/>
  <c r="B44"/>
  <c r="B167"/>
  <c r="A44"/>
  <c r="A167"/>
  <c r="L25" i="112"/>
  <c r="AA3"/>
  <c r="Z3"/>
  <c r="P160" i="111"/>
  <c r="O160"/>
  <c r="W160"/>
  <c r="I162"/>
  <c r="H162"/>
  <c r="P163"/>
  <c r="O163"/>
  <c r="W163"/>
  <c r="I164"/>
  <c r="H164"/>
  <c r="P165"/>
  <c r="O165"/>
  <c r="W165"/>
  <c r="I166"/>
  <c r="H166"/>
  <c r="P167"/>
  <c r="O167"/>
  <c r="W167"/>
  <c r="I168"/>
  <c r="H168"/>
  <c r="P169"/>
  <c r="O169"/>
  <c r="W169"/>
  <c r="I170"/>
  <c r="H170"/>
  <c r="P171"/>
  <c r="O171"/>
  <c r="W171"/>
  <c r="I172"/>
  <c r="H172"/>
  <c r="P173"/>
  <c r="O173"/>
  <c r="W173"/>
  <c r="I174"/>
  <c r="H174"/>
  <c r="P175"/>
  <c r="O175"/>
  <c r="W175"/>
  <c r="I176"/>
  <c r="H176"/>
  <c r="P177"/>
  <c r="O177"/>
  <c r="W177"/>
  <c r="I178"/>
  <c r="H178"/>
  <c r="W178"/>
  <c r="I179"/>
  <c r="H179"/>
  <c r="W179"/>
  <c r="I180"/>
  <c r="H180"/>
  <c r="W180"/>
  <c r="W182"/>
  <c r="W184"/>
  <c r="W186"/>
  <c r="W188"/>
  <c r="W190"/>
  <c r="W192"/>
  <c r="W194"/>
  <c r="W196"/>
  <c r="W198"/>
  <c r="W200"/>
  <c r="W202"/>
  <c r="W204"/>
  <c r="W206"/>
  <c r="W208"/>
  <c r="W210"/>
  <c r="W212"/>
  <c r="W214"/>
  <c r="W216"/>
  <c r="W218"/>
  <c r="W220"/>
  <c r="W222"/>
  <c r="W225"/>
  <c r="E14" i="112"/>
  <c r="C11"/>
  <c r="E11"/>
  <c r="P161" i="111"/>
  <c r="O161"/>
  <c r="P162"/>
  <c r="O162"/>
  <c r="W162"/>
  <c r="I163"/>
  <c r="H163"/>
  <c r="P164"/>
  <c r="O164"/>
  <c r="W164"/>
  <c r="I165"/>
  <c r="H165"/>
  <c r="P166"/>
  <c r="O166"/>
  <c r="W166"/>
  <c r="I167"/>
  <c r="H167"/>
  <c r="A168"/>
  <c r="P168"/>
  <c r="O168"/>
  <c r="W168"/>
  <c r="I169"/>
  <c r="H169"/>
  <c r="P170"/>
  <c r="O170"/>
  <c r="W170"/>
  <c r="I171"/>
  <c r="H171"/>
  <c r="P172"/>
  <c r="O172"/>
  <c r="W172"/>
  <c r="I173"/>
  <c r="H173"/>
  <c r="P174"/>
  <c r="O174"/>
  <c r="W174"/>
  <c r="I175"/>
  <c r="H175"/>
  <c r="P176"/>
  <c r="O176"/>
  <c r="W176"/>
  <c r="I177"/>
  <c r="H177"/>
  <c r="W181"/>
  <c r="W183"/>
  <c r="W185"/>
  <c r="W187"/>
  <c r="W189"/>
  <c r="W191"/>
  <c r="W193"/>
  <c r="W195"/>
  <c r="W197"/>
  <c r="W199"/>
  <c r="W201"/>
  <c r="W203"/>
  <c r="W205"/>
  <c r="W207"/>
  <c r="W209"/>
  <c r="W211"/>
  <c r="W213"/>
  <c r="W215"/>
  <c r="W217"/>
  <c r="W219"/>
  <c r="W221"/>
  <c r="W223"/>
  <c r="W224"/>
  <c r="V224"/>
  <c r="AB3" i="112"/>
  <c r="H43" i="111"/>
  <c r="G43"/>
  <c r="F43"/>
  <c r="E43"/>
  <c r="D43"/>
  <c r="C43"/>
  <c r="B43"/>
  <c r="B166"/>
  <c r="A43"/>
  <c r="A166"/>
  <c r="H42"/>
  <c r="G42"/>
  <c r="F42"/>
  <c r="E42"/>
  <c r="D42"/>
  <c r="I161"/>
  <c r="H161"/>
  <c r="C42"/>
  <c r="B42"/>
  <c r="B165"/>
  <c r="A42"/>
  <c r="A165"/>
  <c r="H41"/>
  <c r="G41"/>
  <c r="F41"/>
  <c r="E41"/>
  <c r="D41"/>
  <c r="I160"/>
  <c r="H160"/>
  <c r="C41"/>
  <c r="B41"/>
  <c r="B164"/>
  <c r="A41"/>
  <c r="A164"/>
  <c r="H40"/>
  <c r="G40"/>
  <c r="F40"/>
  <c r="E40"/>
  <c r="D40"/>
  <c r="C40"/>
  <c r="B40"/>
  <c r="B163"/>
  <c r="A40"/>
  <c r="A163"/>
  <c r="H39"/>
  <c r="G39"/>
  <c r="F39"/>
  <c r="E39"/>
  <c r="D39"/>
  <c r="C39"/>
  <c r="B39"/>
  <c r="B162"/>
  <c r="A39"/>
  <c r="A162"/>
  <c r="H38"/>
  <c r="W159"/>
  <c r="G38"/>
  <c r="F38"/>
  <c r="P159"/>
  <c r="E38"/>
  <c r="D38"/>
  <c r="I159"/>
  <c r="C38"/>
  <c r="B38"/>
  <c r="B161"/>
  <c r="A38"/>
  <c r="H37"/>
  <c r="W158"/>
  <c r="G37"/>
  <c r="F37"/>
  <c r="P158"/>
  <c r="E37"/>
  <c r="D37"/>
  <c r="I158"/>
  <c r="C37"/>
  <c r="B37"/>
  <c r="B160"/>
  <c r="A37"/>
  <c r="H36"/>
  <c r="W157"/>
  <c r="G36"/>
  <c r="F36"/>
  <c r="P157"/>
  <c r="E36"/>
  <c r="D36"/>
  <c r="I157"/>
  <c r="C36"/>
  <c r="B36"/>
  <c r="B159"/>
  <c r="A36"/>
  <c r="A159"/>
  <c r="H35"/>
  <c r="W156"/>
  <c r="G35"/>
  <c r="F35"/>
  <c r="P156"/>
  <c r="E35"/>
  <c r="D35"/>
  <c r="I156"/>
  <c r="C35"/>
  <c r="B35"/>
  <c r="B158"/>
  <c r="A35"/>
  <c r="H34"/>
  <c r="W155"/>
  <c r="G34"/>
  <c r="F34"/>
  <c r="P155"/>
  <c r="E34"/>
  <c r="D34"/>
  <c r="I155"/>
  <c r="C34"/>
  <c r="B34"/>
  <c r="B157"/>
  <c r="A34"/>
  <c r="H33"/>
  <c r="W154"/>
  <c r="G33"/>
  <c r="F33"/>
  <c r="P154"/>
  <c r="E33"/>
  <c r="D33"/>
  <c r="I154"/>
  <c r="C33"/>
  <c r="B33"/>
  <c r="B156"/>
  <c r="A33"/>
  <c r="A156"/>
  <c r="H32"/>
  <c r="W153"/>
  <c r="G32"/>
  <c r="F32"/>
  <c r="P153"/>
  <c r="E32"/>
  <c r="D32"/>
  <c r="I153"/>
  <c r="C32"/>
  <c r="B32"/>
  <c r="B155"/>
  <c r="A32"/>
  <c r="A155"/>
  <c r="H31"/>
  <c r="W152"/>
  <c r="G31"/>
  <c r="F31"/>
  <c r="P152"/>
  <c r="E31"/>
  <c r="D31"/>
  <c r="I152"/>
  <c r="C31"/>
  <c r="B31"/>
  <c r="B154"/>
  <c r="A31"/>
  <c r="A154"/>
  <c r="H30"/>
  <c r="W151"/>
  <c r="G30"/>
  <c r="F30"/>
  <c r="P151"/>
  <c r="E30"/>
  <c r="D30"/>
  <c r="I151"/>
  <c r="C30"/>
  <c r="B30"/>
  <c r="B153"/>
  <c r="A30"/>
  <c r="H29"/>
  <c r="W150"/>
  <c r="G29"/>
  <c r="F29"/>
  <c r="P150"/>
  <c r="E29"/>
  <c r="D29"/>
  <c r="I150"/>
  <c r="C29"/>
  <c r="B29"/>
  <c r="B152"/>
  <c r="A29"/>
  <c r="A152"/>
  <c r="H28"/>
  <c r="G28"/>
  <c r="F28"/>
  <c r="E28"/>
  <c r="D28"/>
  <c r="C28"/>
  <c r="B28"/>
  <c r="B151"/>
  <c r="A28"/>
  <c r="H27"/>
  <c r="G27"/>
  <c r="F27"/>
  <c r="E27"/>
  <c r="D27"/>
  <c r="C27"/>
  <c r="B27"/>
  <c r="B150"/>
  <c r="A27"/>
  <c r="A150"/>
  <c r="H26"/>
  <c r="W149"/>
  <c r="G26"/>
  <c r="F26"/>
  <c r="P149"/>
  <c r="E26"/>
  <c r="D26"/>
  <c r="I149"/>
  <c r="C26"/>
  <c r="B26"/>
  <c r="B149"/>
  <c r="A26"/>
  <c r="A149"/>
  <c r="A153"/>
  <c r="A160"/>
  <c r="A151"/>
  <c r="A157"/>
  <c r="A158"/>
  <c r="A161"/>
  <c r="C5" i="124"/>
  <c r="D5"/>
  <c r="H25" i="111"/>
  <c r="W148"/>
  <c r="G25"/>
  <c r="F25"/>
  <c r="P148"/>
  <c r="E25"/>
  <c r="D25"/>
  <c r="I148"/>
  <c r="C25"/>
  <c r="B25"/>
  <c r="B148"/>
  <c r="A25"/>
  <c r="A148"/>
  <c r="W146"/>
  <c r="I146"/>
  <c r="B146"/>
  <c r="H24"/>
  <c r="S23"/>
  <c r="O23"/>
  <c r="K23"/>
  <c r="S22"/>
  <c r="R22"/>
  <c r="O22"/>
  <c r="N22"/>
  <c r="K22"/>
  <c r="J22"/>
  <c r="E5" i="124"/>
  <c r="S21" i="111"/>
  <c r="R21"/>
  <c r="O21"/>
  <c r="N21"/>
  <c r="K21"/>
  <c r="J21"/>
  <c r="S20"/>
  <c r="R20"/>
  <c r="O20"/>
  <c r="N20"/>
  <c r="K20"/>
  <c r="J20"/>
  <c r="B20" a="1"/>
  <c r="D20"/>
  <c r="A20"/>
  <c r="S19"/>
  <c r="R19"/>
  <c r="O19"/>
  <c r="N19"/>
  <c r="K19"/>
  <c r="J19"/>
  <c r="C20"/>
  <c r="B20"/>
  <c r="E20"/>
  <c r="U22"/>
  <c r="U21"/>
  <c r="U23"/>
  <c r="U20"/>
  <c r="U19"/>
  <c r="B19" a="1"/>
  <c r="A19"/>
  <c r="U18"/>
  <c r="S18"/>
  <c r="R18"/>
  <c r="O18"/>
  <c r="N18"/>
  <c r="K18"/>
  <c r="J18"/>
  <c r="B18" a="1"/>
  <c r="E18"/>
  <c r="A18"/>
  <c r="U17"/>
  <c r="S17"/>
  <c r="R17"/>
  <c r="O17"/>
  <c r="N17"/>
  <c r="K17"/>
  <c r="J17"/>
  <c r="B17" a="1"/>
  <c r="C17"/>
  <c r="A17"/>
  <c r="U16"/>
  <c r="S16"/>
  <c r="R16"/>
  <c r="O16"/>
  <c r="N16"/>
  <c r="K16"/>
  <c r="J16"/>
  <c r="U15"/>
  <c r="S15"/>
  <c r="R15"/>
  <c r="O15"/>
  <c r="N15"/>
  <c r="K15"/>
  <c r="J15"/>
  <c r="U14"/>
  <c r="S14"/>
  <c r="R14"/>
  <c r="O14"/>
  <c r="N14"/>
  <c r="K14"/>
  <c r="J14"/>
  <c r="U13"/>
  <c r="S13"/>
  <c r="R13"/>
  <c r="O13"/>
  <c r="N13"/>
  <c r="K13"/>
  <c r="J13"/>
  <c r="U12"/>
  <c r="S12"/>
  <c r="R12"/>
  <c r="O12"/>
  <c r="N12"/>
  <c r="K12"/>
  <c r="J12"/>
  <c r="U11"/>
  <c r="S11"/>
  <c r="R11"/>
  <c r="O11"/>
  <c r="N11"/>
  <c r="K11"/>
  <c r="J11"/>
  <c r="U10"/>
  <c r="S10"/>
  <c r="R10"/>
  <c r="O10"/>
  <c r="N10"/>
  <c r="K10"/>
  <c r="J10"/>
  <c r="U9"/>
  <c r="S9"/>
  <c r="R9"/>
  <c r="O9"/>
  <c r="N9"/>
  <c r="D18"/>
  <c r="C18"/>
  <c r="B17"/>
  <c r="E17"/>
  <c r="D17"/>
  <c r="L9"/>
  <c r="B18"/>
  <c r="E19"/>
  <c r="C19"/>
  <c r="B19"/>
  <c r="D19"/>
  <c r="K9"/>
  <c r="J9"/>
  <c r="F9"/>
  <c r="D9"/>
  <c r="B9"/>
  <c r="E9"/>
  <c r="U8"/>
  <c r="T8"/>
  <c r="T30"/>
  <c r="S8"/>
  <c r="R8"/>
  <c r="Q8"/>
  <c r="P8"/>
  <c r="O8"/>
  <c r="N8"/>
  <c r="M8"/>
  <c r="L8"/>
  <c r="K8"/>
  <c r="J8"/>
  <c r="F8"/>
  <c r="D8"/>
  <c r="B8"/>
  <c r="U7"/>
  <c r="T7"/>
  <c r="T29"/>
  <c r="S7"/>
  <c r="R7"/>
  <c r="Q7"/>
  <c r="P7"/>
  <c r="O7"/>
  <c r="N7"/>
  <c r="M7"/>
  <c r="L7"/>
  <c r="K7"/>
  <c r="J7"/>
  <c r="F7"/>
  <c r="D7"/>
  <c r="B7"/>
  <c r="B12"/>
  <c r="U6"/>
  <c r="T6"/>
  <c r="T28"/>
  <c r="S6"/>
  <c r="R6"/>
  <c r="Q6"/>
  <c r="P6"/>
  <c r="O6"/>
  <c r="N6"/>
  <c r="M6"/>
  <c r="L6"/>
  <c r="K6"/>
  <c r="J6"/>
  <c r="F6"/>
  <c r="D6"/>
  <c r="B6"/>
  <c r="U5"/>
  <c r="T5"/>
  <c r="T27"/>
  <c r="S5"/>
  <c r="R5"/>
  <c r="Q5"/>
  <c r="P5"/>
  <c r="O5"/>
  <c r="N5"/>
  <c r="M5"/>
  <c r="L5"/>
  <c r="K5"/>
  <c r="J5"/>
  <c r="AC4"/>
  <c r="AA4"/>
  <c r="Z4"/>
  <c r="U4"/>
  <c r="T4"/>
  <c r="T26"/>
  <c r="S4"/>
  <c r="R4"/>
  <c r="Q4"/>
  <c r="P4"/>
  <c r="O4"/>
  <c r="N4"/>
  <c r="M4"/>
  <c r="L4"/>
  <c r="K4"/>
  <c r="J4"/>
  <c r="P26"/>
  <c r="L26"/>
  <c r="P28"/>
  <c r="L28"/>
  <c r="B13"/>
  <c r="E8"/>
  <c r="P30"/>
  <c r="L30"/>
  <c r="B11"/>
  <c r="B14"/>
  <c r="T23"/>
  <c r="Q23"/>
  <c r="Q22"/>
  <c r="T22"/>
  <c r="T44"/>
  <c r="T21"/>
  <c r="T43"/>
  <c r="Q21"/>
  <c r="T20"/>
  <c r="T42"/>
  <c r="Q20"/>
  <c r="T19"/>
  <c r="T41"/>
  <c r="Q19"/>
  <c r="T18"/>
  <c r="T40"/>
  <c r="Q18"/>
  <c r="T17"/>
  <c r="T39"/>
  <c r="Q17"/>
  <c r="T16"/>
  <c r="T38"/>
  <c r="Q16"/>
  <c r="T14"/>
  <c r="T36"/>
  <c r="Q14"/>
  <c r="T12"/>
  <c r="T34"/>
  <c r="Q12"/>
  <c r="T11"/>
  <c r="T33"/>
  <c r="Q11"/>
  <c r="T10"/>
  <c r="T32"/>
  <c r="Q10"/>
  <c r="T15"/>
  <c r="T37"/>
  <c r="Q15"/>
  <c r="T13"/>
  <c r="T35"/>
  <c r="Q13"/>
  <c r="T9"/>
  <c r="T31"/>
  <c r="Q9"/>
  <c r="P22"/>
  <c r="P44"/>
  <c r="M22"/>
  <c r="M23"/>
  <c r="P23"/>
  <c r="P20"/>
  <c r="M20"/>
  <c r="P21"/>
  <c r="P43"/>
  <c r="M21"/>
  <c r="P19"/>
  <c r="P41"/>
  <c r="M19"/>
  <c r="P17"/>
  <c r="P39"/>
  <c r="M17"/>
  <c r="P15"/>
  <c r="P37"/>
  <c r="M15"/>
  <c r="P13"/>
  <c r="P35"/>
  <c r="M13"/>
  <c r="P9"/>
  <c r="M9"/>
  <c r="P18"/>
  <c r="P40"/>
  <c r="M18"/>
  <c r="P16"/>
  <c r="P38"/>
  <c r="L38"/>
  <c r="M16"/>
  <c r="P14"/>
  <c r="P36"/>
  <c r="M14"/>
  <c r="P12"/>
  <c r="M12"/>
  <c r="P11"/>
  <c r="P33"/>
  <c r="M11"/>
  <c r="P10"/>
  <c r="P32"/>
  <c r="L32"/>
  <c r="M10"/>
  <c r="L23"/>
  <c r="L22"/>
  <c r="L21"/>
  <c r="L20"/>
  <c r="L19"/>
  <c r="L18"/>
  <c r="L17"/>
  <c r="L16"/>
  <c r="L14"/>
  <c r="L12"/>
  <c r="L11"/>
  <c r="L10"/>
  <c r="L15"/>
  <c r="L13"/>
  <c r="P27"/>
  <c r="L27"/>
  <c r="E6"/>
  <c r="E7"/>
  <c r="P29"/>
  <c r="L29"/>
  <c r="D12"/>
  <c r="E12"/>
  <c r="C12"/>
  <c r="F14"/>
  <c r="C14"/>
  <c r="D13"/>
  <c r="D11"/>
  <c r="E11"/>
  <c r="D14"/>
  <c r="F13"/>
  <c r="E13"/>
  <c r="C13"/>
  <c r="C11"/>
  <c r="P45"/>
  <c r="Q24"/>
  <c r="L45"/>
  <c r="M24"/>
  <c r="T45"/>
  <c r="U24"/>
  <c r="L33"/>
  <c r="L36"/>
  <c r="L40"/>
  <c r="L35"/>
  <c r="L37"/>
  <c r="L39"/>
  <c r="L41"/>
  <c r="L43"/>
  <c r="L44"/>
  <c r="P31"/>
  <c r="L31"/>
  <c r="P34"/>
  <c r="L34"/>
  <c r="P42"/>
  <c r="L42"/>
  <c r="E14"/>
  <c r="C4" i="124"/>
  <c r="D4"/>
  <c r="U3" i="111"/>
  <c r="T3"/>
  <c r="T25"/>
  <c r="AC3"/>
  <c r="S3"/>
  <c r="Q3"/>
  <c r="P3"/>
  <c r="O3"/>
  <c r="M3"/>
  <c r="L3"/>
  <c r="L25"/>
  <c r="Z3"/>
  <c r="K3"/>
  <c r="T2"/>
  <c r="Q2"/>
  <c r="P2"/>
  <c r="M2"/>
  <c r="L2"/>
  <c r="U1"/>
  <c r="Q1"/>
  <c r="M1"/>
  <c r="G263" i="128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AB250"/>
  <c r="AA250"/>
  <c r="Z250"/>
  <c r="Y250"/>
  <c r="X250"/>
  <c r="G250"/>
  <c r="F250"/>
  <c r="E250"/>
  <c r="D250"/>
  <c r="C250"/>
  <c r="AB249"/>
  <c r="AA249"/>
  <c r="Z249"/>
  <c r="Y249"/>
  <c r="X249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Q148"/>
  <c r="N148"/>
  <c r="M148"/>
  <c r="L148"/>
  <c r="K148"/>
  <c r="J148"/>
  <c r="G148"/>
  <c r="F148"/>
  <c r="E148"/>
  <c r="D148"/>
  <c r="C148"/>
  <c r="B140"/>
  <c r="A140"/>
  <c r="A263"/>
  <c r="B139"/>
  <c r="A139"/>
  <c r="A262"/>
  <c r="B138"/>
  <c r="A138"/>
  <c r="A261"/>
  <c r="B137"/>
  <c r="A137"/>
  <c r="A260"/>
  <c r="B136"/>
  <c r="A136"/>
  <c r="A259"/>
  <c r="B135"/>
  <c r="A135"/>
  <c r="A258"/>
  <c r="B134"/>
  <c r="A134"/>
  <c r="A257"/>
  <c r="B133"/>
  <c r="A133"/>
  <c r="A256"/>
  <c r="B132"/>
  <c r="A132"/>
  <c r="A255"/>
  <c r="B131"/>
  <c r="A131"/>
  <c r="A254"/>
  <c r="B130"/>
  <c r="A130"/>
  <c r="A253"/>
  <c r="B129"/>
  <c r="A129"/>
  <c r="A252"/>
  <c r="B128"/>
  <c r="A128"/>
  <c r="A251"/>
  <c r="H127"/>
  <c r="G127"/>
  <c r="B127"/>
  <c r="A127"/>
  <c r="A250"/>
  <c r="H126"/>
  <c r="G126"/>
  <c r="B126"/>
  <c r="A126"/>
  <c r="A249"/>
  <c r="H125"/>
  <c r="G125"/>
  <c r="B125"/>
  <c r="A125"/>
  <c r="A248"/>
  <c r="H124"/>
  <c r="G124"/>
  <c r="B124"/>
  <c r="A124"/>
  <c r="A247"/>
  <c r="H123"/>
  <c r="G123"/>
  <c r="B123"/>
  <c r="A123"/>
  <c r="A246"/>
  <c r="H122"/>
  <c r="G122"/>
  <c r="B122"/>
  <c r="A122"/>
  <c r="A245"/>
  <c r="H121"/>
  <c r="G121"/>
  <c r="B121"/>
  <c r="A121"/>
  <c r="A244"/>
  <c r="H120"/>
  <c r="G120"/>
  <c r="B120"/>
  <c r="A120"/>
  <c r="A243"/>
  <c r="H119"/>
  <c r="G119"/>
  <c r="B119"/>
  <c r="A119"/>
  <c r="A242"/>
  <c r="H118"/>
  <c r="G118"/>
  <c r="B118"/>
  <c r="A118"/>
  <c r="A241"/>
  <c r="H117"/>
  <c r="G117"/>
  <c r="B117"/>
  <c r="A117"/>
  <c r="A240"/>
  <c r="H116"/>
  <c r="G116"/>
  <c r="B116"/>
  <c r="A116"/>
  <c r="A239"/>
  <c r="H115"/>
  <c r="G115"/>
  <c r="B115"/>
  <c r="A115"/>
  <c r="A238"/>
  <c r="H114"/>
  <c r="G114"/>
  <c r="B114"/>
  <c r="A114"/>
  <c r="A237"/>
  <c r="H113"/>
  <c r="G113"/>
  <c r="B113"/>
  <c r="A113"/>
  <c r="A236"/>
  <c r="H112"/>
  <c r="G112"/>
  <c r="B112"/>
  <c r="A112"/>
  <c r="A235"/>
  <c r="H111"/>
  <c r="G111"/>
  <c r="B111"/>
  <c r="A111"/>
  <c r="A234"/>
  <c r="H110"/>
  <c r="G110"/>
  <c r="B110"/>
  <c r="A110"/>
  <c r="A233"/>
  <c r="H109"/>
  <c r="G109"/>
  <c r="B109"/>
  <c r="A109"/>
  <c r="A232"/>
  <c r="H108"/>
  <c r="G108"/>
  <c r="B108"/>
  <c r="A108"/>
  <c r="A231"/>
  <c r="H107"/>
  <c r="G107"/>
  <c r="B107"/>
  <c r="A107"/>
  <c r="A230"/>
  <c r="H106"/>
  <c r="G106"/>
  <c r="B106"/>
  <c r="A106"/>
  <c r="A229"/>
  <c r="H105"/>
  <c r="G105"/>
  <c r="B105"/>
  <c r="A105"/>
  <c r="A228"/>
  <c r="H104"/>
  <c r="G104"/>
  <c r="B104"/>
  <c r="A104"/>
  <c r="A227"/>
  <c r="H103"/>
  <c r="G103"/>
  <c r="B103"/>
  <c r="A103"/>
  <c r="A226"/>
  <c r="H102"/>
  <c r="G102"/>
  <c r="B102"/>
  <c r="A102"/>
  <c r="A225"/>
  <c r="H101"/>
  <c r="G101"/>
  <c r="B101"/>
  <c r="A101"/>
  <c r="A224"/>
  <c r="H100"/>
  <c r="G100"/>
  <c r="B100"/>
  <c r="A100"/>
  <c r="A223"/>
  <c r="H99"/>
  <c r="G99"/>
  <c r="B99"/>
  <c r="A99"/>
  <c r="A222"/>
  <c r="H98"/>
  <c r="G98"/>
  <c r="B98"/>
  <c r="A98"/>
  <c r="A221"/>
  <c r="H97"/>
  <c r="G97"/>
  <c r="B97"/>
  <c r="A97"/>
  <c r="A220"/>
  <c r="H96"/>
  <c r="G96"/>
  <c r="B96"/>
  <c r="A96"/>
  <c r="A219"/>
  <c r="H95"/>
  <c r="G95"/>
  <c r="B95"/>
  <c r="A95"/>
  <c r="A218"/>
  <c r="H94"/>
  <c r="G94"/>
  <c r="B94"/>
  <c r="A94"/>
  <c r="A217"/>
  <c r="H93"/>
  <c r="G93"/>
  <c r="B93"/>
  <c r="A93"/>
  <c r="A216"/>
  <c r="H92"/>
  <c r="G92"/>
  <c r="B92"/>
  <c r="A92"/>
  <c r="A215"/>
  <c r="H91"/>
  <c r="G91"/>
  <c r="B91"/>
  <c r="A91"/>
  <c r="A214"/>
  <c r="H90"/>
  <c r="G90"/>
  <c r="B90"/>
  <c r="A90"/>
  <c r="A213"/>
  <c r="H89"/>
  <c r="G89"/>
  <c r="B89"/>
  <c r="A89"/>
  <c r="A212"/>
  <c r="H88"/>
  <c r="G88"/>
  <c r="B88"/>
  <c r="A88"/>
  <c r="A211"/>
  <c r="H87"/>
  <c r="G87"/>
  <c r="B87"/>
  <c r="A87"/>
  <c r="A210"/>
  <c r="H86"/>
  <c r="G86"/>
  <c r="B86"/>
  <c r="A86"/>
  <c r="A209"/>
  <c r="H85"/>
  <c r="G85"/>
  <c r="B85"/>
  <c r="A85"/>
  <c r="A208"/>
  <c r="H84"/>
  <c r="G84"/>
  <c r="B84"/>
  <c r="A84"/>
  <c r="A207"/>
  <c r="H83"/>
  <c r="G83"/>
  <c r="B83"/>
  <c r="A83"/>
  <c r="A206"/>
  <c r="H82"/>
  <c r="G82"/>
  <c r="B82"/>
  <c r="A82"/>
  <c r="A205"/>
  <c r="H81"/>
  <c r="G81"/>
  <c r="B81"/>
  <c r="A81"/>
  <c r="A204"/>
  <c r="H80"/>
  <c r="G80"/>
  <c r="B80"/>
  <c r="A80"/>
  <c r="A203"/>
  <c r="H79"/>
  <c r="G79"/>
  <c r="B79"/>
  <c r="A79"/>
  <c r="A202"/>
  <c r="H78"/>
  <c r="G78"/>
  <c r="B78"/>
  <c r="A78"/>
  <c r="A201"/>
  <c r="H77"/>
  <c r="G77"/>
  <c r="B77"/>
  <c r="A77"/>
  <c r="A200"/>
  <c r="H76"/>
  <c r="G76"/>
  <c r="B76"/>
  <c r="A76"/>
  <c r="A199"/>
  <c r="H75"/>
  <c r="G75"/>
  <c r="B75"/>
  <c r="A75"/>
  <c r="A198"/>
  <c r="H74"/>
  <c r="G74"/>
  <c r="B74"/>
  <c r="A74"/>
  <c r="A197"/>
  <c r="H73"/>
  <c r="G73"/>
  <c r="B73"/>
  <c r="A73"/>
  <c r="A196"/>
  <c r="H72"/>
  <c r="G72"/>
  <c r="B72"/>
  <c r="A72"/>
  <c r="A195"/>
  <c r="H71"/>
  <c r="G71"/>
  <c r="B71"/>
  <c r="A71"/>
  <c r="A194"/>
  <c r="H70"/>
  <c r="G70"/>
  <c r="B70"/>
  <c r="A70"/>
  <c r="A193"/>
  <c r="H69"/>
  <c r="G69"/>
  <c r="B69"/>
  <c r="A69"/>
  <c r="A192"/>
  <c r="H68"/>
  <c r="G68"/>
  <c r="B68"/>
  <c r="A68"/>
  <c r="A191"/>
  <c r="H67"/>
  <c r="G67"/>
  <c r="B67"/>
  <c r="A67"/>
  <c r="A190"/>
  <c r="H66"/>
  <c r="G66"/>
  <c r="B66"/>
  <c r="A66"/>
  <c r="A189"/>
  <c r="H65"/>
  <c r="G65"/>
  <c r="B65"/>
  <c r="A65"/>
  <c r="A188"/>
  <c r="H64"/>
  <c r="G64"/>
  <c r="B64"/>
  <c r="A64"/>
  <c r="A187"/>
  <c r="H63"/>
  <c r="G63"/>
  <c r="B63"/>
  <c r="A63"/>
  <c r="A186"/>
  <c r="H62"/>
  <c r="G62"/>
  <c r="F62"/>
  <c r="P185"/>
  <c r="O185"/>
  <c r="E62"/>
  <c r="D62"/>
  <c r="C62"/>
  <c r="B62"/>
  <c r="A62"/>
  <c r="A185"/>
  <c r="H61"/>
  <c r="G61"/>
  <c r="F61"/>
  <c r="E61"/>
  <c r="D61"/>
  <c r="C61"/>
  <c r="B61"/>
  <c r="A61"/>
  <c r="A184"/>
  <c r="H60"/>
  <c r="G60"/>
  <c r="F60"/>
  <c r="P183"/>
  <c r="O183"/>
  <c r="E60"/>
  <c r="D60"/>
  <c r="C60"/>
  <c r="B60"/>
  <c r="A60"/>
  <c r="A183"/>
  <c r="H59"/>
  <c r="G59"/>
  <c r="F59"/>
  <c r="E59"/>
  <c r="D59"/>
  <c r="C59"/>
  <c r="B59"/>
  <c r="A59"/>
  <c r="A182"/>
  <c r="H58"/>
  <c r="G58"/>
  <c r="F58"/>
  <c r="P181"/>
  <c r="O181"/>
  <c r="E58"/>
  <c r="D58"/>
  <c r="C58"/>
  <c r="B58"/>
  <c r="A58"/>
  <c r="A181"/>
  <c r="H57"/>
  <c r="G57"/>
  <c r="F57"/>
  <c r="E57"/>
  <c r="D57"/>
  <c r="C57"/>
  <c r="B57"/>
  <c r="A57"/>
  <c r="A180"/>
  <c r="H56"/>
  <c r="G56"/>
  <c r="F56"/>
  <c r="P179"/>
  <c r="O179"/>
  <c r="E56"/>
  <c r="D56"/>
  <c r="C56"/>
  <c r="B56"/>
  <c r="A56"/>
  <c r="A179"/>
  <c r="H55"/>
  <c r="G55"/>
  <c r="F55"/>
  <c r="E55"/>
  <c r="D55"/>
  <c r="C55"/>
  <c r="B55"/>
  <c r="A55"/>
  <c r="A178"/>
  <c r="H54"/>
  <c r="G54"/>
  <c r="F54"/>
  <c r="P177"/>
  <c r="O177"/>
  <c r="E54"/>
  <c r="D54"/>
  <c r="C54"/>
  <c r="B54"/>
  <c r="A54"/>
  <c r="A177"/>
  <c r="H53"/>
  <c r="G53"/>
  <c r="F53"/>
  <c r="E53"/>
  <c r="D53"/>
  <c r="C53"/>
  <c r="B53"/>
  <c r="A53"/>
  <c r="A176"/>
  <c r="H52"/>
  <c r="G52"/>
  <c r="F52"/>
  <c r="P175"/>
  <c r="O175"/>
  <c r="E52"/>
  <c r="D52"/>
  <c r="C52"/>
  <c r="B52"/>
  <c r="A52"/>
  <c r="A175"/>
  <c r="H51"/>
  <c r="G51"/>
  <c r="F51"/>
  <c r="E51"/>
  <c r="D51"/>
  <c r="C51"/>
  <c r="B51"/>
  <c r="A51"/>
  <c r="A174"/>
  <c r="H50"/>
  <c r="G50"/>
  <c r="F50"/>
  <c r="P173"/>
  <c r="O173"/>
  <c r="E50"/>
  <c r="D50"/>
  <c r="C50"/>
  <c r="B50"/>
  <c r="A50"/>
  <c r="A173"/>
  <c r="H49"/>
  <c r="G49"/>
  <c r="F49"/>
  <c r="E49"/>
  <c r="D49"/>
  <c r="C49"/>
  <c r="B49"/>
  <c r="A49"/>
  <c r="A172"/>
  <c r="H48"/>
  <c r="G48"/>
  <c r="F48"/>
  <c r="P171"/>
  <c r="O171"/>
  <c r="E48"/>
  <c r="D48"/>
  <c r="C48"/>
  <c r="B48"/>
  <c r="A48"/>
  <c r="A171"/>
  <c r="H47"/>
  <c r="G47"/>
  <c r="F47"/>
  <c r="E47"/>
  <c r="D47"/>
  <c r="C47"/>
  <c r="B47"/>
  <c r="A47"/>
  <c r="A170"/>
  <c r="H46"/>
  <c r="G46"/>
  <c r="F46"/>
  <c r="P169"/>
  <c r="O169"/>
  <c r="E46"/>
  <c r="D46"/>
  <c r="C46"/>
  <c r="B46"/>
  <c r="A46"/>
  <c r="A169"/>
  <c r="H45"/>
  <c r="G45"/>
  <c r="F45"/>
  <c r="E45"/>
  <c r="D45"/>
  <c r="C45"/>
  <c r="B45"/>
  <c r="A45"/>
  <c r="A168"/>
  <c r="H44"/>
  <c r="G44"/>
  <c r="F44"/>
  <c r="P167"/>
  <c r="O167"/>
  <c r="E44"/>
  <c r="D44"/>
  <c r="C44"/>
  <c r="B44"/>
  <c r="A44"/>
  <c r="A167"/>
  <c r="H43"/>
  <c r="G43"/>
  <c r="F43"/>
  <c r="E43"/>
  <c r="D43"/>
  <c r="C43"/>
  <c r="B43"/>
  <c r="A43"/>
  <c r="A166"/>
  <c r="H42"/>
  <c r="G42"/>
  <c r="F42"/>
  <c r="P165"/>
  <c r="O165"/>
  <c r="E42"/>
  <c r="D42"/>
  <c r="C42"/>
  <c r="B42"/>
  <c r="A42"/>
  <c r="A165"/>
  <c r="H41"/>
  <c r="G41"/>
  <c r="F41"/>
  <c r="E41"/>
  <c r="D41"/>
  <c r="C41"/>
  <c r="B41"/>
  <c r="A41"/>
  <c r="A164"/>
  <c r="H40"/>
  <c r="G40"/>
  <c r="F40"/>
  <c r="P163"/>
  <c r="O163"/>
  <c r="E40"/>
  <c r="D40"/>
  <c r="C40"/>
  <c r="B40"/>
  <c r="A40"/>
  <c r="A163"/>
  <c r="H39"/>
  <c r="G39"/>
  <c r="F39"/>
  <c r="E39"/>
  <c r="D39"/>
  <c r="I162"/>
  <c r="H162"/>
  <c r="C39"/>
  <c r="B39"/>
  <c r="A39"/>
  <c r="A162"/>
  <c r="H38"/>
  <c r="G38"/>
  <c r="F38"/>
  <c r="E38"/>
  <c r="D38"/>
  <c r="C38"/>
  <c r="B38"/>
  <c r="A38"/>
  <c r="A161"/>
  <c r="H37"/>
  <c r="G37"/>
  <c r="F37"/>
  <c r="E37"/>
  <c r="D37"/>
  <c r="C37"/>
  <c r="B37"/>
  <c r="A37"/>
  <c r="A160"/>
  <c r="H36"/>
  <c r="G36"/>
  <c r="F36"/>
  <c r="E36"/>
  <c r="D36"/>
  <c r="C36"/>
  <c r="B36"/>
  <c r="A36"/>
  <c r="A159"/>
  <c r="H35"/>
  <c r="G35"/>
  <c r="F35"/>
  <c r="E35"/>
  <c r="D35"/>
  <c r="C35"/>
  <c r="B35"/>
  <c r="A35"/>
  <c r="A158"/>
  <c r="H34"/>
  <c r="G34"/>
  <c r="F34"/>
  <c r="E34"/>
  <c r="D34"/>
  <c r="C34"/>
  <c r="B34"/>
  <c r="A34"/>
  <c r="A157"/>
  <c r="H33"/>
  <c r="G33"/>
  <c r="F33"/>
  <c r="E33"/>
  <c r="D33"/>
  <c r="C33"/>
  <c r="B33"/>
  <c r="A33"/>
  <c r="A156"/>
  <c r="H32"/>
  <c r="G32"/>
  <c r="F32"/>
  <c r="E32"/>
  <c r="D32"/>
  <c r="C32"/>
  <c r="B32"/>
  <c r="A32"/>
  <c r="A155"/>
  <c r="H31"/>
  <c r="G31"/>
  <c r="F31"/>
  <c r="E31"/>
  <c r="D31"/>
  <c r="C31"/>
  <c r="B31"/>
  <c r="A31"/>
  <c r="A154"/>
  <c r="H30"/>
  <c r="G30"/>
  <c r="F30"/>
  <c r="E30"/>
  <c r="D30"/>
  <c r="C30"/>
  <c r="B30"/>
  <c r="A30"/>
  <c r="A153"/>
  <c r="H29"/>
  <c r="G29"/>
  <c r="F29"/>
  <c r="E29"/>
  <c r="D29"/>
  <c r="C29"/>
  <c r="B29"/>
  <c r="A29"/>
  <c r="A152"/>
  <c r="H28"/>
  <c r="G28"/>
  <c r="F28"/>
  <c r="E28"/>
  <c r="D28"/>
  <c r="C28"/>
  <c r="B28"/>
  <c r="A28"/>
  <c r="A151"/>
  <c r="H27"/>
  <c r="G27"/>
  <c r="F27"/>
  <c r="E27"/>
  <c r="D27"/>
  <c r="C27"/>
  <c r="B27"/>
  <c r="A27"/>
  <c r="A150"/>
  <c r="H26"/>
  <c r="G26"/>
  <c r="F26"/>
  <c r="E26"/>
  <c r="D26"/>
  <c r="C26"/>
  <c r="B26"/>
  <c r="A26"/>
  <c r="A149"/>
  <c r="H25"/>
  <c r="G25"/>
  <c r="F25"/>
  <c r="E25"/>
  <c r="D25"/>
  <c r="C25"/>
  <c r="B25"/>
  <c r="A25"/>
  <c r="A148"/>
  <c r="W146"/>
  <c r="I146"/>
  <c r="B146"/>
  <c r="H24"/>
  <c r="S23"/>
  <c r="O23"/>
  <c r="K23"/>
  <c r="S22"/>
  <c r="R22"/>
  <c r="O22"/>
  <c r="N22"/>
  <c r="K22"/>
  <c r="J22"/>
  <c r="S21"/>
  <c r="R21"/>
  <c r="O21"/>
  <c r="N21"/>
  <c r="K21"/>
  <c r="J21"/>
  <c r="S20"/>
  <c r="R20"/>
  <c r="O20"/>
  <c r="N20"/>
  <c r="K20"/>
  <c r="J20"/>
  <c r="A20"/>
  <c r="S19"/>
  <c r="R19"/>
  <c r="O19"/>
  <c r="N19"/>
  <c r="K19"/>
  <c r="J19"/>
  <c r="A19"/>
  <c r="S18"/>
  <c r="R18"/>
  <c r="O18"/>
  <c r="N18"/>
  <c r="K18"/>
  <c r="J18"/>
  <c r="A18"/>
  <c r="S17"/>
  <c r="R17"/>
  <c r="O17"/>
  <c r="N17"/>
  <c r="E4" i="124"/>
  <c r="I148" i="128"/>
  <c r="W148"/>
  <c r="B149"/>
  <c r="P149"/>
  <c r="I150"/>
  <c r="W150"/>
  <c r="B151"/>
  <c r="P151"/>
  <c r="I152"/>
  <c r="W152"/>
  <c r="B153"/>
  <c r="P153"/>
  <c r="I154"/>
  <c r="W154"/>
  <c r="B155"/>
  <c r="P155"/>
  <c r="I156"/>
  <c r="W156"/>
  <c r="B157"/>
  <c r="P157"/>
  <c r="I158"/>
  <c r="W158"/>
  <c r="B159"/>
  <c r="P159"/>
  <c r="I160"/>
  <c r="W160"/>
  <c r="B161"/>
  <c r="P161"/>
  <c r="P162"/>
  <c r="O162"/>
  <c r="I163"/>
  <c r="H163"/>
  <c r="I164"/>
  <c r="H164"/>
  <c r="W164"/>
  <c r="V164"/>
  <c r="B165"/>
  <c r="W165"/>
  <c r="V165"/>
  <c r="B166"/>
  <c r="P166"/>
  <c r="O166"/>
  <c r="I167"/>
  <c r="H167"/>
  <c r="I168"/>
  <c r="H168"/>
  <c r="W168"/>
  <c r="V168"/>
  <c r="B169"/>
  <c r="W169"/>
  <c r="V169"/>
  <c r="B170"/>
  <c r="P170"/>
  <c r="O170"/>
  <c r="I171"/>
  <c r="H171"/>
  <c r="I172"/>
  <c r="H172"/>
  <c r="W172"/>
  <c r="V172"/>
  <c r="B173"/>
  <c r="W173"/>
  <c r="V173"/>
  <c r="B174"/>
  <c r="P174"/>
  <c r="O174"/>
  <c r="I175"/>
  <c r="H175"/>
  <c r="I176"/>
  <c r="H176"/>
  <c r="W176"/>
  <c r="V176"/>
  <c r="B177"/>
  <c r="W177"/>
  <c r="V177"/>
  <c r="B178"/>
  <c r="P178"/>
  <c r="O178"/>
  <c r="I179"/>
  <c r="H179"/>
  <c r="I180"/>
  <c r="H180"/>
  <c r="W180"/>
  <c r="V180"/>
  <c r="B181"/>
  <c r="W181"/>
  <c r="V181"/>
  <c r="B182"/>
  <c r="P182"/>
  <c r="O182"/>
  <c r="I183"/>
  <c r="H183"/>
  <c r="I184"/>
  <c r="H184"/>
  <c r="W184"/>
  <c r="V184"/>
  <c r="B185"/>
  <c r="W185"/>
  <c r="V185"/>
  <c r="B186"/>
  <c r="W187"/>
  <c r="V187"/>
  <c r="B188"/>
  <c r="W189"/>
  <c r="V189"/>
  <c r="B190"/>
  <c r="W191"/>
  <c r="V191"/>
  <c r="B192"/>
  <c r="W193"/>
  <c r="V193"/>
  <c r="B194"/>
  <c r="W195"/>
  <c r="V195"/>
  <c r="B196"/>
  <c r="W197"/>
  <c r="V197"/>
  <c r="B198"/>
  <c r="W199"/>
  <c r="V199"/>
  <c r="B200"/>
  <c r="W201"/>
  <c r="V201"/>
  <c r="B202"/>
  <c r="W203"/>
  <c r="V203"/>
  <c r="B204"/>
  <c r="W205"/>
  <c r="V205"/>
  <c r="B206"/>
  <c r="W207"/>
  <c r="V207"/>
  <c r="B208"/>
  <c r="W209"/>
  <c r="V209"/>
  <c r="B210"/>
  <c r="W211"/>
  <c r="V211"/>
  <c r="B212"/>
  <c r="W213"/>
  <c r="V213"/>
  <c r="B214"/>
  <c r="W215"/>
  <c r="V215"/>
  <c r="B216"/>
  <c r="W217"/>
  <c r="V217"/>
  <c r="B218"/>
  <c r="W219"/>
  <c r="V219"/>
  <c r="B220"/>
  <c r="W221"/>
  <c r="V221"/>
  <c r="B222"/>
  <c r="W223"/>
  <c r="V223"/>
  <c r="B224"/>
  <c r="W225"/>
  <c r="V225"/>
  <c r="B226"/>
  <c r="W227"/>
  <c r="V227"/>
  <c r="B228"/>
  <c r="W229"/>
  <c r="V229"/>
  <c r="B230"/>
  <c r="W231"/>
  <c r="V231"/>
  <c r="B232"/>
  <c r="W233"/>
  <c r="V233"/>
  <c r="B234"/>
  <c r="W235"/>
  <c r="V235"/>
  <c r="B236"/>
  <c r="W237"/>
  <c r="V237"/>
  <c r="B238"/>
  <c r="W239"/>
  <c r="V239"/>
  <c r="B240"/>
  <c r="W241"/>
  <c r="V241"/>
  <c r="B242"/>
  <c r="W243"/>
  <c r="V243"/>
  <c r="B244"/>
  <c r="W245"/>
  <c r="V245"/>
  <c r="B246"/>
  <c r="W247"/>
  <c r="V247"/>
  <c r="B248"/>
  <c r="W249"/>
  <c r="V249"/>
  <c r="B250"/>
  <c r="P25" i="111"/>
  <c r="AA3"/>
  <c r="B148" i="128"/>
  <c r="P148"/>
  <c r="I149"/>
  <c r="W149"/>
  <c r="B150"/>
  <c r="P150"/>
  <c r="I151"/>
  <c r="W151"/>
  <c r="B152"/>
  <c r="P152"/>
  <c r="I153"/>
  <c r="W153"/>
  <c r="B154"/>
  <c r="P154"/>
  <c r="I155"/>
  <c r="W155"/>
  <c r="B156"/>
  <c r="P156"/>
  <c r="I157"/>
  <c r="W157"/>
  <c r="B158"/>
  <c r="P158"/>
  <c r="I159"/>
  <c r="W159"/>
  <c r="B160"/>
  <c r="P160"/>
  <c r="I161"/>
  <c r="W161"/>
  <c r="B162"/>
  <c r="W162"/>
  <c r="V162"/>
  <c r="B163"/>
  <c r="W163"/>
  <c r="V163"/>
  <c r="B164"/>
  <c r="P164"/>
  <c r="O164"/>
  <c r="I165"/>
  <c r="H165"/>
  <c r="I166"/>
  <c r="H166"/>
  <c r="W166"/>
  <c r="V166"/>
  <c r="B167"/>
  <c r="W167"/>
  <c r="V167"/>
  <c r="B168"/>
  <c r="P168"/>
  <c r="O168"/>
  <c r="I169"/>
  <c r="H169"/>
  <c r="I170"/>
  <c r="H170"/>
  <c r="W170"/>
  <c r="V170"/>
  <c r="B171"/>
  <c r="W171"/>
  <c r="V171"/>
  <c r="B172"/>
  <c r="P172"/>
  <c r="O172"/>
  <c r="I173"/>
  <c r="H173"/>
  <c r="I174"/>
  <c r="H174"/>
  <c r="W174"/>
  <c r="V174"/>
  <c r="B175"/>
  <c r="W175"/>
  <c r="V175"/>
  <c r="B176"/>
  <c r="P176"/>
  <c r="O176"/>
  <c r="I177"/>
  <c r="H177"/>
  <c r="I178"/>
  <c r="H178"/>
  <c r="W178"/>
  <c r="V178"/>
  <c r="B179"/>
  <c r="W179"/>
  <c r="V179"/>
  <c r="B180"/>
  <c r="P180"/>
  <c r="O180"/>
  <c r="I181"/>
  <c r="H181"/>
  <c r="I182"/>
  <c r="H182"/>
  <c r="W182"/>
  <c r="V182"/>
  <c r="B183"/>
  <c r="W183"/>
  <c r="V183"/>
  <c r="B184"/>
  <c r="P184"/>
  <c r="O184"/>
  <c r="I185"/>
  <c r="H185"/>
  <c r="W186"/>
  <c r="V186"/>
  <c r="B187"/>
  <c r="W188"/>
  <c r="V188"/>
  <c r="B189"/>
  <c r="W190"/>
  <c r="V190"/>
  <c r="B191"/>
  <c r="W192"/>
  <c r="V192"/>
  <c r="B193"/>
  <c r="W194"/>
  <c r="V194"/>
  <c r="B195"/>
  <c r="W196"/>
  <c r="V196"/>
  <c r="B197"/>
  <c r="W198"/>
  <c r="V198"/>
  <c r="B199"/>
  <c r="W200"/>
  <c r="V200"/>
  <c r="B201"/>
  <c r="W202"/>
  <c r="V202"/>
  <c r="B203"/>
  <c r="W204"/>
  <c r="V204"/>
  <c r="B205"/>
  <c r="W206"/>
  <c r="V206"/>
  <c r="B207"/>
  <c r="W208"/>
  <c r="V208"/>
  <c r="B209"/>
  <c r="W210"/>
  <c r="V210"/>
  <c r="B211"/>
  <c r="W212"/>
  <c r="V212"/>
  <c r="B213"/>
  <c r="W214"/>
  <c r="V214"/>
  <c r="B215"/>
  <c r="W216"/>
  <c r="V216"/>
  <c r="B217"/>
  <c r="W218"/>
  <c r="V218"/>
  <c r="B219"/>
  <c r="W220"/>
  <c r="V220"/>
  <c r="B221"/>
  <c r="W222"/>
  <c r="V222"/>
  <c r="B223"/>
  <c r="W224"/>
  <c r="V224"/>
  <c r="B225"/>
  <c r="W226"/>
  <c r="V226"/>
  <c r="B227"/>
  <c r="W228"/>
  <c r="V228"/>
  <c r="B229"/>
  <c r="W230"/>
  <c r="V230"/>
  <c r="B231"/>
  <c r="W232"/>
  <c r="V232"/>
  <c r="B233"/>
  <c r="W234"/>
  <c r="V234"/>
  <c r="B235"/>
  <c r="W236"/>
  <c r="V236"/>
  <c r="B237"/>
  <c r="W238"/>
  <c r="V238"/>
  <c r="B239"/>
  <c r="W240"/>
  <c r="V240"/>
  <c r="B241"/>
  <c r="W242"/>
  <c r="V242"/>
  <c r="B243"/>
  <c r="W244"/>
  <c r="V244"/>
  <c r="B245"/>
  <c r="W246"/>
  <c r="V246"/>
  <c r="B247"/>
  <c r="W248"/>
  <c r="V248"/>
  <c r="B249"/>
  <c r="W250"/>
  <c r="V250"/>
  <c r="B251"/>
  <c r="B252"/>
  <c r="B253"/>
  <c r="B254"/>
  <c r="B255"/>
  <c r="B256"/>
  <c r="B257"/>
  <c r="B258"/>
  <c r="B259"/>
  <c r="B260"/>
  <c r="B261"/>
  <c r="B262"/>
  <c r="B263"/>
  <c r="AB3" i="111"/>
  <c r="K17" i="128"/>
  <c r="J17"/>
  <c r="B17" a="1"/>
  <c r="A17"/>
  <c r="S16"/>
  <c r="R16"/>
  <c r="O16"/>
  <c r="N16"/>
  <c r="K16"/>
  <c r="J16"/>
  <c r="S15"/>
  <c r="R15"/>
  <c r="O15"/>
  <c r="N15"/>
  <c r="K15"/>
  <c r="J15"/>
  <c r="S14"/>
  <c r="R14"/>
  <c r="O14"/>
  <c r="N14"/>
  <c r="K14"/>
  <c r="J14"/>
  <c r="O13"/>
  <c r="N13"/>
  <c r="S12"/>
  <c r="R12"/>
  <c r="N12"/>
  <c r="K12"/>
  <c r="J12"/>
  <c r="D17"/>
  <c r="B17"/>
  <c r="E17"/>
  <c r="C17"/>
  <c r="S11"/>
  <c r="R11"/>
  <c r="O11"/>
  <c r="N11"/>
  <c r="L11"/>
  <c r="K11"/>
  <c r="J11"/>
  <c r="S10"/>
  <c r="R10"/>
  <c r="O10"/>
  <c r="N10"/>
  <c r="L10"/>
  <c r="K10"/>
  <c r="J10"/>
  <c r="S9"/>
  <c r="R9"/>
  <c r="O9"/>
  <c r="N9"/>
  <c r="L9"/>
  <c r="K9"/>
  <c r="J9"/>
  <c r="F9"/>
  <c r="D9"/>
  <c r="B9"/>
  <c r="S8"/>
  <c r="R8"/>
  <c r="O8"/>
  <c r="N8"/>
  <c r="L8"/>
  <c r="K8"/>
  <c r="J8"/>
  <c r="F8"/>
  <c r="D8"/>
  <c r="B8"/>
  <c r="S7"/>
  <c r="R7"/>
  <c r="O7"/>
  <c r="N7"/>
  <c r="L7"/>
  <c r="K7"/>
  <c r="J7"/>
  <c r="F7"/>
  <c r="D7"/>
  <c r="B7"/>
  <c r="E7"/>
  <c r="S6"/>
  <c r="R6"/>
  <c r="O6"/>
  <c r="N6"/>
  <c r="L6"/>
  <c r="K6"/>
  <c r="J6"/>
  <c r="F6"/>
  <c r="D6"/>
  <c r="B6"/>
  <c r="B14"/>
  <c r="S5"/>
  <c r="R5"/>
  <c r="O5"/>
  <c r="N5"/>
  <c r="L5"/>
  <c r="K5"/>
  <c r="J5"/>
  <c r="AC4"/>
  <c r="AA4"/>
  <c r="Z4"/>
  <c r="S4"/>
  <c r="R4"/>
  <c r="O4"/>
  <c r="N4"/>
  <c r="L4"/>
  <c r="K4"/>
  <c r="J4"/>
  <c r="S3"/>
  <c r="O3"/>
  <c r="L3"/>
  <c r="K3"/>
  <c r="AC2"/>
  <c r="E6"/>
  <c r="E9"/>
  <c r="B11"/>
  <c r="L22"/>
  <c r="L21"/>
  <c r="L20"/>
  <c r="L19"/>
  <c r="L18"/>
  <c r="L23"/>
  <c r="L17"/>
  <c r="L16"/>
  <c r="L15"/>
  <c r="L14"/>
  <c r="L13"/>
  <c r="L12"/>
  <c r="B13"/>
  <c r="E8"/>
  <c r="D12"/>
  <c r="U2"/>
  <c r="T2"/>
  <c r="Q2"/>
  <c r="P2"/>
  <c r="M2"/>
  <c r="L2"/>
  <c r="G263" i="104"/>
  <c r="F263"/>
  <c r="E263"/>
  <c r="D263"/>
  <c r="C263"/>
  <c r="G262"/>
  <c r="F262"/>
  <c r="E262"/>
  <c r="D262"/>
  <c r="C262"/>
  <c r="G261"/>
  <c r="F261"/>
  <c r="E261"/>
  <c r="D261"/>
  <c r="C261"/>
  <c r="G260"/>
  <c r="F260"/>
  <c r="E260"/>
  <c r="D260"/>
  <c r="C260"/>
  <c r="G259"/>
  <c r="F259"/>
  <c r="E259"/>
  <c r="D259"/>
  <c r="C259"/>
  <c r="G258"/>
  <c r="F258"/>
  <c r="E258"/>
  <c r="D258"/>
  <c r="C258"/>
  <c r="G257"/>
  <c r="F257"/>
  <c r="E257"/>
  <c r="D257"/>
  <c r="C257"/>
  <c r="G256"/>
  <c r="F256"/>
  <c r="E256"/>
  <c r="D256"/>
  <c r="C256"/>
  <c r="G255"/>
  <c r="F255"/>
  <c r="E255"/>
  <c r="D255"/>
  <c r="C255"/>
  <c r="G254"/>
  <c r="F254"/>
  <c r="E254"/>
  <c r="D254"/>
  <c r="C254"/>
  <c r="G253"/>
  <c r="F253"/>
  <c r="E253"/>
  <c r="D253"/>
  <c r="C253"/>
  <c r="G252"/>
  <c r="F252"/>
  <c r="E252"/>
  <c r="D252"/>
  <c r="C252"/>
  <c r="G251"/>
  <c r="F251"/>
  <c r="E251"/>
  <c r="D251"/>
  <c r="C251"/>
  <c r="AB250"/>
  <c r="AA250"/>
  <c r="Z250"/>
  <c r="Y250"/>
  <c r="X250"/>
  <c r="G250"/>
  <c r="F250"/>
  <c r="E250"/>
  <c r="D250"/>
  <c r="C250"/>
  <c r="AB249"/>
  <c r="AA249"/>
  <c r="Z249"/>
  <c r="Y249"/>
  <c r="X249"/>
  <c r="G249"/>
  <c r="F249"/>
  <c r="E249"/>
  <c r="D249"/>
  <c r="C249"/>
  <c r="AB248"/>
  <c r="AA248"/>
  <c r="Z248"/>
  <c r="Y248"/>
  <c r="X248"/>
  <c r="G248"/>
  <c r="F248"/>
  <c r="E248"/>
  <c r="D248"/>
  <c r="C248"/>
  <c r="AB247"/>
  <c r="AA247"/>
  <c r="Z247"/>
  <c r="Y247"/>
  <c r="X247"/>
  <c r="G247"/>
  <c r="F247"/>
  <c r="E247"/>
  <c r="D247"/>
  <c r="C247"/>
  <c r="AB246"/>
  <c r="AA246"/>
  <c r="Z246"/>
  <c r="Y246"/>
  <c r="X246"/>
  <c r="G246"/>
  <c r="F246"/>
  <c r="E246"/>
  <c r="D246"/>
  <c r="C246"/>
  <c r="AB245"/>
  <c r="AA245"/>
  <c r="Z245"/>
  <c r="Y245"/>
  <c r="X245"/>
  <c r="G245"/>
  <c r="F245"/>
  <c r="E245"/>
  <c r="D245"/>
  <c r="C245"/>
  <c r="AB244"/>
  <c r="AA244"/>
  <c r="Z244"/>
  <c r="Y244"/>
  <c r="X244"/>
  <c r="G244"/>
  <c r="F244"/>
  <c r="E244"/>
  <c r="D244"/>
  <c r="C244"/>
  <c r="AB243"/>
  <c r="AA243"/>
  <c r="Z243"/>
  <c r="Y243"/>
  <c r="X243"/>
  <c r="G243"/>
  <c r="F243"/>
  <c r="E243"/>
  <c r="D243"/>
  <c r="C243"/>
  <c r="AB242"/>
  <c r="AA242"/>
  <c r="Z242"/>
  <c r="Y242"/>
  <c r="X242"/>
  <c r="G242"/>
  <c r="F242"/>
  <c r="E242"/>
  <c r="D242"/>
  <c r="C242"/>
  <c r="AB241"/>
  <c r="AA241"/>
  <c r="Z241"/>
  <c r="Y241"/>
  <c r="X241"/>
  <c r="G241"/>
  <c r="F241"/>
  <c r="E241"/>
  <c r="D241"/>
  <c r="C241"/>
  <c r="AB240"/>
  <c r="AA240"/>
  <c r="Z240"/>
  <c r="Y240"/>
  <c r="X240"/>
  <c r="G240"/>
  <c r="F240"/>
  <c r="E240"/>
  <c r="D240"/>
  <c r="C240"/>
  <c r="AB239"/>
  <c r="AA239"/>
  <c r="Z239"/>
  <c r="Y239"/>
  <c r="X239"/>
  <c r="G239"/>
  <c r="F239"/>
  <c r="E239"/>
  <c r="D239"/>
  <c r="C239"/>
  <c r="AB238"/>
  <c r="AA238"/>
  <c r="Z238"/>
  <c r="Y238"/>
  <c r="X238"/>
  <c r="G238"/>
  <c r="F238"/>
  <c r="E238"/>
  <c r="D238"/>
  <c r="C238"/>
  <c r="AB237"/>
  <c r="AA237"/>
  <c r="Z237"/>
  <c r="Y237"/>
  <c r="X237"/>
  <c r="G237"/>
  <c r="F237"/>
  <c r="E237"/>
  <c r="D237"/>
  <c r="C237"/>
  <c r="AB236"/>
  <c r="AA236"/>
  <c r="Z236"/>
  <c r="Y236"/>
  <c r="X236"/>
  <c r="G236"/>
  <c r="F236"/>
  <c r="E236"/>
  <c r="D236"/>
  <c r="C236"/>
  <c r="AB235"/>
  <c r="AA235"/>
  <c r="Z235"/>
  <c r="Y235"/>
  <c r="X235"/>
  <c r="G235"/>
  <c r="F235"/>
  <c r="E235"/>
  <c r="D235"/>
  <c r="C235"/>
  <c r="AB234"/>
  <c r="AA234"/>
  <c r="Z234"/>
  <c r="Y234"/>
  <c r="X234"/>
  <c r="G234"/>
  <c r="F234"/>
  <c r="E234"/>
  <c r="D234"/>
  <c r="C234"/>
  <c r="AB233"/>
  <c r="AA233"/>
  <c r="Z233"/>
  <c r="Y233"/>
  <c r="X233"/>
  <c r="G233"/>
  <c r="F233"/>
  <c r="E233"/>
  <c r="D233"/>
  <c r="C233"/>
  <c r="AB232"/>
  <c r="AA232"/>
  <c r="Z232"/>
  <c r="Y232"/>
  <c r="X232"/>
  <c r="G232"/>
  <c r="F232"/>
  <c r="E232"/>
  <c r="D232"/>
  <c r="C232"/>
  <c r="AB231"/>
  <c r="AA231"/>
  <c r="Z231"/>
  <c r="Y231"/>
  <c r="X231"/>
  <c r="G231"/>
  <c r="F231"/>
  <c r="E231"/>
  <c r="D231"/>
  <c r="C231"/>
  <c r="AB230"/>
  <c r="AA230"/>
  <c r="Z230"/>
  <c r="Y230"/>
  <c r="X230"/>
  <c r="G230"/>
  <c r="F230"/>
  <c r="E230"/>
  <c r="D230"/>
  <c r="C230"/>
  <c r="AB229"/>
  <c r="AA229"/>
  <c r="Z229"/>
  <c r="Y229"/>
  <c r="X229"/>
  <c r="G229"/>
  <c r="F229"/>
  <c r="E229"/>
  <c r="D229"/>
  <c r="C229"/>
  <c r="AB228"/>
  <c r="AA228"/>
  <c r="Z228"/>
  <c r="Y228"/>
  <c r="X228"/>
  <c r="G228"/>
  <c r="F228"/>
  <c r="E228"/>
  <c r="D228"/>
  <c r="C228"/>
  <c r="AB227"/>
  <c r="AA227"/>
  <c r="Z227"/>
  <c r="Y227"/>
  <c r="X227"/>
  <c r="G227"/>
  <c r="F227"/>
  <c r="E227"/>
  <c r="D227"/>
  <c r="C227"/>
  <c r="AB226"/>
  <c r="AA226"/>
  <c r="Z226"/>
  <c r="Y226"/>
  <c r="X226"/>
  <c r="G226"/>
  <c r="F226"/>
  <c r="E226"/>
  <c r="D226"/>
  <c r="C226"/>
  <c r="AB225"/>
  <c r="AA225"/>
  <c r="Z225"/>
  <c r="Y225"/>
  <c r="X225"/>
  <c r="G225"/>
  <c r="F225"/>
  <c r="E225"/>
  <c r="D225"/>
  <c r="C225"/>
  <c r="AB224"/>
  <c r="AA224"/>
  <c r="Z224"/>
  <c r="Y224"/>
  <c r="X224"/>
  <c r="G224"/>
  <c r="F224"/>
  <c r="E224"/>
  <c r="D224"/>
  <c r="C224"/>
  <c r="AB223"/>
  <c r="AA223"/>
  <c r="Z223"/>
  <c r="Y223"/>
  <c r="X223"/>
  <c r="G223"/>
  <c r="F223"/>
  <c r="E223"/>
  <c r="D223"/>
  <c r="C223"/>
  <c r="AB222"/>
  <c r="AA222"/>
  <c r="Z222"/>
  <c r="Y222"/>
  <c r="X222"/>
  <c r="G222"/>
  <c r="F222"/>
  <c r="E222"/>
  <c r="D222"/>
  <c r="C222"/>
  <c r="AB221"/>
  <c r="AA221"/>
  <c r="Z221"/>
  <c r="Y221"/>
  <c r="X221"/>
  <c r="G221"/>
  <c r="F221"/>
  <c r="E221"/>
  <c r="D221"/>
  <c r="C221"/>
  <c r="AB220"/>
  <c r="AA220"/>
  <c r="Z220"/>
  <c r="Y220"/>
  <c r="X220"/>
  <c r="G220"/>
  <c r="F220"/>
  <c r="E220"/>
  <c r="D220"/>
  <c r="C220"/>
  <c r="AB219"/>
  <c r="AA219"/>
  <c r="Z219"/>
  <c r="Y219"/>
  <c r="X219"/>
  <c r="G219"/>
  <c r="F219"/>
  <c r="E219"/>
  <c r="D219"/>
  <c r="C219"/>
  <c r="AB218"/>
  <c r="AA218"/>
  <c r="Z218"/>
  <c r="Y218"/>
  <c r="X218"/>
  <c r="G218"/>
  <c r="F218"/>
  <c r="E218"/>
  <c r="D218"/>
  <c r="C218"/>
  <c r="AB217"/>
  <c r="AA217"/>
  <c r="Z217"/>
  <c r="Y217"/>
  <c r="X217"/>
  <c r="G217"/>
  <c r="F217"/>
  <c r="E217"/>
  <c r="D217"/>
  <c r="C217"/>
  <c r="AB216"/>
  <c r="AA216"/>
  <c r="Z216"/>
  <c r="Y216"/>
  <c r="X216"/>
  <c r="G216"/>
  <c r="F216"/>
  <c r="E216"/>
  <c r="D216"/>
  <c r="C216"/>
  <c r="AB215"/>
  <c r="AA215"/>
  <c r="Z215"/>
  <c r="Y215"/>
  <c r="X215"/>
  <c r="G215"/>
  <c r="F215"/>
  <c r="E215"/>
  <c r="D215"/>
  <c r="C215"/>
  <c r="AB214"/>
  <c r="AA214"/>
  <c r="Z214"/>
  <c r="Y214"/>
  <c r="X214"/>
  <c r="G214"/>
  <c r="F214"/>
  <c r="E214"/>
  <c r="D214"/>
  <c r="C214"/>
  <c r="AB213"/>
  <c r="AA213"/>
  <c r="Z213"/>
  <c r="Y213"/>
  <c r="X213"/>
  <c r="G213"/>
  <c r="F213"/>
  <c r="E213"/>
  <c r="D213"/>
  <c r="C213"/>
  <c r="AB212"/>
  <c r="AA212"/>
  <c r="Z212"/>
  <c r="Y212"/>
  <c r="X212"/>
  <c r="G212"/>
  <c r="F212"/>
  <c r="E212"/>
  <c r="D212"/>
  <c r="C212"/>
  <c r="AB211"/>
  <c r="AA211"/>
  <c r="Z211"/>
  <c r="Y211"/>
  <c r="X211"/>
  <c r="G211"/>
  <c r="F211"/>
  <c r="E211"/>
  <c r="D211"/>
  <c r="C211"/>
  <c r="AB210"/>
  <c r="AA210"/>
  <c r="Z210"/>
  <c r="Y210"/>
  <c r="X210"/>
  <c r="G210"/>
  <c r="F210"/>
  <c r="E210"/>
  <c r="D210"/>
  <c r="C210"/>
  <c r="AB209"/>
  <c r="AA209"/>
  <c r="Z209"/>
  <c r="Y209"/>
  <c r="X209"/>
  <c r="G209"/>
  <c r="F209"/>
  <c r="E209"/>
  <c r="D209"/>
  <c r="C209"/>
  <c r="AB208"/>
  <c r="AA208"/>
  <c r="Z208"/>
  <c r="Y208"/>
  <c r="X208"/>
  <c r="G208"/>
  <c r="F208"/>
  <c r="E208"/>
  <c r="D208"/>
  <c r="C208"/>
  <c r="AB207"/>
  <c r="AA207"/>
  <c r="Z207"/>
  <c r="Y207"/>
  <c r="X207"/>
  <c r="G207"/>
  <c r="F207"/>
  <c r="E207"/>
  <c r="D207"/>
  <c r="C207"/>
  <c r="AB206"/>
  <c r="AA206"/>
  <c r="Z206"/>
  <c r="Y206"/>
  <c r="X206"/>
  <c r="G206"/>
  <c r="F206"/>
  <c r="E206"/>
  <c r="D206"/>
  <c r="C206"/>
  <c r="AB205"/>
  <c r="AA205"/>
  <c r="Z205"/>
  <c r="Y205"/>
  <c r="X205"/>
  <c r="G205"/>
  <c r="F205"/>
  <c r="E205"/>
  <c r="D205"/>
  <c r="C205"/>
  <c r="AB204"/>
  <c r="AA204"/>
  <c r="Z204"/>
  <c r="Y204"/>
  <c r="X204"/>
  <c r="G204"/>
  <c r="F204"/>
  <c r="E204"/>
  <c r="D204"/>
  <c r="C204"/>
  <c r="AB203"/>
  <c r="AA203"/>
  <c r="Z203"/>
  <c r="Y203"/>
  <c r="X203"/>
  <c r="G203"/>
  <c r="F203"/>
  <c r="E203"/>
  <c r="D203"/>
  <c r="C203"/>
  <c r="AB202"/>
  <c r="AA202"/>
  <c r="Z202"/>
  <c r="Y202"/>
  <c r="X202"/>
  <c r="G202"/>
  <c r="F202"/>
  <c r="E202"/>
  <c r="D202"/>
  <c r="C202"/>
  <c r="AB201"/>
  <c r="AA201"/>
  <c r="Z201"/>
  <c r="Y201"/>
  <c r="X201"/>
  <c r="G201"/>
  <c r="F201"/>
  <c r="E201"/>
  <c r="D201"/>
  <c r="C201"/>
  <c r="AB200"/>
  <c r="AA200"/>
  <c r="Z200"/>
  <c r="Y200"/>
  <c r="X200"/>
  <c r="G200"/>
  <c r="F200"/>
  <c r="E200"/>
  <c r="D200"/>
  <c r="C200"/>
  <c r="AB199"/>
  <c r="AA199"/>
  <c r="Z199"/>
  <c r="Y199"/>
  <c r="X199"/>
  <c r="G199"/>
  <c r="F199"/>
  <c r="E199"/>
  <c r="D199"/>
  <c r="C199"/>
  <c r="AB198"/>
  <c r="AA198"/>
  <c r="Z198"/>
  <c r="Y198"/>
  <c r="X198"/>
  <c r="G198"/>
  <c r="F198"/>
  <c r="E198"/>
  <c r="D198"/>
  <c r="C198"/>
  <c r="AB197"/>
  <c r="AA197"/>
  <c r="Z197"/>
  <c r="Y197"/>
  <c r="X197"/>
  <c r="G197"/>
  <c r="F197"/>
  <c r="E197"/>
  <c r="D197"/>
  <c r="C197"/>
  <c r="AB196"/>
  <c r="AA196"/>
  <c r="Z196"/>
  <c r="Y196"/>
  <c r="X196"/>
  <c r="G196"/>
  <c r="F196"/>
  <c r="E196"/>
  <c r="D196"/>
  <c r="C196"/>
  <c r="AB195"/>
  <c r="AA195"/>
  <c r="Z195"/>
  <c r="Y195"/>
  <c r="X195"/>
  <c r="G195"/>
  <c r="F195"/>
  <c r="E195"/>
  <c r="D195"/>
  <c r="C195"/>
  <c r="AB194"/>
  <c r="AA194"/>
  <c r="Z194"/>
  <c r="Y194"/>
  <c r="X194"/>
  <c r="G194"/>
  <c r="F194"/>
  <c r="E194"/>
  <c r="D194"/>
  <c r="C194"/>
  <c r="AB193"/>
  <c r="AA193"/>
  <c r="Z193"/>
  <c r="Y193"/>
  <c r="X193"/>
  <c r="G193"/>
  <c r="F193"/>
  <c r="E193"/>
  <c r="D193"/>
  <c r="C193"/>
  <c r="AB192"/>
  <c r="AA192"/>
  <c r="Z192"/>
  <c r="Y192"/>
  <c r="X192"/>
  <c r="G192"/>
  <c r="F192"/>
  <c r="E192"/>
  <c r="D192"/>
  <c r="C192"/>
  <c r="AB191"/>
  <c r="AA191"/>
  <c r="Z191"/>
  <c r="Y191"/>
  <c r="X191"/>
  <c r="G191"/>
  <c r="F191"/>
  <c r="E191"/>
  <c r="D191"/>
  <c r="C191"/>
  <c r="AB190"/>
  <c r="AA190"/>
  <c r="Z190"/>
  <c r="Y190"/>
  <c r="X190"/>
  <c r="G190"/>
  <c r="F190"/>
  <c r="E190"/>
  <c r="D190"/>
  <c r="C190"/>
  <c r="AB189"/>
  <c r="AA189"/>
  <c r="Z189"/>
  <c r="Y189"/>
  <c r="X189"/>
  <c r="G189"/>
  <c r="F189"/>
  <c r="E189"/>
  <c r="D189"/>
  <c r="C189"/>
  <c r="AB188"/>
  <c r="AA188"/>
  <c r="Z188"/>
  <c r="Y188"/>
  <c r="X188"/>
  <c r="G188"/>
  <c r="F188"/>
  <c r="E188"/>
  <c r="D188"/>
  <c r="C188"/>
  <c r="AB187"/>
  <c r="AA187"/>
  <c r="Z187"/>
  <c r="Y187"/>
  <c r="X187"/>
  <c r="G187"/>
  <c r="F187"/>
  <c r="E187"/>
  <c r="D187"/>
  <c r="C187"/>
  <c r="AB186"/>
  <c r="AA186"/>
  <c r="Z186"/>
  <c r="Y186"/>
  <c r="X186"/>
  <c r="G186"/>
  <c r="F186"/>
  <c r="E186"/>
  <c r="D186"/>
  <c r="C186"/>
  <c r="AB185"/>
  <c r="AA185"/>
  <c r="Z185"/>
  <c r="Y185"/>
  <c r="X185"/>
  <c r="U185"/>
  <c r="T185"/>
  <c r="S185"/>
  <c r="R185"/>
  <c r="Q185"/>
  <c r="N185"/>
  <c r="M185"/>
  <c r="L185"/>
  <c r="K185"/>
  <c r="J185"/>
  <c r="G185"/>
  <c r="F185"/>
  <c r="E185"/>
  <c r="D185"/>
  <c r="C185"/>
  <c r="AB184"/>
  <c r="AA184"/>
  <c r="Z184"/>
  <c r="Y184"/>
  <c r="X184"/>
  <c r="U184"/>
  <c r="T184"/>
  <c r="S184"/>
  <c r="R184"/>
  <c r="Q184"/>
  <c r="N184"/>
  <c r="M184"/>
  <c r="L184"/>
  <c r="K184"/>
  <c r="J184"/>
  <c r="G184"/>
  <c r="F184"/>
  <c r="E184"/>
  <c r="D184"/>
  <c r="C184"/>
  <c r="AB183"/>
  <c r="AA183"/>
  <c r="Z183"/>
  <c r="Y183"/>
  <c r="X183"/>
  <c r="U183"/>
  <c r="T183"/>
  <c r="S183"/>
  <c r="R183"/>
  <c r="Q183"/>
  <c r="N183"/>
  <c r="M183"/>
  <c r="L183"/>
  <c r="K183"/>
  <c r="J183"/>
  <c r="G183"/>
  <c r="F183"/>
  <c r="E183"/>
  <c r="D183"/>
  <c r="C183"/>
  <c r="AB182"/>
  <c r="AA182"/>
  <c r="Z182"/>
  <c r="Y182"/>
  <c r="X182"/>
  <c r="U182"/>
  <c r="T182"/>
  <c r="S182"/>
  <c r="R182"/>
  <c r="Q182"/>
  <c r="N182"/>
  <c r="M182"/>
  <c r="L182"/>
  <c r="K182"/>
  <c r="J182"/>
  <c r="G182"/>
  <c r="F182"/>
  <c r="E182"/>
  <c r="D182"/>
  <c r="C182"/>
  <c r="AB181"/>
  <c r="AA181"/>
  <c r="Z181"/>
  <c r="Y181"/>
  <c r="X181"/>
  <c r="U181"/>
  <c r="T181"/>
  <c r="S181"/>
  <c r="R181"/>
  <c r="Q181"/>
  <c r="N181"/>
  <c r="M181"/>
  <c r="L181"/>
  <c r="K181"/>
  <c r="J181"/>
  <c r="G181"/>
  <c r="F181"/>
  <c r="E181"/>
  <c r="D181"/>
  <c r="C181"/>
  <c r="AB180"/>
  <c r="AA180"/>
  <c r="Z180"/>
  <c r="Y180"/>
  <c r="X180"/>
  <c r="U180"/>
  <c r="T180"/>
  <c r="S180"/>
  <c r="R180"/>
  <c r="Q180"/>
  <c r="N180"/>
  <c r="M180"/>
  <c r="L180"/>
  <c r="K180"/>
  <c r="J180"/>
  <c r="G180"/>
  <c r="F180"/>
  <c r="E180"/>
  <c r="D180"/>
  <c r="C180"/>
  <c r="AB179"/>
  <c r="AA179"/>
  <c r="Z179"/>
  <c r="Y179"/>
  <c r="X179"/>
  <c r="U179"/>
  <c r="T179"/>
  <c r="S179"/>
  <c r="R179"/>
  <c r="Q179"/>
  <c r="N179"/>
  <c r="M179"/>
  <c r="L179"/>
  <c r="K179"/>
  <c r="J179"/>
  <c r="G179"/>
  <c r="F179"/>
  <c r="E179"/>
  <c r="D179"/>
  <c r="C179"/>
  <c r="AB178"/>
  <c r="AA178"/>
  <c r="Z178"/>
  <c r="Y178"/>
  <c r="X178"/>
  <c r="U178"/>
  <c r="T178"/>
  <c r="S178"/>
  <c r="R178"/>
  <c r="Q178"/>
  <c r="N178"/>
  <c r="M178"/>
  <c r="L178"/>
  <c r="K178"/>
  <c r="J178"/>
  <c r="G178"/>
  <c r="F178"/>
  <c r="E178"/>
  <c r="D178"/>
  <c r="C178"/>
  <c r="AB177"/>
  <c r="AA177"/>
  <c r="Z177"/>
  <c r="Y177"/>
  <c r="X177"/>
  <c r="U177"/>
  <c r="T177"/>
  <c r="S177"/>
  <c r="R177"/>
  <c r="Q177"/>
  <c r="N177"/>
  <c r="M177"/>
  <c r="L177"/>
  <c r="K177"/>
  <c r="J177"/>
  <c r="G177"/>
  <c r="F177"/>
  <c r="E177"/>
  <c r="D177"/>
  <c r="C177"/>
  <c r="AB176"/>
  <c r="AA176"/>
  <c r="Z176"/>
  <c r="Y176"/>
  <c r="X176"/>
  <c r="U176"/>
  <c r="T176"/>
  <c r="S176"/>
  <c r="R176"/>
  <c r="Q176"/>
  <c r="N176"/>
  <c r="M176"/>
  <c r="L176"/>
  <c r="K176"/>
  <c r="J176"/>
  <c r="G176"/>
  <c r="F176"/>
  <c r="E176"/>
  <c r="D176"/>
  <c r="C176"/>
  <c r="AB175"/>
  <c r="AA175"/>
  <c r="Z175"/>
  <c r="Y175"/>
  <c r="X175"/>
  <c r="U175"/>
  <c r="T175"/>
  <c r="S175"/>
  <c r="R175"/>
  <c r="Q175"/>
  <c r="N175"/>
  <c r="M175"/>
  <c r="L175"/>
  <c r="K175"/>
  <c r="J175"/>
  <c r="G175"/>
  <c r="F175"/>
  <c r="E175"/>
  <c r="D175"/>
  <c r="C175"/>
  <c r="AB174"/>
  <c r="AA174"/>
  <c r="Z174"/>
  <c r="Y174"/>
  <c r="X174"/>
  <c r="U174"/>
  <c r="T174"/>
  <c r="S174"/>
  <c r="R174"/>
  <c r="Q174"/>
  <c r="N174"/>
  <c r="M174"/>
  <c r="L174"/>
  <c r="K174"/>
  <c r="J174"/>
  <c r="G174"/>
  <c r="F174"/>
  <c r="E174"/>
  <c r="D174"/>
  <c r="C174"/>
  <c r="AB173"/>
  <c r="AA173"/>
  <c r="Z173"/>
  <c r="Y173"/>
  <c r="X173"/>
  <c r="U173"/>
  <c r="T173"/>
  <c r="S173"/>
  <c r="R173"/>
  <c r="Q173"/>
  <c r="N173"/>
  <c r="M173"/>
  <c r="L173"/>
  <c r="K173"/>
  <c r="J173"/>
  <c r="G173"/>
  <c r="F173"/>
  <c r="E173"/>
  <c r="D173"/>
  <c r="C173"/>
  <c r="AB172"/>
  <c r="AA172"/>
  <c r="Z172"/>
  <c r="Y172"/>
  <c r="X172"/>
  <c r="U172"/>
  <c r="T172"/>
  <c r="S172"/>
  <c r="R172"/>
  <c r="Q172"/>
  <c r="N172"/>
  <c r="M172"/>
  <c r="L172"/>
  <c r="K172"/>
  <c r="J172"/>
  <c r="G172"/>
  <c r="F172"/>
  <c r="E172"/>
  <c r="D172"/>
  <c r="C172"/>
  <c r="AB171"/>
  <c r="AA171"/>
  <c r="Z171"/>
  <c r="Y171"/>
  <c r="X171"/>
  <c r="U171"/>
  <c r="T171"/>
  <c r="S171"/>
  <c r="R171"/>
  <c r="Q171"/>
  <c r="N171"/>
  <c r="M171"/>
  <c r="L171"/>
  <c r="K171"/>
  <c r="J171"/>
  <c r="G171"/>
  <c r="F171"/>
  <c r="E171"/>
  <c r="D171"/>
  <c r="C171"/>
  <c r="AB170"/>
  <c r="AA170"/>
  <c r="Z170"/>
  <c r="Y170"/>
  <c r="X170"/>
  <c r="U170"/>
  <c r="T170"/>
  <c r="S170"/>
  <c r="R170"/>
  <c r="Q170"/>
  <c r="N170"/>
  <c r="M170"/>
  <c r="L170"/>
  <c r="K170"/>
  <c r="J170"/>
  <c r="G170"/>
  <c r="F170"/>
  <c r="E170"/>
  <c r="D170"/>
  <c r="C170"/>
  <c r="AB169"/>
  <c r="AA169"/>
  <c r="Z169"/>
  <c r="Y169"/>
  <c r="X169"/>
  <c r="U169"/>
  <c r="T169"/>
  <c r="S169"/>
  <c r="R169"/>
  <c r="Q169"/>
  <c r="N169"/>
  <c r="M169"/>
  <c r="L169"/>
  <c r="K169"/>
  <c r="J169"/>
  <c r="G169"/>
  <c r="F169"/>
  <c r="E169"/>
  <c r="D169"/>
  <c r="C169"/>
  <c r="AB168"/>
  <c r="AA168"/>
  <c r="Z168"/>
  <c r="Y168"/>
  <c r="X168"/>
  <c r="U168"/>
  <c r="T168"/>
  <c r="S168"/>
  <c r="R168"/>
  <c r="Q168"/>
  <c r="N168"/>
  <c r="M168"/>
  <c r="L168"/>
  <c r="K168"/>
  <c r="J168"/>
  <c r="G168"/>
  <c r="F168"/>
  <c r="E168"/>
  <c r="D168"/>
  <c r="C168"/>
  <c r="AB167"/>
  <c r="AA167"/>
  <c r="Z167"/>
  <c r="Y167"/>
  <c r="X167"/>
  <c r="U167"/>
  <c r="T167"/>
  <c r="S167"/>
  <c r="R167"/>
  <c r="Q167"/>
  <c r="N167"/>
  <c r="M167"/>
  <c r="L167"/>
  <c r="K167"/>
  <c r="J167"/>
  <c r="G167"/>
  <c r="F167"/>
  <c r="E167"/>
  <c r="D167"/>
  <c r="C167"/>
  <c r="AB166"/>
  <c r="AA166"/>
  <c r="Z166"/>
  <c r="Y166"/>
  <c r="X166"/>
  <c r="U166"/>
  <c r="T166"/>
  <c r="S166"/>
  <c r="R166"/>
  <c r="Q166"/>
  <c r="N166"/>
  <c r="M166"/>
  <c r="L166"/>
  <c r="K166"/>
  <c r="J166"/>
  <c r="G166"/>
  <c r="F166"/>
  <c r="E166"/>
  <c r="D166"/>
  <c r="C166"/>
  <c r="AB165"/>
  <c r="AA165"/>
  <c r="Z165"/>
  <c r="Y165"/>
  <c r="X165"/>
  <c r="U165"/>
  <c r="T165"/>
  <c r="S165"/>
  <c r="R165"/>
  <c r="Q165"/>
  <c r="N165"/>
  <c r="M165"/>
  <c r="L165"/>
  <c r="K165"/>
  <c r="J165"/>
  <c r="G165"/>
  <c r="F165"/>
  <c r="E165"/>
  <c r="D165"/>
  <c r="C165"/>
  <c r="AB164"/>
  <c r="AA164"/>
  <c r="Z164"/>
  <c r="Y164"/>
  <c r="X164"/>
  <c r="U164"/>
  <c r="T164"/>
  <c r="S164"/>
  <c r="R164"/>
  <c r="Q164"/>
  <c r="N164"/>
  <c r="M164"/>
  <c r="L164"/>
  <c r="K164"/>
  <c r="J164"/>
  <c r="G164"/>
  <c r="F164"/>
  <c r="E164"/>
  <c r="D164"/>
  <c r="C164"/>
  <c r="AB163"/>
  <c r="AA163"/>
  <c r="Z163"/>
  <c r="Y163"/>
  <c r="X163"/>
  <c r="U163"/>
  <c r="T163"/>
  <c r="S163"/>
  <c r="R163"/>
  <c r="Q163"/>
  <c r="N163"/>
  <c r="M163"/>
  <c r="L163"/>
  <c r="K163"/>
  <c r="J163"/>
  <c r="G163"/>
  <c r="F163"/>
  <c r="E163"/>
  <c r="D163"/>
  <c r="C163"/>
  <c r="AB162"/>
  <c r="AA162"/>
  <c r="Z162"/>
  <c r="Y162"/>
  <c r="X162"/>
  <c r="U162"/>
  <c r="T162"/>
  <c r="S162"/>
  <c r="R162"/>
  <c r="Q162"/>
  <c r="N162"/>
  <c r="M162"/>
  <c r="L162"/>
  <c r="K162"/>
  <c r="J162"/>
  <c r="G162"/>
  <c r="F162"/>
  <c r="E162"/>
  <c r="D162"/>
  <c r="C162"/>
  <c r="AB161"/>
  <c r="AA161"/>
  <c r="Z161"/>
  <c r="Y161"/>
  <c r="X161"/>
  <c r="U161"/>
  <c r="T161"/>
  <c r="S161"/>
  <c r="R161"/>
  <c r="Q161"/>
  <c r="N161"/>
  <c r="M161"/>
  <c r="L161"/>
  <c r="K161"/>
  <c r="J161"/>
  <c r="G161"/>
  <c r="F161"/>
  <c r="E161"/>
  <c r="D161"/>
  <c r="C161"/>
  <c r="AB160"/>
  <c r="AA160"/>
  <c r="Z160"/>
  <c r="Y160"/>
  <c r="X160"/>
  <c r="U160"/>
  <c r="T160"/>
  <c r="S160"/>
  <c r="R160"/>
  <c r="Q160"/>
  <c r="N160"/>
  <c r="M160"/>
  <c r="L160"/>
  <c r="K160"/>
  <c r="J160"/>
  <c r="G160"/>
  <c r="F160"/>
  <c r="E160"/>
  <c r="D160"/>
  <c r="C160"/>
  <c r="AB159"/>
  <c r="AA159"/>
  <c r="Z159"/>
  <c r="Y159"/>
  <c r="X159"/>
  <c r="U159"/>
  <c r="T159"/>
  <c r="S159"/>
  <c r="R159"/>
  <c r="Q159"/>
  <c r="N159"/>
  <c r="M159"/>
  <c r="L159"/>
  <c r="K159"/>
  <c r="J159"/>
  <c r="G159"/>
  <c r="F159"/>
  <c r="E159"/>
  <c r="D159"/>
  <c r="C159"/>
  <c r="AB158"/>
  <c r="AA158"/>
  <c r="Z158"/>
  <c r="Y158"/>
  <c r="X158"/>
  <c r="U158"/>
  <c r="T158"/>
  <c r="S158"/>
  <c r="R158"/>
  <c r="Q158"/>
  <c r="N158"/>
  <c r="M158"/>
  <c r="L158"/>
  <c r="K158"/>
  <c r="J158"/>
  <c r="G158"/>
  <c r="F158"/>
  <c r="E158"/>
  <c r="D158"/>
  <c r="C158"/>
  <c r="AB157"/>
  <c r="AA157"/>
  <c r="Z157"/>
  <c r="Y157"/>
  <c r="X157"/>
  <c r="U157"/>
  <c r="T157"/>
  <c r="S157"/>
  <c r="R157"/>
  <c r="Q157"/>
  <c r="N157"/>
  <c r="M157"/>
  <c r="L157"/>
  <c r="K157"/>
  <c r="J157"/>
  <c r="G157"/>
  <c r="F157"/>
  <c r="E157"/>
  <c r="D157"/>
  <c r="C157"/>
  <c r="AB156"/>
  <c r="AA156"/>
  <c r="Z156"/>
  <c r="Y156"/>
  <c r="X156"/>
  <c r="U156"/>
  <c r="T156"/>
  <c r="S156"/>
  <c r="R156"/>
  <c r="Q156"/>
  <c r="N156"/>
  <c r="M156"/>
  <c r="L156"/>
  <c r="K156"/>
  <c r="J156"/>
  <c r="G156"/>
  <c r="F156"/>
  <c r="E156"/>
  <c r="D156"/>
  <c r="C156"/>
  <c r="AB155"/>
  <c r="AA155"/>
  <c r="Z155"/>
  <c r="Y155"/>
  <c r="X155"/>
  <c r="U155"/>
  <c r="T155"/>
  <c r="S155"/>
  <c r="R155"/>
  <c r="Q155"/>
  <c r="N155"/>
  <c r="M155"/>
  <c r="L155"/>
  <c r="K155"/>
  <c r="J155"/>
  <c r="G155"/>
  <c r="F155"/>
  <c r="E155"/>
  <c r="D155"/>
  <c r="C155"/>
  <c r="AB154"/>
  <c r="AA154"/>
  <c r="Z154"/>
  <c r="Y154"/>
  <c r="X154"/>
  <c r="U154"/>
  <c r="T154"/>
  <c r="S154"/>
  <c r="R154"/>
  <c r="Q154"/>
  <c r="N154"/>
  <c r="M154"/>
  <c r="L154"/>
  <c r="K154"/>
  <c r="J154"/>
  <c r="G154"/>
  <c r="F154"/>
  <c r="E154"/>
  <c r="D154"/>
  <c r="C154"/>
  <c r="AB153"/>
  <c r="AA153"/>
  <c r="Z153"/>
  <c r="Y153"/>
  <c r="X153"/>
  <c r="U153"/>
  <c r="T153"/>
  <c r="S153"/>
  <c r="R153"/>
  <c r="Q153"/>
  <c r="N153"/>
  <c r="M153"/>
  <c r="L153"/>
  <c r="K153"/>
  <c r="J153"/>
  <c r="G153"/>
  <c r="F153"/>
  <c r="E153"/>
  <c r="D153"/>
  <c r="C153"/>
  <c r="AB152"/>
  <c r="AA152"/>
  <c r="Z152"/>
  <c r="Y152"/>
  <c r="X152"/>
  <c r="U152"/>
  <c r="T152"/>
  <c r="S152"/>
  <c r="R152"/>
  <c r="Q152"/>
  <c r="N152"/>
  <c r="M152"/>
  <c r="L152"/>
  <c r="K152"/>
  <c r="J152"/>
  <c r="G152"/>
  <c r="F152"/>
  <c r="E152"/>
  <c r="D152"/>
  <c r="C152"/>
  <c r="AB151"/>
  <c r="AA151"/>
  <c r="Z151"/>
  <c r="Y151"/>
  <c r="X151"/>
  <c r="U151"/>
  <c r="T151"/>
  <c r="S151"/>
  <c r="R151"/>
  <c r="Q151"/>
  <c r="N151"/>
  <c r="M151"/>
  <c r="L151"/>
  <c r="K151"/>
  <c r="J151"/>
  <c r="G151"/>
  <c r="F151"/>
  <c r="E151"/>
  <c r="D151"/>
  <c r="C151"/>
  <c r="AB150"/>
  <c r="AA150"/>
  <c r="Z150"/>
  <c r="Y150"/>
  <c r="X150"/>
  <c r="U150"/>
  <c r="T150"/>
  <c r="S150"/>
  <c r="R150"/>
  <c r="Q150"/>
  <c r="N150"/>
  <c r="M150"/>
  <c r="L150"/>
  <c r="K150"/>
  <c r="J150"/>
  <c r="G150"/>
  <c r="F150"/>
  <c r="E150"/>
  <c r="D150"/>
  <c r="C150"/>
  <c r="AB149"/>
  <c r="AA149"/>
  <c r="Z149"/>
  <c r="Y149"/>
  <c r="X149"/>
  <c r="U149"/>
  <c r="T149"/>
  <c r="S149"/>
  <c r="R149"/>
  <c r="Q149"/>
  <c r="N149"/>
  <c r="M149"/>
  <c r="L149"/>
  <c r="K149"/>
  <c r="J149"/>
  <c r="G149"/>
  <c r="F149"/>
  <c r="E149"/>
  <c r="D149"/>
  <c r="C149"/>
  <c r="AB148"/>
  <c r="AA148"/>
  <c r="Z148"/>
  <c r="Y148"/>
  <c r="X148"/>
  <c r="U148"/>
  <c r="T148"/>
  <c r="S148"/>
  <c r="R148"/>
  <c r="C12" i="128"/>
  <c r="B12"/>
  <c r="E12"/>
  <c r="D14"/>
  <c r="D13"/>
  <c r="F14"/>
  <c r="E14"/>
  <c r="C14"/>
  <c r="F13"/>
  <c r="E13"/>
  <c r="C13"/>
  <c r="C11"/>
  <c r="D11"/>
  <c r="E11"/>
  <c r="K13"/>
  <c r="J13"/>
  <c r="Q148" i="104"/>
  <c r="N148"/>
  <c r="M148"/>
  <c r="L148"/>
  <c r="K148"/>
  <c r="J148"/>
  <c r="G148"/>
  <c r="F148"/>
  <c r="E148"/>
  <c r="D148"/>
  <c r="C148"/>
  <c r="I146"/>
  <c r="B146"/>
  <c r="B140"/>
  <c r="B263"/>
  <c r="A140"/>
  <c r="A263"/>
  <c r="B139"/>
  <c r="B262"/>
  <c r="A139"/>
  <c r="A262"/>
  <c r="B138"/>
  <c r="B261"/>
  <c r="A138"/>
  <c r="A261"/>
  <c r="B137"/>
  <c r="B260"/>
  <c r="A137"/>
  <c r="A260"/>
  <c r="B136"/>
  <c r="B259"/>
  <c r="A136"/>
  <c r="A259"/>
  <c r="B135"/>
  <c r="B258"/>
  <c r="A135"/>
  <c r="A258"/>
  <c r="B134"/>
  <c r="B257"/>
  <c r="A134"/>
  <c r="A257"/>
  <c r="B133"/>
  <c r="B256"/>
  <c r="A133"/>
  <c r="A256"/>
  <c r="B132"/>
  <c r="B255"/>
  <c r="A132"/>
  <c r="A255"/>
  <c r="B131"/>
  <c r="B254"/>
  <c r="A131"/>
  <c r="A254"/>
  <c r="B130"/>
  <c r="B253"/>
  <c r="A130"/>
  <c r="A253"/>
  <c r="B129"/>
  <c r="B252"/>
  <c r="A129"/>
  <c r="A252"/>
  <c r="B128"/>
  <c r="B251"/>
  <c r="A128"/>
  <c r="A251"/>
  <c r="H127"/>
  <c r="W250"/>
  <c r="G127"/>
  <c r="V250"/>
  <c r="B127"/>
  <c r="B250"/>
  <c r="A127"/>
  <c r="A250"/>
  <c r="H126"/>
  <c r="W249"/>
  <c r="G126"/>
  <c r="V249"/>
  <c r="B126"/>
  <c r="B249"/>
  <c r="A126"/>
  <c r="A249"/>
  <c r="H125"/>
  <c r="W248"/>
  <c r="G125"/>
  <c r="V248"/>
  <c r="B125"/>
  <c r="B248"/>
  <c r="A125"/>
  <c r="A248"/>
  <c r="H124"/>
  <c r="W247"/>
  <c r="G124"/>
  <c r="V247"/>
  <c r="B124"/>
  <c r="B247"/>
  <c r="A124"/>
  <c r="A247"/>
  <c r="H123"/>
  <c r="W246"/>
  <c r="G123"/>
  <c r="V246"/>
  <c r="B123"/>
  <c r="B246"/>
  <c r="A123"/>
  <c r="A246"/>
  <c r="H122"/>
  <c r="W245"/>
  <c r="G122"/>
  <c r="V245"/>
  <c r="B122"/>
  <c r="B245"/>
  <c r="A122"/>
  <c r="A245"/>
  <c r="H121"/>
  <c r="W244"/>
  <c r="G121"/>
  <c r="V244"/>
  <c r="B121"/>
  <c r="B244"/>
  <c r="A121"/>
  <c r="A244"/>
  <c r="H120"/>
  <c r="W243"/>
  <c r="G120"/>
  <c r="V243"/>
  <c r="B120"/>
  <c r="B243"/>
  <c r="A120"/>
  <c r="A243"/>
  <c r="H119"/>
  <c r="W242"/>
  <c r="G119"/>
  <c r="V242"/>
  <c r="B119"/>
  <c r="B242"/>
  <c r="A119"/>
  <c r="A242"/>
  <c r="H118"/>
  <c r="W241"/>
  <c r="G118"/>
  <c r="V241"/>
  <c r="B118"/>
  <c r="B241"/>
  <c r="A118"/>
  <c r="A241"/>
  <c r="H117"/>
  <c r="W240"/>
  <c r="G117"/>
  <c r="V240"/>
  <c r="B117"/>
  <c r="B240"/>
  <c r="A117"/>
  <c r="A240"/>
  <c r="H116"/>
  <c r="W239"/>
  <c r="G116"/>
  <c r="V239"/>
  <c r="B116"/>
  <c r="B239"/>
  <c r="A116"/>
  <c r="A239"/>
  <c r="H115"/>
  <c r="W238"/>
  <c r="G115"/>
  <c r="V238"/>
  <c r="B115"/>
  <c r="B238"/>
  <c r="A115"/>
  <c r="A238"/>
  <c r="H114"/>
  <c r="W237"/>
  <c r="G114"/>
  <c r="V237"/>
  <c r="B114"/>
  <c r="B237"/>
  <c r="A114"/>
  <c r="A237"/>
  <c r="H113"/>
  <c r="W236"/>
  <c r="G113"/>
  <c r="V236"/>
  <c r="B113"/>
  <c r="B236"/>
  <c r="A113"/>
  <c r="A236"/>
  <c r="H112"/>
  <c r="W235"/>
  <c r="G112"/>
  <c r="V235"/>
  <c r="B112"/>
  <c r="B235"/>
  <c r="A112"/>
  <c r="A235"/>
  <c r="H111"/>
  <c r="W234"/>
  <c r="G111"/>
  <c r="V234"/>
  <c r="B111"/>
  <c r="B234"/>
  <c r="A111"/>
  <c r="A234"/>
  <c r="H110"/>
  <c r="W233"/>
  <c r="G110"/>
  <c r="V233"/>
  <c r="B110"/>
  <c r="B233"/>
  <c r="A110"/>
  <c r="A233"/>
  <c r="H109"/>
  <c r="W232"/>
  <c r="G109"/>
  <c r="V232"/>
  <c r="B109"/>
  <c r="B232"/>
  <c r="A109"/>
  <c r="A232"/>
  <c r="H108"/>
  <c r="W231"/>
  <c r="G108"/>
  <c r="V231"/>
  <c r="B108"/>
  <c r="B231"/>
  <c r="A108"/>
  <c r="A231"/>
  <c r="H107"/>
  <c r="W230"/>
  <c r="G107"/>
  <c r="V230"/>
  <c r="B107"/>
  <c r="B230"/>
  <c r="A107"/>
  <c r="A230"/>
  <c r="H106"/>
  <c r="W229"/>
  <c r="G106"/>
  <c r="V229"/>
  <c r="B106"/>
  <c r="B229"/>
  <c r="A106"/>
  <c r="A229"/>
  <c r="H105"/>
  <c r="W228"/>
  <c r="G105"/>
  <c r="V228"/>
  <c r="B105"/>
  <c r="B228"/>
  <c r="A105"/>
  <c r="A228"/>
  <c r="H104"/>
  <c r="W227"/>
  <c r="G104"/>
  <c r="V227"/>
  <c r="B104"/>
  <c r="B227"/>
  <c r="A104"/>
  <c r="A227"/>
  <c r="H103"/>
  <c r="W226"/>
  <c r="G103"/>
  <c r="V226"/>
  <c r="B103"/>
  <c r="B226"/>
  <c r="A103"/>
  <c r="A226"/>
  <c r="H102"/>
  <c r="W225"/>
  <c r="G102"/>
  <c r="V225"/>
  <c r="B102"/>
  <c r="B225"/>
  <c r="A102"/>
  <c r="A225"/>
  <c r="H101"/>
  <c r="W224"/>
  <c r="G101"/>
  <c r="V224"/>
  <c r="B101"/>
  <c r="B224"/>
  <c r="A101"/>
  <c r="A224"/>
  <c r="H100"/>
  <c r="W223"/>
  <c r="G100"/>
  <c r="V223"/>
  <c r="B100"/>
  <c r="B223"/>
  <c r="A100"/>
  <c r="A223"/>
  <c r="H99"/>
  <c r="W222"/>
  <c r="G99"/>
  <c r="V222"/>
  <c r="B99"/>
  <c r="B222"/>
  <c r="A99"/>
  <c r="A222"/>
  <c r="H98"/>
  <c r="W221"/>
  <c r="G98"/>
  <c r="V221"/>
  <c r="B98"/>
  <c r="B221"/>
  <c r="A98"/>
  <c r="A221"/>
  <c r="H97"/>
  <c r="W220"/>
  <c r="G97"/>
  <c r="V220"/>
  <c r="B97"/>
  <c r="B220"/>
  <c r="A97"/>
  <c r="A220"/>
  <c r="H96"/>
  <c r="W219"/>
  <c r="G96"/>
  <c r="V219"/>
  <c r="B96"/>
  <c r="B219"/>
  <c r="A96"/>
  <c r="A219"/>
  <c r="H95"/>
  <c r="W218"/>
  <c r="G95"/>
  <c r="V218"/>
  <c r="B95"/>
  <c r="B218"/>
  <c r="A95"/>
  <c r="A218"/>
  <c r="H94"/>
  <c r="W217"/>
  <c r="G94"/>
  <c r="V217"/>
  <c r="B94"/>
  <c r="B217"/>
  <c r="A94"/>
  <c r="A217"/>
  <c r="H93"/>
  <c r="W216"/>
  <c r="G93"/>
  <c r="V216"/>
  <c r="B93"/>
  <c r="B216"/>
  <c r="A93"/>
  <c r="A216"/>
  <c r="H92"/>
  <c r="W215"/>
  <c r="G92"/>
  <c r="V215"/>
  <c r="B92"/>
  <c r="B215"/>
  <c r="A92"/>
  <c r="A215"/>
  <c r="H91"/>
  <c r="W214"/>
  <c r="G91"/>
  <c r="V214"/>
  <c r="B91"/>
  <c r="B214"/>
  <c r="A91"/>
  <c r="A214"/>
  <c r="H90"/>
  <c r="W213"/>
  <c r="G90"/>
  <c r="V213"/>
  <c r="B90"/>
  <c r="B213"/>
  <c r="A90"/>
  <c r="A213"/>
  <c r="H89"/>
  <c r="W212"/>
  <c r="G89"/>
  <c r="V212"/>
  <c r="B89"/>
  <c r="B212"/>
  <c r="A89"/>
  <c r="A212"/>
  <c r="H88"/>
  <c r="W211"/>
  <c r="G88"/>
  <c r="V211"/>
  <c r="B88"/>
  <c r="B211"/>
  <c r="A88"/>
  <c r="A211"/>
  <c r="H87"/>
  <c r="W210"/>
  <c r="G87"/>
  <c r="V210"/>
  <c r="B87"/>
  <c r="B210"/>
  <c r="A87"/>
  <c r="A210"/>
  <c r="H86"/>
  <c r="W209"/>
  <c r="G86"/>
  <c r="V209"/>
  <c r="B86"/>
  <c r="B209"/>
  <c r="A86"/>
  <c r="A209"/>
  <c r="H85"/>
  <c r="W208"/>
  <c r="G85"/>
  <c r="V208"/>
  <c r="B85"/>
  <c r="B208"/>
  <c r="A85"/>
  <c r="A208"/>
  <c r="H84"/>
  <c r="W207"/>
  <c r="G84"/>
  <c r="V207"/>
  <c r="B84"/>
  <c r="B207"/>
  <c r="A84"/>
  <c r="A207"/>
  <c r="H83"/>
  <c r="W206"/>
  <c r="G83"/>
  <c r="V206"/>
  <c r="B83"/>
  <c r="B206"/>
  <c r="A83"/>
  <c r="A206"/>
  <c r="H82"/>
  <c r="W205"/>
  <c r="G82"/>
  <c r="V205"/>
  <c r="B82"/>
  <c r="B205"/>
  <c r="A82"/>
  <c r="A205"/>
  <c r="H81"/>
  <c r="W204"/>
  <c r="G81"/>
  <c r="V204"/>
  <c r="B81"/>
  <c r="B204"/>
  <c r="A81"/>
  <c r="A204"/>
  <c r="H80"/>
  <c r="W203"/>
  <c r="G80"/>
  <c r="V203"/>
  <c r="B80"/>
  <c r="B203"/>
  <c r="A80"/>
  <c r="A203"/>
  <c r="H79"/>
  <c r="W202"/>
  <c r="G79"/>
  <c r="V202"/>
  <c r="B79"/>
  <c r="B202"/>
  <c r="A79"/>
  <c r="A202"/>
  <c r="H78"/>
  <c r="W201"/>
  <c r="G78"/>
  <c r="V201"/>
  <c r="B78"/>
  <c r="B201"/>
  <c r="A78"/>
  <c r="A201"/>
  <c r="H77"/>
  <c r="W200"/>
  <c r="G77"/>
  <c r="V200"/>
  <c r="B77"/>
  <c r="B200"/>
  <c r="A77"/>
  <c r="A200"/>
  <c r="H76"/>
  <c r="W199"/>
  <c r="G76"/>
  <c r="V199"/>
  <c r="B76"/>
  <c r="B199"/>
  <c r="A76"/>
  <c r="A199"/>
  <c r="H75"/>
  <c r="W198"/>
  <c r="G75"/>
  <c r="V198"/>
  <c r="B75"/>
  <c r="B198"/>
  <c r="A75"/>
  <c r="A198"/>
  <c r="H74"/>
  <c r="W197"/>
  <c r="G74"/>
  <c r="V197"/>
  <c r="B74"/>
  <c r="B197"/>
  <c r="A74"/>
  <c r="A197"/>
  <c r="H73"/>
  <c r="W196"/>
  <c r="G73"/>
  <c r="V196"/>
  <c r="B73"/>
  <c r="B196"/>
  <c r="A73"/>
  <c r="A196"/>
  <c r="H72"/>
  <c r="W195"/>
  <c r="G72"/>
  <c r="V195"/>
  <c r="B72"/>
  <c r="B195"/>
  <c r="A72"/>
  <c r="A195"/>
  <c r="H71"/>
  <c r="W194"/>
  <c r="G71"/>
  <c r="V194"/>
  <c r="B71"/>
  <c r="B194"/>
  <c r="A71"/>
  <c r="A194"/>
  <c r="H70"/>
  <c r="W193"/>
  <c r="G70"/>
  <c r="V193"/>
  <c r="B70"/>
  <c r="B193"/>
  <c r="A70"/>
  <c r="A193"/>
  <c r="H69"/>
  <c r="W192"/>
  <c r="G69"/>
  <c r="V192"/>
  <c r="B69"/>
  <c r="B192"/>
  <c r="A69"/>
  <c r="A192"/>
  <c r="H68"/>
  <c r="W191"/>
  <c r="G68"/>
  <c r="V191"/>
  <c r="B68"/>
  <c r="B191"/>
  <c r="A68"/>
  <c r="A191"/>
  <c r="H67"/>
  <c r="W190"/>
  <c r="G67"/>
  <c r="V190"/>
  <c r="B67"/>
  <c r="B190"/>
  <c r="A67"/>
  <c r="A190"/>
  <c r="H66"/>
  <c r="W189"/>
  <c r="G66"/>
  <c r="V189"/>
  <c r="B66"/>
  <c r="B189"/>
  <c r="A66"/>
  <c r="A189"/>
  <c r="H65"/>
  <c r="W188"/>
  <c r="G65"/>
  <c r="V188"/>
  <c r="B65"/>
  <c r="B188"/>
  <c r="A65"/>
  <c r="A188"/>
  <c r="H64"/>
  <c r="W187"/>
  <c r="G64"/>
  <c r="V187"/>
  <c r="B64"/>
  <c r="B187"/>
  <c r="A64"/>
  <c r="A187"/>
  <c r="H63"/>
  <c r="W186"/>
  <c r="G63"/>
  <c r="V186"/>
  <c r="B63"/>
  <c r="B186"/>
  <c r="A63"/>
  <c r="A186"/>
  <c r="H62"/>
  <c r="W185"/>
  <c r="G62"/>
  <c r="V185"/>
  <c r="F62"/>
  <c r="P185"/>
  <c r="O185"/>
  <c r="E62"/>
  <c r="D62"/>
  <c r="I185"/>
  <c r="C62"/>
  <c r="H185"/>
  <c r="B62"/>
  <c r="B185"/>
  <c r="A62"/>
  <c r="A185"/>
  <c r="H61"/>
  <c r="W184"/>
  <c r="G61"/>
  <c r="V184"/>
  <c r="F61"/>
  <c r="P184"/>
  <c r="O184"/>
  <c r="E61"/>
  <c r="D61"/>
  <c r="I184"/>
  <c r="C61"/>
  <c r="H184"/>
  <c r="B61"/>
  <c r="B184"/>
  <c r="A61"/>
  <c r="A184"/>
  <c r="H60"/>
  <c r="W183"/>
  <c r="G60"/>
  <c r="V183"/>
  <c r="F60"/>
  <c r="P183"/>
  <c r="O183"/>
  <c r="E60"/>
  <c r="D60"/>
  <c r="I183"/>
  <c r="C60"/>
  <c r="H183"/>
  <c r="B60"/>
  <c r="B183"/>
  <c r="A60"/>
  <c r="A183"/>
  <c r="H59"/>
  <c r="W182"/>
  <c r="G59"/>
  <c r="V182"/>
  <c r="F59"/>
  <c r="P182"/>
  <c r="O182"/>
  <c r="E59"/>
  <c r="D59"/>
  <c r="I182"/>
  <c r="C59"/>
  <c r="H182"/>
  <c r="B59"/>
  <c r="B182"/>
  <c r="A59"/>
  <c r="A182"/>
  <c r="H58"/>
  <c r="W181"/>
  <c r="G58"/>
  <c r="V181"/>
  <c r="F58"/>
  <c r="P181"/>
  <c r="O181"/>
  <c r="E58"/>
  <c r="D58"/>
  <c r="I181"/>
  <c r="C58"/>
  <c r="H181"/>
  <c r="B58"/>
  <c r="B181"/>
  <c r="A58"/>
  <c r="A181"/>
  <c r="H57"/>
  <c r="W180"/>
  <c r="G57"/>
  <c r="V180"/>
  <c r="F57"/>
  <c r="P180"/>
  <c r="O180"/>
  <c r="E57"/>
  <c r="D57"/>
  <c r="I180"/>
  <c r="C57"/>
  <c r="H180"/>
  <c r="B57"/>
  <c r="B180"/>
  <c r="A57"/>
  <c r="A180"/>
  <c r="H56"/>
  <c r="W179"/>
  <c r="G56"/>
  <c r="V179"/>
  <c r="F56"/>
  <c r="P179"/>
  <c r="O179"/>
  <c r="E56"/>
  <c r="D56"/>
  <c r="I179"/>
  <c r="C56"/>
  <c r="H179"/>
  <c r="B56"/>
  <c r="B179"/>
  <c r="A56"/>
  <c r="A179"/>
  <c r="H55"/>
  <c r="W178"/>
  <c r="G55"/>
  <c r="V178"/>
  <c r="F55"/>
  <c r="P178"/>
  <c r="E55"/>
  <c r="D55"/>
  <c r="I178"/>
  <c r="C55"/>
  <c r="H178"/>
  <c r="B55"/>
  <c r="B178"/>
  <c r="A55"/>
  <c r="A178"/>
  <c r="H54"/>
  <c r="W177"/>
  <c r="G54"/>
  <c r="V177"/>
  <c r="F54"/>
  <c r="P177"/>
  <c r="E54"/>
  <c r="D54"/>
  <c r="I177"/>
  <c r="C54"/>
  <c r="H177"/>
  <c r="B54"/>
  <c r="B177"/>
  <c r="A54"/>
  <c r="A177"/>
  <c r="H53"/>
  <c r="W176"/>
  <c r="G53"/>
  <c r="V176"/>
  <c r="F53"/>
  <c r="P176"/>
  <c r="E53"/>
  <c r="D53"/>
  <c r="I176"/>
  <c r="C53"/>
  <c r="H176"/>
  <c r="B53"/>
  <c r="B176"/>
  <c r="A53"/>
  <c r="A176"/>
  <c r="H52"/>
  <c r="W175"/>
  <c r="G52"/>
  <c r="V175"/>
  <c r="F52"/>
  <c r="P175"/>
  <c r="E52"/>
  <c r="D52"/>
  <c r="I175"/>
  <c r="C52"/>
  <c r="H175"/>
  <c r="B52"/>
  <c r="B175"/>
  <c r="A52"/>
  <c r="A175"/>
  <c r="H51"/>
  <c r="W174"/>
  <c r="G51"/>
  <c r="V174"/>
  <c r="F51"/>
  <c r="P174"/>
  <c r="E51"/>
  <c r="D51"/>
  <c r="I174"/>
  <c r="C51"/>
  <c r="H174"/>
  <c r="B51"/>
  <c r="B174"/>
  <c r="A51"/>
  <c r="A174"/>
  <c r="H50"/>
  <c r="W173"/>
  <c r="G50"/>
  <c r="V173"/>
  <c r="F50"/>
  <c r="P173"/>
  <c r="E50"/>
  <c r="D50"/>
  <c r="I173"/>
  <c r="C50"/>
  <c r="H173"/>
  <c r="B50"/>
  <c r="B173"/>
  <c r="A50"/>
  <c r="A173"/>
  <c r="H49"/>
  <c r="W172"/>
  <c r="G49"/>
  <c r="V172"/>
  <c r="F49"/>
  <c r="P172"/>
  <c r="E49"/>
  <c r="D49"/>
  <c r="I172"/>
  <c r="C49"/>
  <c r="H172"/>
  <c r="B49"/>
  <c r="B172"/>
  <c r="A49"/>
  <c r="A172"/>
  <c r="H48"/>
  <c r="W171"/>
  <c r="G48"/>
  <c r="V171"/>
  <c r="F48"/>
  <c r="P171"/>
  <c r="E48"/>
  <c r="D48"/>
  <c r="I171"/>
  <c r="C48"/>
  <c r="H171"/>
  <c r="B48"/>
  <c r="B171"/>
  <c r="A48"/>
  <c r="A171"/>
  <c r="H47"/>
  <c r="W170"/>
  <c r="G47"/>
  <c r="V170"/>
  <c r="F47"/>
  <c r="P170"/>
  <c r="E47"/>
  <c r="D47"/>
  <c r="I170"/>
  <c r="C47"/>
  <c r="H170"/>
  <c r="B47"/>
  <c r="B170"/>
  <c r="A47"/>
  <c r="A170"/>
  <c r="H46"/>
  <c r="W169"/>
  <c r="G46"/>
  <c r="V169"/>
  <c r="F46"/>
  <c r="P169"/>
  <c r="E46"/>
  <c r="D46"/>
  <c r="I169"/>
  <c r="C46"/>
  <c r="H169"/>
  <c r="B46"/>
  <c r="B169"/>
  <c r="A46"/>
  <c r="H45"/>
  <c r="W168"/>
  <c r="G45"/>
  <c r="V168"/>
  <c r="F45"/>
  <c r="P168"/>
  <c r="E45"/>
  <c r="D45"/>
  <c r="I168"/>
  <c r="C45"/>
  <c r="H168"/>
  <c r="B45"/>
  <c r="B168"/>
  <c r="A45"/>
  <c r="H44"/>
  <c r="W167"/>
  <c r="G44"/>
  <c r="V167"/>
  <c r="F44"/>
  <c r="P167"/>
  <c r="E44"/>
  <c r="D44"/>
  <c r="I167"/>
  <c r="C44"/>
  <c r="H167"/>
  <c r="B44"/>
  <c r="B167"/>
  <c r="A44"/>
  <c r="H43"/>
  <c r="W166"/>
  <c r="G43"/>
  <c r="V166"/>
  <c r="F43"/>
  <c r="P166"/>
  <c r="E43"/>
  <c r="D43"/>
  <c r="I166"/>
  <c r="C43"/>
  <c r="H166"/>
  <c r="B43"/>
  <c r="B166"/>
  <c r="A43"/>
  <c r="H42"/>
  <c r="W165"/>
  <c r="G42"/>
  <c r="V165"/>
  <c r="F42"/>
  <c r="P165"/>
  <c r="E42"/>
  <c r="D42"/>
  <c r="I165"/>
  <c r="C42"/>
  <c r="H165"/>
  <c r="B42"/>
  <c r="B165"/>
  <c r="A42"/>
  <c r="H41"/>
  <c r="W164"/>
  <c r="G41"/>
  <c r="V164"/>
  <c r="F41"/>
  <c r="P164"/>
  <c r="E41"/>
  <c r="D41"/>
  <c r="I164"/>
  <c r="C41"/>
  <c r="B41"/>
  <c r="B164"/>
  <c r="A41"/>
  <c r="H40"/>
  <c r="W163"/>
  <c r="G40"/>
  <c r="V163"/>
  <c r="F40"/>
  <c r="P163"/>
  <c r="E40"/>
  <c r="D40"/>
  <c r="I163"/>
  <c r="C40"/>
  <c r="H163"/>
  <c r="B40"/>
  <c r="B163"/>
  <c r="A40"/>
  <c r="H39"/>
  <c r="W162"/>
  <c r="G39"/>
  <c r="V162"/>
  <c r="F39"/>
  <c r="P162"/>
  <c r="E39"/>
  <c r="D39"/>
  <c r="I162"/>
  <c r="C39"/>
  <c r="H162"/>
  <c r="B39"/>
  <c r="B162"/>
  <c r="A39"/>
  <c r="H38"/>
  <c r="W161"/>
  <c r="G38"/>
  <c r="F38"/>
  <c r="P161"/>
  <c r="E38"/>
  <c r="D38"/>
  <c r="I161"/>
  <c r="C38"/>
  <c r="B38"/>
  <c r="B161"/>
  <c r="A38"/>
  <c r="H37"/>
  <c r="W160"/>
  <c r="G37"/>
  <c r="F37"/>
  <c r="P160"/>
  <c r="E37"/>
  <c r="D37"/>
  <c r="I160"/>
  <c r="C37"/>
  <c r="B37"/>
  <c r="B160"/>
  <c r="A37"/>
  <c r="H36"/>
  <c r="W159"/>
  <c r="G36"/>
  <c r="F36"/>
  <c r="P159"/>
  <c r="E36"/>
  <c r="D36"/>
  <c r="I159"/>
  <c r="C36"/>
  <c r="B36"/>
  <c r="B159"/>
  <c r="A36"/>
  <c r="H35"/>
  <c r="W158"/>
  <c r="G35"/>
  <c r="F35"/>
  <c r="P158"/>
  <c r="E35"/>
  <c r="D35"/>
  <c r="I158"/>
  <c r="C35"/>
  <c r="B35"/>
  <c r="B158"/>
  <c r="A35"/>
  <c r="H34"/>
  <c r="W157"/>
  <c r="G34"/>
  <c r="F34"/>
  <c r="P157"/>
  <c r="E34"/>
  <c r="D34"/>
  <c r="I157"/>
  <c r="C34"/>
  <c r="B34"/>
  <c r="B157"/>
  <c r="A34"/>
  <c r="H33"/>
  <c r="W156"/>
  <c r="G33"/>
  <c r="F33"/>
  <c r="P156"/>
  <c r="E33"/>
  <c r="D33"/>
  <c r="I156"/>
  <c r="C33"/>
  <c r="B33"/>
  <c r="B156"/>
  <c r="A33"/>
  <c r="H32"/>
  <c r="W155"/>
  <c r="G32"/>
  <c r="F32"/>
  <c r="P155"/>
  <c r="E32"/>
  <c r="D32"/>
  <c r="I155"/>
  <c r="C32"/>
  <c r="B32"/>
  <c r="B155"/>
  <c r="A32"/>
  <c r="H31"/>
  <c r="W154"/>
  <c r="G31"/>
  <c r="F31"/>
  <c r="P154"/>
  <c r="E31"/>
  <c r="D31"/>
  <c r="I154"/>
  <c r="C31"/>
  <c r="B31"/>
  <c r="B154"/>
  <c r="A31"/>
  <c r="H30"/>
  <c r="W153"/>
  <c r="G30"/>
  <c r="F30"/>
  <c r="P153"/>
  <c r="E30"/>
  <c r="D30"/>
  <c r="I153"/>
  <c r="C30"/>
  <c r="B30"/>
  <c r="B153"/>
  <c r="A30"/>
  <c r="H29"/>
  <c r="W152"/>
  <c r="G29"/>
  <c r="F29"/>
  <c r="P152"/>
  <c r="E29"/>
  <c r="D29"/>
  <c r="I152"/>
  <c r="C29"/>
  <c r="B29"/>
  <c r="B152"/>
  <c r="A29"/>
  <c r="H28"/>
  <c r="W151"/>
  <c r="G28"/>
  <c r="F28"/>
  <c r="P151"/>
  <c r="E28"/>
  <c r="D28"/>
  <c r="I151"/>
  <c r="C28"/>
  <c r="B28"/>
  <c r="B151"/>
  <c r="A28"/>
  <c r="H27"/>
  <c r="W150"/>
  <c r="G27"/>
  <c r="F27"/>
  <c r="P150"/>
  <c r="E27"/>
  <c r="D27"/>
  <c r="I150"/>
  <c r="C27"/>
  <c r="B27"/>
  <c r="B150"/>
  <c r="A27"/>
  <c r="H26"/>
  <c r="W149"/>
  <c r="G26"/>
  <c r="F26"/>
  <c r="P149"/>
  <c r="E26"/>
  <c r="D26"/>
  <c r="I149"/>
  <c r="C26"/>
  <c r="B26"/>
  <c r="B149"/>
  <c r="A26"/>
  <c r="H25"/>
  <c r="W148"/>
  <c r="G25"/>
  <c r="F25"/>
  <c r="P148"/>
  <c r="E25"/>
  <c r="D25"/>
  <c r="I148"/>
  <c r="C25"/>
  <c r="B25"/>
  <c r="B148"/>
  <c r="A25"/>
  <c r="A148"/>
  <c r="W146"/>
  <c r="H24"/>
  <c r="S23"/>
  <c r="O23"/>
  <c r="K23"/>
  <c r="S22"/>
  <c r="R22"/>
  <c r="O22"/>
  <c r="N22"/>
  <c r="O162"/>
  <c r="O163"/>
  <c r="H164"/>
  <c r="O164"/>
  <c r="O165"/>
  <c r="O166"/>
  <c r="O167"/>
  <c r="O168"/>
  <c r="O169"/>
  <c r="O170"/>
  <c r="O171"/>
  <c r="O172"/>
  <c r="O173"/>
  <c r="O174"/>
  <c r="O175"/>
  <c r="O176"/>
  <c r="O177"/>
  <c r="O17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K22"/>
  <c r="J22"/>
  <c r="S21"/>
  <c r="R21"/>
  <c r="O21"/>
  <c r="N21"/>
  <c r="K21"/>
  <c r="J21"/>
  <c r="S20"/>
  <c r="R20"/>
  <c r="O20"/>
  <c r="N20"/>
  <c r="K20"/>
  <c r="J20"/>
  <c r="B20" a="1"/>
  <c r="E20"/>
  <c r="A20"/>
  <c r="D20"/>
  <c r="C20"/>
  <c r="B20"/>
  <c r="U19"/>
  <c r="S19"/>
  <c r="R19"/>
  <c r="O19"/>
  <c r="N19"/>
  <c r="K19"/>
  <c r="J19"/>
  <c r="U22"/>
  <c r="U23"/>
  <c r="U21"/>
  <c r="U20"/>
  <c r="B19" a="1"/>
  <c r="A19"/>
  <c r="U18"/>
  <c r="S18"/>
  <c r="R18"/>
  <c r="O18"/>
  <c r="N18"/>
  <c r="K18"/>
  <c r="J18"/>
  <c r="E19"/>
  <c r="B19"/>
  <c r="D19"/>
  <c r="C19"/>
  <c r="T23"/>
  <c r="T45"/>
  <c r="Q23"/>
  <c r="T22"/>
  <c r="T44"/>
  <c r="Q22"/>
  <c r="T20"/>
  <c r="T42"/>
  <c r="Q20"/>
  <c r="T21"/>
  <c r="T43"/>
  <c r="Q21"/>
  <c r="T19"/>
  <c r="T41"/>
  <c r="Q19"/>
  <c r="T18"/>
  <c r="T40"/>
  <c r="Q18"/>
  <c r="B18" a="1"/>
  <c r="A18"/>
  <c r="U17"/>
  <c r="T17"/>
  <c r="S17"/>
  <c r="R17"/>
  <c r="Q17"/>
  <c r="O17"/>
  <c r="N17"/>
  <c r="K17"/>
  <c r="J17"/>
  <c r="B17" a="1"/>
  <c r="E17"/>
  <c r="A17"/>
  <c r="U16"/>
  <c r="T16"/>
  <c r="S16"/>
  <c r="R16"/>
  <c r="Q16"/>
  <c r="O16"/>
  <c r="N16"/>
  <c r="K16"/>
  <c r="J16"/>
  <c r="U15"/>
  <c r="T15"/>
  <c r="T37"/>
  <c r="S15"/>
  <c r="R15"/>
  <c r="Q15"/>
  <c r="O15"/>
  <c r="N15"/>
  <c r="K15"/>
  <c r="J15"/>
  <c r="U14"/>
  <c r="T14"/>
  <c r="S14"/>
  <c r="R14"/>
  <c r="Q14"/>
  <c r="O14"/>
  <c r="N14"/>
  <c r="K14"/>
  <c r="J14"/>
  <c r="U13"/>
  <c r="T13"/>
  <c r="T35"/>
  <c r="S13"/>
  <c r="R13"/>
  <c r="Q13"/>
  <c r="O13"/>
  <c r="N13"/>
  <c r="K13"/>
  <c r="J13"/>
  <c r="U12"/>
  <c r="E18"/>
  <c r="D18"/>
  <c r="C18"/>
  <c r="B18"/>
  <c r="D17"/>
  <c r="C17"/>
  <c r="T36"/>
  <c r="T38"/>
  <c r="B17"/>
  <c r="T39"/>
  <c r="T12"/>
  <c r="T34"/>
  <c r="S12"/>
  <c r="R12"/>
  <c r="Q12"/>
  <c r="P12"/>
  <c r="O12"/>
  <c r="N12"/>
  <c r="M12"/>
  <c r="L12"/>
  <c r="K12"/>
  <c r="J12"/>
  <c r="U11"/>
  <c r="T11"/>
  <c r="S11"/>
  <c r="R11"/>
  <c r="Q11"/>
  <c r="P11"/>
  <c r="O11"/>
  <c r="N11"/>
  <c r="M11"/>
  <c r="L11"/>
  <c r="K11"/>
  <c r="J11"/>
  <c r="U10"/>
  <c r="T10"/>
  <c r="T32"/>
  <c r="S10"/>
  <c r="R10"/>
  <c r="Q10"/>
  <c r="P10"/>
  <c r="O10"/>
  <c r="N10"/>
  <c r="M10"/>
  <c r="L10"/>
  <c r="K10"/>
  <c r="J10"/>
  <c r="U9"/>
  <c r="T9"/>
  <c r="S9"/>
  <c r="R9"/>
  <c r="Q9"/>
  <c r="P9"/>
  <c r="O9"/>
  <c r="N9"/>
  <c r="M9"/>
  <c r="L9"/>
  <c r="K9"/>
  <c r="J9"/>
  <c r="F9"/>
  <c r="D9"/>
  <c r="B9"/>
  <c r="U8"/>
  <c r="T8"/>
  <c r="S8"/>
  <c r="R8"/>
  <c r="Q8"/>
  <c r="P8"/>
  <c r="O8"/>
  <c r="N8"/>
  <c r="M8"/>
  <c r="L8"/>
  <c r="K8"/>
  <c r="J8"/>
  <c r="F8"/>
  <c r="B8"/>
  <c r="U7"/>
  <c r="T7"/>
  <c r="T29"/>
  <c r="S7"/>
  <c r="R7"/>
  <c r="Q7"/>
  <c r="P7"/>
  <c r="O7"/>
  <c r="N7"/>
  <c r="M7"/>
  <c r="L7"/>
  <c r="K7"/>
  <c r="J7"/>
  <c r="F7"/>
  <c r="D7"/>
  <c r="B7"/>
  <c r="B12"/>
  <c r="U6"/>
  <c r="T6"/>
  <c r="S6"/>
  <c r="R6"/>
  <c r="Q6"/>
  <c r="P6"/>
  <c r="O6"/>
  <c r="N6"/>
  <c r="M6"/>
  <c r="L6"/>
  <c r="K6"/>
  <c r="J6"/>
  <c r="F6"/>
  <c r="D6"/>
  <c r="B6"/>
  <c r="B14"/>
  <c r="U5"/>
  <c r="T5"/>
  <c r="T27"/>
  <c r="S5"/>
  <c r="R5"/>
  <c r="Q5"/>
  <c r="P5"/>
  <c r="O5"/>
  <c r="N5"/>
  <c r="M5"/>
  <c r="L5"/>
  <c r="K5"/>
  <c r="J5"/>
  <c r="AC4"/>
  <c r="AA4"/>
  <c r="Z4"/>
  <c r="U4"/>
  <c r="T4"/>
  <c r="T26"/>
  <c r="S4"/>
  <c r="R4"/>
  <c r="Q4"/>
  <c r="P4"/>
  <c r="O4"/>
  <c r="N4"/>
  <c r="M4"/>
  <c r="L4"/>
  <c r="K4"/>
  <c r="J4"/>
  <c r="L23"/>
  <c r="L22"/>
  <c r="L20"/>
  <c r="L21"/>
  <c r="L19"/>
  <c r="L18"/>
  <c r="L17"/>
  <c r="L16"/>
  <c r="L14"/>
  <c r="L15"/>
  <c r="L13"/>
  <c r="P22"/>
  <c r="P44"/>
  <c r="P23"/>
  <c r="P45"/>
  <c r="L45"/>
  <c r="M23"/>
  <c r="P21"/>
  <c r="P43"/>
  <c r="L43"/>
  <c r="M21"/>
  <c r="M20"/>
  <c r="M22"/>
  <c r="P20"/>
  <c r="P42"/>
  <c r="L42"/>
  <c r="P19"/>
  <c r="P41"/>
  <c r="M19"/>
  <c r="P18"/>
  <c r="P40"/>
  <c r="M18"/>
  <c r="P15"/>
  <c r="P37"/>
  <c r="M15"/>
  <c r="P13"/>
  <c r="P35"/>
  <c r="M13"/>
  <c r="P17"/>
  <c r="M17"/>
  <c r="P16"/>
  <c r="M16"/>
  <c r="P14"/>
  <c r="M14"/>
  <c r="P29"/>
  <c r="L29"/>
  <c r="B13"/>
  <c r="P32"/>
  <c r="L32"/>
  <c r="B11"/>
  <c r="P34"/>
  <c r="L34"/>
  <c r="P36"/>
  <c r="L36"/>
  <c r="P26"/>
  <c r="L26"/>
  <c r="P27"/>
  <c r="L27"/>
  <c r="E6"/>
  <c r="T28"/>
  <c r="P28"/>
  <c r="L28"/>
  <c r="E7"/>
  <c r="C12"/>
  <c r="E8"/>
  <c r="D8"/>
  <c r="T30"/>
  <c r="P30"/>
  <c r="L30"/>
  <c r="E9"/>
  <c r="T31"/>
  <c r="P31"/>
  <c r="L31"/>
  <c r="T33"/>
  <c r="P33"/>
  <c r="L33"/>
  <c r="P39"/>
  <c r="L39"/>
  <c r="P38"/>
  <c r="L38"/>
  <c r="F14"/>
  <c r="C14"/>
  <c r="D13"/>
  <c r="D14"/>
  <c r="F13"/>
  <c r="E13"/>
  <c r="C13"/>
  <c r="D11"/>
  <c r="L35"/>
  <c r="L37"/>
  <c r="L40"/>
  <c r="L41"/>
  <c r="L44"/>
  <c r="U3"/>
  <c r="T3"/>
  <c r="S3"/>
  <c r="Q3"/>
  <c r="P3"/>
  <c r="O3"/>
  <c r="M3"/>
  <c r="L3"/>
  <c r="K3"/>
  <c r="Q2"/>
  <c r="P2"/>
  <c r="M2"/>
  <c r="L2"/>
  <c r="P118" i="41"/>
  <c r="P117"/>
  <c r="P116"/>
  <c r="P115"/>
  <c r="P114"/>
  <c r="P113"/>
  <c r="P112"/>
  <c r="P103"/>
  <c r="C11" i="104"/>
  <c r="E11"/>
  <c r="E14"/>
  <c r="T25"/>
  <c r="P101" i="41"/>
  <c r="P97"/>
  <c r="P89"/>
  <c r="P83"/>
  <c r="P61"/>
  <c r="P58"/>
  <c r="P57"/>
  <c r="P50"/>
  <c r="P48"/>
  <c r="P45"/>
  <c r="P41"/>
  <c r="P38"/>
  <c r="P27"/>
  <c r="P23"/>
  <c r="P15"/>
  <c r="P6"/>
  <c r="P3"/>
  <c r="I2"/>
  <c r="B24" i="114"/>
  <c r="H2" i="41"/>
  <c r="B24" i="121"/>
  <c r="G2" i="41"/>
  <c r="F2"/>
  <c r="E2"/>
  <c r="B24" i="117"/>
  <c r="D2" i="41"/>
  <c r="C2"/>
  <c r="B2"/>
  <c r="B24" i="104"/>
  <c r="Z2"/>
  <c r="U2"/>
  <c r="T2"/>
  <c r="A2" i="41"/>
  <c r="L40" i="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I2"/>
  <c r="G2"/>
  <c r="D24" i="120"/>
  <c r="F2" i="40"/>
  <c r="E2"/>
  <c r="D2"/>
  <c r="C2"/>
  <c r="B2"/>
  <c r="A2"/>
  <c r="L40" i="39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I2"/>
  <c r="H2"/>
  <c r="G2"/>
  <c r="F2"/>
  <c r="E2"/>
  <c r="D2"/>
  <c r="F24" i="112"/>
  <c r="D24"/>
  <c r="B24"/>
  <c r="C2" i="39"/>
  <c r="B2"/>
  <c r="F24" i="104"/>
  <c r="D24"/>
  <c r="A2" i="39"/>
  <c r="L105" i="38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I2"/>
  <c r="H2"/>
  <c r="G2"/>
  <c r="F2"/>
  <c r="E2"/>
  <c r="D2"/>
  <c r="C2"/>
  <c r="B2"/>
  <c r="A2"/>
  <c r="O11" i="122"/>
  <c r="N11"/>
  <c r="Z2" i="112"/>
  <c r="U2"/>
  <c r="T2"/>
  <c r="A1"/>
  <c r="A3"/>
  <c r="AC2"/>
  <c r="AB2"/>
  <c r="AA2"/>
  <c r="F24" i="119"/>
  <c r="F24" i="131"/>
  <c r="AB2"/>
  <c r="F24" i="121"/>
  <c r="AB2"/>
  <c r="F24" i="133"/>
  <c r="AB2"/>
  <c r="D24" i="119"/>
  <c r="D24" i="131"/>
  <c r="H2" i="40"/>
  <c r="D24" i="114"/>
  <c r="D24" i="134"/>
  <c r="B24"/>
  <c r="B24" i="119"/>
  <c r="B24" i="131"/>
  <c r="A1" i="104"/>
  <c r="A3"/>
  <c r="AC2"/>
  <c r="AB2"/>
  <c r="AA2"/>
  <c r="F24" i="111"/>
  <c r="F24" i="128"/>
  <c r="AB2"/>
  <c r="F24" i="117"/>
  <c r="F24" i="130"/>
  <c r="F24" i="120"/>
  <c r="AB2"/>
  <c r="AA2"/>
  <c r="U2"/>
  <c r="T2"/>
  <c r="F24" i="132"/>
  <c r="F24" i="114"/>
  <c r="AB2"/>
  <c r="AA2"/>
  <c r="U2"/>
  <c r="T2"/>
  <c r="F24" i="134"/>
  <c r="AB2"/>
  <c r="AA2"/>
  <c r="D24" i="111"/>
  <c r="D24" i="128"/>
  <c r="D24" i="117"/>
  <c r="D24" i="130"/>
  <c r="B24"/>
  <c r="B24" i="111"/>
  <c r="B24" i="128"/>
  <c r="Z2" i="117"/>
  <c r="U2"/>
  <c r="T2"/>
  <c r="A1"/>
  <c r="A3"/>
  <c r="AC2"/>
  <c r="AB2"/>
  <c r="AA2"/>
  <c r="B24" i="120"/>
  <c r="B24" i="132"/>
  <c r="P25" i="104"/>
  <c r="AC3"/>
  <c r="M11" i="122"/>
  <c r="L11"/>
  <c r="K11"/>
  <c r="J11"/>
  <c r="I11"/>
  <c r="H11"/>
  <c r="G11"/>
  <c r="F11"/>
  <c r="E11"/>
  <c r="D11"/>
  <c r="C11"/>
  <c r="B11"/>
  <c r="O10"/>
  <c r="N10"/>
  <c r="M10"/>
  <c r="L10"/>
  <c r="K10"/>
  <c r="J10"/>
  <c r="I10"/>
  <c r="H10"/>
  <c r="G10"/>
  <c r="F10"/>
  <c r="E10"/>
  <c r="D10"/>
  <c r="C10"/>
  <c r="B10"/>
  <c r="L25" i="104"/>
  <c r="Z3"/>
  <c r="AA3"/>
  <c r="Z2" i="111"/>
  <c r="U2"/>
  <c r="A1"/>
  <c r="A3"/>
  <c r="AC2"/>
  <c r="AB2"/>
  <c r="AA2"/>
  <c r="Z2" i="131"/>
  <c r="A1"/>
  <c r="A3"/>
  <c r="D24" i="121"/>
  <c r="D24" i="133"/>
  <c r="B24"/>
  <c r="AA2" i="121"/>
  <c r="U2"/>
  <c r="A1" i="128"/>
  <c r="A3"/>
  <c r="Z2"/>
  <c r="Z2" i="130"/>
  <c r="A1"/>
  <c r="A3"/>
  <c r="AC2"/>
  <c r="AB2"/>
  <c r="AA2"/>
  <c r="D24" i="132"/>
  <c r="AB2"/>
  <c r="AA2"/>
  <c r="Z2" i="119"/>
  <c r="U2"/>
  <c r="A1"/>
  <c r="A3"/>
  <c r="AC2"/>
  <c r="AB2"/>
  <c r="AA2"/>
  <c r="AB3" i="104"/>
  <c r="AA2" i="128"/>
  <c r="AA2" i="133"/>
  <c r="AA2" i="131"/>
  <c r="O9" i="122"/>
  <c r="N9"/>
  <c r="M9"/>
  <c r="L9"/>
  <c r="K9"/>
  <c r="J9"/>
  <c r="I9"/>
  <c r="H9"/>
  <c r="G9"/>
  <c r="F9"/>
  <c r="E9"/>
  <c r="D9"/>
  <c r="C9"/>
  <c r="B9"/>
  <c r="O8"/>
  <c r="N8"/>
  <c r="M8"/>
  <c r="L8"/>
  <c r="K8"/>
  <c r="J8"/>
  <c r="I8"/>
  <c r="H8"/>
  <c r="G8"/>
  <c r="F8"/>
  <c r="E8"/>
  <c r="D8"/>
  <c r="C8"/>
  <c r="B8"/>
  <c r="O7"/>
  <c r="N7"/>
  <c r="M7"/>
  <c r="L7"/>
  <c r="K7"/>
  <c r="J7"/>
  <c r="I7"/>
  <c r="H7"/>
  <c r="G7"/>
  <c r="F7"/>
  <c r="E7"/>
  <c r="D7"/>
  <c r="C7"/>
  <c r="B7"/>
  <c r="O6"/>
  <c r="N6"/>
  <c r="M6"/>
  <c r="L6"/>
  <c r="K6"/>
  <c r="J6"/>
  <c r="I6"/>
  <c r="H6"/>
  <c r="G6"/>
  <c r="F6"/>
  <c r="E6"/>
  <c r="D6"/>
  <c r="C6"/>
  <c r="B6"/>
  <c r="O5"/>
  <c r="N5"/>
  <c r="M5"/>
  <c r="L5"/>
  <c r="K5"/>
  <c r="J5"/>
  <c r="I5"/>
  <c r="H5"/>
  <c r="G5"/>
  <c r="F5"/>
  <c r="E5"/>
  <c r="D5"/>
  <c r="C5"/>
  <c r="B5"/>
  <c r="O4"/>
  <c r="N4"/>
  <c r="M4"/>
  <c r="L4"/>
  <c r="K4"/>
  <c r="J4"/>
  <c r="I4"/>
  <c r="H4"/>
  <c r="G4"/>
  <c r="F4"/>
  <c r="E4"/>
  <c r="D4"/>
  <c r="C4"/>
  <c r="B4"/>
  <c r="B19" i="132" a="1"/>
  <c r="C19"/>
  <c r="E19"/>
  <c r="D19"/>
  <c r="B19"/>
  <c r="T19"/>
  <c r="B20" a="1"/>
  <c r="B20"/>
  <c r="C20"/>
  <c r="D20"/>
  <c r="E20"/>
  <c r="U19"/>
  <c r="T41"/>
  <c r="T20"/>
  <c r="U20"/>
  <c r="T42"/>
  <c r="T21"/>
  <c r="U21"/>
  <c r="T43"/>
  <c r="Q23"/>
  <c r="T23"/>
  <c r="U23"/>
  <c r="T45"/>
  <c r="U24"/>
  <c r="Q18"/>
  <c r="Q19"/>
  <c r="Q20"/>
  <c r="Q21"/>
  <c r="Q22"/>
  <c r="T22"/>
  <c r="U22"/>
  <c r="T44"/>
  <c r="S22"/>
  <c r="T18"/>
  <c r="U18"/>
  <c r="T40"/>
  <c r="T17"/>
  <c r="U17"/>
  <c r="T39"/>
  <c r="T16"/>
  <c r="U16"/>
  <c r="T38"/>
  <c r="T15"/>
  <c r="U15"/>
  <c r="T37"/>
  <c r="T14"/>
  <c r="U14"/>
  <c r="T36"/>
  <c r="T13"/>
  <c r="U13"/>
  <c r="T35"/>
  <c r="U12"/>
  <c r="Q12"/>
  <c r="U11"/>
  <c r="Q11"/>
  <c r="T10"/>
  <c r="U10"/>
  <c r="T32"/>
  <c r="Q17"/>
  <c r="Q16"/>
  <c r="Q15"/>
  <c r="Q14"/>
  <c r="Q13"/>
  <c r="T12"/>
  <c r="T34"/>
  <c r="T11"/>
  <c r="T33"/>
  <c r="Q10"/>
  <c r="T9"/>
  <c r="U9"/>
  <c r="T31"/>
  <c r="T8"/>
  <c r="U8"/>
  <c r="T30"/>
  <c r="U7"/>
  <c r="Q7"/>
  <c r="T6"/>
  <c r="U6"/>
  <c r="T28"/>
  <c r="U5"/>
  <c r="Q5"/>
  <c r="T4"/>
  <c r="U4"/>
  <c r="T26"/>
  <c r="U3"/>
  <c r="Q9"/>
  <c r="Q8"/>
  <c r="T7"/>
  <c r="T29"/>
  <c r="P29"/>
  <c r="Q6"/>
  <c r="T5"/>
  <c r="T27"/>
  <c r="P27"/>
  <c r="L27"/>
  <c r="Q4"/>
  <c r="T3"/>
  <c r="T25"/>
  <c r="AC3"/>
  <c r="Q3"/>
  <c r="P25"/>
  <c r="P26"/>
  <c r="P28"/>
  <c r="P30"/>
  <c r="P31"/>
  <c r="P32"/>
  <c r="P33"/>
  <c r="P34"/>
  <c r="P35"/>
  <c r="P36"/>
  <c r="P37"/>
  <c r="P38"/>
  <c r="P39"/>
  <c r="P40"/>
  <c r="P41"/>
  <c r="P42"/>
  <c r="P43"/>
  <c r="P44"/>
  <c r="P45"/>
  <c r="AA3"/>
  <c r="L26"/>
  <c r="L28"/>
  <c r="L30"/>
  <c r="L32"/>
  <c r="L33"/>
  <c r="L34"/>
  <c r="L36"/>
  <c r="L37"/>
  <c r="L38"/>
  <c r="L39"/>
  <c r="L40"/>
  <c r="L41"/>
  <c r="L42"/>
  <c r="L43"/>
  <c r="L44"/>
  <c r="Z3"/>
  <c r="AB3"/>
  <c r="U1"/>
  <c r="Q1"/>
  <c r="Q24"/>
  <c r="B19" i="128" a="1"/>
  <c r="C19"/>
  <c r="E19"/>
  <c r="B19"/>
  <c r="D19"/>
  <c r="Q19"/>
  <c r="T17"/>
  <c r="B20" a="1"/>
  <c r="B20"/>
  <c r="C20"/>
  <c r="D20"/>
  <c r="E20"/>
  <c r="U17"/>
  <c r="T39"/>
  <c r="T18"/>
  <c r="T19"/>
  <c r="U19"/>
  <c r="T41"/>
  <c r="T20"/>
  <c r="T21"/>
  <c r="U21"/>
  <c r="T43"/>
  <c r="T22"/>
  <c r="Q18"/>
  <c r="B18" a="1"/>
  <c r="C18"/>
  <c r="E18"/>
  <c r="B18"/>
  <c r="D18"/>
  <c r="M18"/>
  <c r="M19"/>
  <c r="P17"/>
  <c r="P18"/>
  <c r="P40"/>
  <c r="P19"/>
  <c r="P20"/>
  <c r="Q20"/>
  <c r="P42"/>
  <c r="P21"/>
  <c r="P22"/>
  <c r="Q22"/>
  <c r="P44"/>
  <c r="M23"/>
  <c r="P23"/>
  <c r="Q23"/>
  <c r="Q24"/>
  <c r="P45"/>
  <c r="U22"/>
  <c r="T44"/>
  <c r="Q21"/>
  <c r="P43"/>
  <c r="U20"/>
  <c r="T42"/>
  <c r="P41"/>
  <c r="U18"/>
  <c r="T40"/>
  <c r="Q17"/>
  <c r="P39"/>
  <c r="T23"/>
  <c r="U23"/>
  <c r="U24"/>
  <c r="T45"/>
  <c r="M22"/>
  <c r="M21"/>
  <c r="M20"/>
  <c r="M17"/>
  <c r="T16"/>
  <c r="U16"/>
  <c r="T38"/>
  <c r="P16"/>
  <c r="Q16"/>
  <c r="P38"/>
  <c r="T15"/>
  <c r="U15"/>
  <c r="T37"/>
  <c r="P15"/>
  <c r="Q15"/>
  <c r="P37"/>
  <c r="T14"/>
  <c r="U14"/>
  <c r="T36"/>
  <c r="P14"/>
  <c r="Q14"/>
  <c r="P36"/>
  <c r="T13"/>
  <c r="U13"/>
  <c r="T35"/>
  <c r="S13"/>
  <c r="R13"/>
  <c r="P13"/>
  <c r="Q13"/>
  <c r="P35"/>
  <c r="T12"/>
  <c r="U12"/>
  <c r="T34"/>
  <c r="P12"/>
  <c r="Q12"/>
  <c r="P34"/>
  <c r="O12"/>
  <c r="M12"/>
  <c r="M16"/>
  <c r="M15"/>
  <c r="M14"/>
  <c r="M13"/>
  <c r="T11"/>
  <c r="U11"/>
  <c r="T33"/>
  <c r="P11"/>
  <c r="Q11"/>
  <c r="P33"/>
  <c r="U10"/>
  <c r="Q10"/>
  <c r="M10"/>
  <c r="U9"/>
  <c r="Q9"/>
  <c r="M9"/>
  <c r="U8"/>
  <c r="Q8"/>
  <c r="M8"/>
  <c r="T7"/>
  <c r="U7"/>
  <c r="T29"/>
  <c r="P7"/>
  <c r="Q7"/>
  <c r="P29"/>
  <c r="T6"/>
  <c r="U6"/>
  <c r="T28"/>
  <c r="P6"/>
  <c r="Q6"/>
  <c r="P28"/>
  <c r="U5"/>
  <c r="Q5"/>
  <c r="M5"/>
  <c r="T4"/>
  <c r="U4"/>
  <c r="T26"/>
  <c r="P4"/>
  <c r="Q4"/>
  <c r="P26"/>
  <c r="T3"/>
  <c r="U3"/>
  <c r="T25"/>
  <c r="Q3"/>
  <c r="M11"/>
  <c r="T10"/>
  <c r="T32"/>
  <c r="P10"/>
  <c r="P32"/>
  <c r="L32"/>
  <c r="T9"/>
  <c r="T31"/>
  <c r="P9"/>
  <c r="P31"/>
  <c r="L31"/>
  <c r="T8"/>
  <c r="T30"/>
  <c r="P8"/>
  <c r="P30"/>
  <c r="L30"/>
  <c r="M7"/>
  <c r="M6"/>
  <c r="T5"/>
  <c r="T27"/>
  <c r="P5"/>
  <c r="P27"/>
  <c r="L27"/>
  <c r="M4"/>
  <c r="AC3"/>
  <c r="P3"/>
  <c r="P25"/>
  <c r="AA3"/>
  <c r="M3"/>
  <c r="L25"/>
  <c r="L26"/>
  <c r="L28"/>
  <c r="L29"/>
  <c r="L33"/>
  <c r="L34"/>
  <c r="L35"/>
  <c r="L36"/>
  <c r="L37"/>
  <c r="L38"/>
  <c r="L39"/>
  <c r="L40"/>
  <c r="L41"/>
  <c r="L42"/>
  <c r="L43"/>
  <c r="L44"/>
  <c r="L45"/>
  <c r="Z3"/>
  <c r="AB3"/>
  <c r="Q1"/>
  <c r="U1"/>
  <c r="M1"/>
  <c r="M24"/>
  <c r="D12" i="104"/>
  <c r="E12"/>
  <c r="C3" i="124"/>
  <c r="D3"/>
  <c r="D11" i="119"/>
  <c r="E11"/>
  <c r="D12" i="120"/>
  <c r="E12"/>
  <c r="D8" i="124"/>
  <c r="C8"/>
  <c r="D12" i="133"/>
  <c r="E12"/>
  <c r="D11" i="114"/>
  <c r="E11"/>
  <c r="D7" i="124"/>
  <c r="C7"/>
  <c r="E8"/>
  <c r="D10"/>
  <c r="C10"/>
  <c r="E10"/>
  <c r="E3"/>
  <c r="E7"/>
</calcChain>
</file>

<file path=xl/comments1.xml><?xml version="1.0" encoding="utf-8"?>
<comments xmlns="http://schemas.openxmlformats.org/spreadsheetml/2006/main">
  <authors>
    <author>Matthew Collins</author>
  </authors>
  <commentList>
    <comment ref="A1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List temperature here</t>
        </r>
      </text>
    </comment>
    <comment ref="B1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Detail the amino acids to be used in these columns</t>
        </r>
      </text>
    </comment>
    <comment ref="A3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Time 0 is arbitrarily set to log -1.  These values are fixed and are not scaled 
</t>
        </r>
      </text>
    </comment>
    <comment ref="A6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Time intervals (hours) go in column A
</t>
        </r>
      </text>
    </comment>
  </commentList>
</comments>
</file>

<file path=xl/comments2.xml><?xml version="1.0" encoding="utf-8"?>
<comments xmlns="http://schemas.openxmlformats.org/spreadsheetml/2006/main">
  <authors>
    <author>Matthew Collins</author>
  </authors>
  <commentList>
    <comment ref="A1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Put temperature here</t>
        </r>
      </text>
    </comment>
    <comment ref="A2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This field is autogenerated</t>
        </r>
      </text>
    </comment>
  </commentList>
</comments>
</file>

<file path=xl/comments3.xml><?xml version="1.0" encoding="utf-8"?>
<comments xmlns="http://schemas.openxmlformats.org/spreadsheetml/2006/main">
  <authors>
    <author>Matthew Collins</author>
  </authors>
  <commentList>
    <comment ref="K3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Change this cell to modify the minimum  value of the fitted range </t>
        </r>
      </text>
    </comment>
    <comment ref="O3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Change this cell to modify the minimum  value of the fitted range </t>
        </r>
      </text>
    </comment>
    <comment ref="S3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Change this cell to modify the minimum  value of the fitted range </t>
        </r>
      </text>
    </comment>
    <comment ref="K23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Change this cell to modify the maximum
 value of the fitted range </t>
        </r>
      </text>
    </comment>
    <comment ref="O23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Change this cell to modify the maximum
 value of the fitted range </t>
        </r>
      </text>
    </comment>
    <comment ref="S23" authorId="0">
      <text>
        <r>
          <rPr>
            <b/>
            <sz val="9"/>
            <color indexed="81"/>
            <rFont val="Calibri"/>
            <family val="2"/>
          </rPr>
          <t>Matthew Collins:</t>
        </r>
        <r>
          <rPr>
            <sz val="9"/>
            <color indexed="81"/>
            <rFont val="Calibri"/>
            <family val="2"/>
          </rPr>
          <t xml:space="preserve">
Change this cell to modify the maximum
 value of the fitted range </t>
        </r>
      </text>
    </comment>
  </commentList>
</comments>
</file>

<file path=xl/comments4.xml><?xml version="1.0" encoding="utf-8"?>
<comments xmlns="http://schemas.openxmlformats.org/spreadsheetml/2006/main">
  <authors>
    <author>Bella</author>
  </authors>
  <commentList>
    <comment ref="V1" authorId="0">
      <text>
        <r>
          <rPr>
            <b/>
            <sz val="9"/>
            <color indexed="81"/>
            <rFont val="Tahoma"/>
            <family val="2"/>
          </rPr>
          <t>Bella:</t>
        </r>
        <r>
          <rPr>
            <sz val="9"/>
            <color indexed="81"/>
            <rFont val="Tahoma"/>
            <family val="2"/>
          </rPr>
          <t xml:space="preserve">
kJ per kcal
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Bella:</t>
        </r>
        <r>
          <rPr>
            <sz val="9"/>
            <color indexed="81"/>
            <rFont val="Tahoma"/>
            <family val="2"/>
          </rPr>
          <t xml:space="preserve">
For 140-10 kJ value as 10oC points are shifted</t>
        </r>
      </text>
    </comment>
  </commentList>
</comments>
</file>

<file path=xl/sharedStrings.xml><?xml version="1.0" encoding="utf-8"?>
<sst xmlns="http://schemas.openxmlformats.org/spreadsheetml/2006/main" count="1645" uniqueCount="261">
  <si>
    <t>time</t>
  </si>
  <si>
    <t>80oC</t>
  </si>
  <si>
    <t>110oC</t>
  </si>
  <si>
    <t>140oC</t>
  </si>
  <si>
    <t>x</t>
  </si>
  <si>
    <t>b</t>
  </si>
  <si>
    <t>Scaled</t>
  </si>
  <si>
    <t>Original</t>
  </si>
  <si>
    <t>Solver goals</t>
  </si>
  <si>
    <t>1/T</t>
  </si>
  <si>
    <t>ln A</t>
  </si>
  <si>
    <t>Glx</t>
  </si>
  <si>
    <t>ºC</t>
  </si>
  <si>
    <t>Ile</t>
  </si>
  <si>
    <t>10oC</t>
  </si>
  <si>
    <t>Asx</t>
  </si>
  <si>
    <t>Ser</t>
  </si>
  <si>
    <t>Ala</t>
  </si>
  <si>
    <t>Val</t>
  </si>
  <si>
    <t>Phe</t>
  </si>
  <si>
    <t>Leu</t>
  </si>
  <si>
    <r>
      <t>x</t>
    </r>
    <r>
      <rPr>
        <b/>
        <vertAlign val="superscript"/>
        <sz val="12"/>
        <color indexed="8"/>
        <rFont val="Calibri"/>
        <family val="2"/>
      </rPr>
      <t>3</t>
    </r>
  </si>
  <si>
    <r>
      <t>x</t>
    </r>
    <r>
      <rPr>
        <b/>
        <vertAlign val="superscript"/>
        <sz val="12"/>
        <color indexed="8"/>
        <rFont val="Calibri"/>
        <family val="2"/>
      </rPr>
      <t>2</t>
    </r>
  </si>
  <si>
    <t>Racemization</t>
  </si>
  <si>
    <t>SCALE</t>
  </si>
  <si>
    <t xml:space="preserve">Relative rate </t>
  </si>
  <si>
    <t>Range (low)</t>
  </si>
  <si>
    <t>Range (high)</t>
  </si>
  <si>
    <t>Sum least squares</t>
  </si>
  <si>
    <t>Ea (kJ/mol)</t>
  </si>
  <si>
    <r>
      <t>140-80</t>
    </r>
    <r>
      <rPr>
        <sz val="12"/>
        <color indexed="8"/>
        <rFont val="Calibri"/>
        <family val="2"/>
      </rPr>
      <t>˚C</t>
    </r>
  </si>
  <si>
    <r>
      <t>140-10</t>
    </r>
    <r>
      <rPr>
        <sz val="12"/>
        <color indexed="8"/>
        <rFont val="Calibri"/>
        <family val="2"/>
      </rPr>
      <t>˚C</t>
    </r>
  </si>
  <si>
    <r>
      <t>10-80</t>
    </r>
    <r>
      <rPr>
        <b/>
        <sz val="16"/>
        <color rgb="FF00B0F0"/>
        <rFont val="Calibri"/>
        <family val="2"/>
      </rPr>
      <t>˚C</t>
    </r>
  </si>
  <si>
    <r>
      <t>80-110</t>
    </r>
    <r>
      <rPr>
        <b/>
        <sz val="14"/>
        <color rgb="FF00B050"/>
        <rFont val="Calibri"/>
        <family val="2"/>
      </rPr>
      <t>˚C</t>
    </r>
  </si>
  <si>
    <r>
      <t>140-110</t>
    </r>
    <r>
      <rPr>
        <b/>
        <sz val="14"/>
        <color rgb="FFFF0000"/>
        <rFont val="Calibri"/>
        <family val="2"/>
      </rPr>
      <t>˚C</t>
    </r>
  </si>
  <si>
    <t>Time (h)</t>
  </si>
  <si>
    <r>
      <t>Temperature Range (</t>
    </r>
    <r>
      <rPr>
        <sz val="12"/>
        <color indexed="8"/>
        <rFont val="Calibri"/>
        <family val="2"/>
      </rPr>
      <t>˚</t>
    </r>
    <r>
      <rPr>
        <sz val="12"/>
        <color indexed="8"/>
        <rFont val="Arial"/>
        <family val="2"/>
      </rPr>
      <t>C)</t>
    </r>
  </si>
  <si>
    <r>
      <t>x</t>
    </r>
    <r>
      <rPr>
        <b/>
        <vertAlign val="superscript"/>
        <sz val="11"/>
        <color indexed="8"/>
        <rFont val="Calibri"/>
        <family val="2"/>
        <scheme val="minor"/>
      </rPr>
      <t>3</t>
    </r>
  </si>
  <si>
    <r>
      <t>x</t>
    </r>
    <r>
      <rPr>
        <b/>
        <vertAlign val="superscript"/>
        <sz val="11"/>
        <color indexed="8"/>
        <rFont val="Calibri"/>
        <family val="2"/>
        <scheme val="minor"/>
      </rPr>
      <t>2</t>
    </r>
  </si>
  <si>
    <r>
      <t>Temperature Range (</t>
    </r>
    <r>
      <rPr>
        <sz val="11"/>
        <color indexed="8"/>
        <rFont val="Calibri"/>
        <family val="2"/>
      </rPr>
      <t>˚</t>
    </r>
    <r>
      <rPr>
        <sz val="11"/>
        <color indexed="8"/>
        <rFont val="Arial"/>
        <family val="2"/>
      </rPr>
      <t>C)</t>
    </r>
  </si>
  <si>
    <r>
      <t>x</t>
    </r>
    <r>
      <rPr>
        <b/>
        <vertAlign val="superscript"/>
        <sz val="11"/>
        <color indexed="8"/>
        <rFont val="Calibri"/>
        <family val="2"/>
      </rPr>
      <t>3</t>
    </r>
  </si>
  <si>
    <r>
      <t>x</t>
    </r>
    <r>
      <rPr>
        <b/>
        <vertAlign val="superscript"/>
        <sz val="11"/>
        <color indexed="8"/>
        <rFont val="Calibri"/>
        <family val="2"/>
      </rPr>
      <t>2</t>
    </r>
  </si>
  <si>
    <r>
      <t>E</t>
    </r>
    <r>
      <rPr>
        <vertAlign val="subscript"/>
        <sz val="11"/>
        <color indexed="8"/>
        <rFont val="Arial"/>
        <family val="2"/>
      </rPr>
      <t>a</t>
    </r>
    <r>
      <rPr>
        <sz val="11"/>
        <color indexed="8"/>
        <rFont val="Arial"/>
        <family val="2"/>
      </rPr>
      <t>/R</t>
    </r>
  </si>
  <si>
    <r>
      <t>E</t>
    </r>
    <r>
      <rPr>
        <vertAlign val="subscript"/>
        <sz val="11"/>
        <color indexed="8"/>
        <rFont val="Arial"/>
        <family val="2"/>
      </rPr>
      <t>a</t>
    </r>
    <r>
      <rPr>
        <sz val="11"/>
        <color indexed="8"/>
        <rFont val="Arial"/>
        <family val="2"/>
      </rPr>
      <t xml:space="preserve"> KJ</t>
    </r>
  </si>
  <si>
    <r>
      <t>R</t>
    </r>
    <r>
      <rPr>
        <vertAlign val="superscript"/>
        <sz val="11"/>
        <color indexed="8"/>
        <rFont val="Arial"/>
        <family val="2"/>
      </rPr>
      <t>2</t>
    </r>
  </si>
  <si>
    <t xml:space="preserve">Temperature </t>
  </si>
  <si>
    <r>
      <t>ln k</t>
    </r>
    <r>
      <rPr>
        <vertAlign val="superscript"/>
        <sz val="11"/>
        <color indexed="8"/>
        <rFont val="Arial"/>
        <family val="2"/>
      </rPr>
      <t>rel</t>
    </r>
    <r>
      <rPr>
        <sz val="11"/>
        <color indexed="8"/>
        <rFont val="Arial"/>
        <family val="2"/>
      </rPr>
      <t xml:space="preserve"> </t>
    </r>
  </si>
  <si>
    <r>
      <t>Rate relative to 110</t>
    </r>
    <r>
      <rPr>
        <sz val="11"/>
        <color indexed="10"/>
        <rFont val="Calibri"/>
        <family val="2"/>
      </rPr>
      <t>˚</t>
    </r>
    <r>
      <rPr>
        <sz val="11"/>
        <color indexed="10"/>
        <rFont val="Arial"/>
        <family val="2"/>
      </rPr>
      <t>C (k</t>
    </r>
    <r>
      <rPr>
        <vertAlign val="superscript"/>
        <sz val="11"/>
        <color indexed="10"/>
        <rFont val="Arial"/>
        <family val="2"/>
      </rPr>
      <t>rel</t>
    </r>
    <r>
      <rPr>
        <sz val="11"/>
        <color indexed="10"/>
        <rFont val="Arial"/>
        <family val="2"/>
      </rPr>
      <t>)</t>
    </r>
  </si>
  <si>
    <t>10˚C</t>
  </si>
  <si>
    <t>80˚C</t>
  </si>
  <si>
    <t>110˚C</t>
  </si>
  <si>
    <t>140˚C</t>
  </si>
  <si>
    <r>
      <t>Rate relative to 110</t>
    </r>
    <r>
      <rPr>
        <sz val="12"/>
        <color indexed="10"/>
        <rFont val="Calibri"/>
        <family val="2"/>
      </rPr>
      <t>˚</t>
    </r>
    <r>
      <rPr>
        <sz val="12"/>
        <color indexed="10"/>
        <rFont val="Arial"/>
        <family val="2"/>
      </rPr>
      <t>C (k</t>
    </r>
    <r>
      <rPr>
        <vertAlign val="superscript"/>
        <sz val="12"/>
        <color indexed="10"/>
        <rFont val="Arial"/>
        <family val="2"/>
      </rPr>
      <t>rel</t>
    </r>
    <r>
      <rPr>
        <sz val="12"/>
        <color indexed="10"/>
        <rFont val="Arial"/>
        <family val="2"/>
      </rPr>
      <t>)</t>
    </r>
  </si>
  <si>
    <r>
      <t>ln k</t>
    </r>
    <r>
      <rPr>
        <vertAlign val="superscript"/>
        <sz val="12"/>
        <color indexed="8"/>
        <rFont val="Arial"/>
        <family val="2"/>
      </rPr>
      <t>rel</t>
    </r>
    <r>
      <rPr>
        <sz val="12"/>
        <color indexed="8"/>
        <rFont val="Arial"/>
        <family val="2"/>
      </rPr>
      <t xml:space="preserve"> </t>
    </r>
  </si>
  <si>
    <r>
      <t>E</t>
    </r>
    <r>
      <rPr>
        <vertAlign val="subscript"/>
        <sz val="12"/>
        <color indexed="8"/>
        <rFont val="Arial"/>
        <family val="2"/>
      </rPr>
      <t>a</t>
    </r>
    <r>
      <rPr>
        <sz val="12"/>
        <color indexed="8"/>
        <rFont val="Arial"/>
        <family val="2"/>
      </rPr>
      <t>/R</t>
    </r>
  </si>
  <si>
    <r>
      <t>E</t>
    </r>
    <r>
      <rPr>
        <vertAlign val="subscript"/>
        <sz val="12"/>
        <color indexed="8"/>
        <rFont val="Arial"/>
        <family val="2"/>
      </rPr>
      <t>a</t>
    </r>
    <r>
      <rPr>
        <sz val="12"/>
        <color indexed="8"/>
        <rFont val="Arial"/>
        <family val="2"/>
      </rPr>
      <t xml:space="preserve"> KJ</t>
    </r>
  </si>
  <si>
    <r>
      <t>R</t>
    </r>
    <r>
      <rPr>
        <vertAlign val="superscript"/>
        <sz val="12"/>
        <color indexed="8"/>
        <rFont val="Arial"/>
        <family val="2"/>
      </rPr>
      <t>2</t>
    </r>
  </si>
  <si>
    <t>Scaling factor 10-110˚C</t>
  </si>
  <si>
    <t>Scaling factor 80-110˚C</t>
  </si>
  <si>
    <t>Scaling factor 140-110˚C</t>
  </si>
  <si>
    <t>Scaling factor = 1 (110-110˚C)</t>
  </si>
  <si>
    <t>Raw D/L</t>
  </si>
  <si>
    <t>Logarithm of "scaled" time</t>
  </si>
  <si>
    <t>Arbitrary value (-1) for initial time point</t>
  </si>
  <si>
    <t>80˚C model</t>
  </si>
  <si>
    <t>110˚C model</t>
  </si>
  <si>
    <t>140˚C model</t>
  </si>
  <si>
    <t>Limit of fitting (min)</t>
  </si>
  <si>
    <t>Limit of fitting (max)</t>
  </si>
  <si>
    <t>Least square differences</t>
  </si>
  <si>
    <t>Scaling factor 110-110˚C</t>
  </si>
  <si>
    <t>Minimised sum of least squares</t>
  </si>
  <si>
    <t>value for unheated sample</t>
  </si>
  <si>
    <t>←The fields are autogenerated from data in cells A1:I1</t>
  </si>
  <si>
    <t>←The fields are autogenerated from data in cells A2 and Sheet 140°C B1:I1</t>
  </si>
  <si>
    <t>Solved value</t>
  </si>
  <si>
    <t>Polynomial</t>
  </si>
  <si>
    <t>RKH</t>
  </si>
  <si>
    <t>YCG</t>
  </si>
  <si>
    <t>YLB</t>
  </si>
  <si>
    <t>YSG</t>
  </si>
  <si>
    <t>NBG</t>
  </si>
  <si>
    <t>NQS</t>
  </si>
  <si>
    <t>CTB</t>
  </si>
  <si>
    <t>HSS</t>
  </si>
  <si>
    <t>BKA</t>
  </si>
  <si>
    <t>4B</t>
  </si>
  <si>
    <t>5B</t>
  </si>
  <si>
    <t>Anglo-Scandinavian</t>
  </si>
  <si>
    <t>Phase</t>
  </si>
  <si>
    <t>Hours</t>
  </si>
  <si>
    <t>Activation energy range</t>
  </si>
  <si>
    <t>AA</t>
  </si>
  <si>
    <t>kJmin</t>
  </si>
  <si>
    <t>kJmax</t>
  </si>
  <si>
    <t>Phe 10</t>
  </si>
  <si>
    <t>H391</t>
  </si>
  <si>
    <t>nh4 contam</t>
  </si>
  <si>
    <t>H420</t>
  </si>
  <si>
    <t>NA</t>
  </si>
  <si>
    <t>G483</t>
  </si>
  <si>
    <t>H397</t>
  </si>
  <si>
    <t>H402</t>
  </si>
  <si>
    <t>H398</t>
  </si>
  <si>
    <t>H429</t>
  </si>
  <si>
    <t>H316</t>
  </si>
  <si>
    <t>contam nh4</t>
  </si>
  <si>
    <t>G484</t>
  </si>
  <si>
    <t>H430</t>
  </si>
  <si>
    <t>Site</t>
  </si>
  <si>
    <t>Run</t>
  </si>
  <si>
    <t>Contam?</t>
  </si>
  <si>
    <t>2895ave</t>
  </si>
  <si>
    <t>2896ave</t>
  </si>
  <si>
    <t>2897ave</t>
  </si>
  <si>
    <t>2898ave</t>
  </si>
  <si>
    <t>2899ave</t>
  </si>
  <si>
    <t>2901ave</t>
  </si>
  <si>
    <t>2902ave</t>
  </si>
  <si>
    <t>2303ave</t>
  </si>
  <si>
    <t>2304ave</t>
  </si>
  <si>
    <t>4060a1</t>
  </si>
  <si>
    <t>4060b1</t>
  </si>
  <si>
    <t>4063-1</t>
  </si>
  <si>
    <t>4064-1</t>
  </si>
  <si>
    <t>4066-1</t>
  </si>
  <si>
    <t>4068-1</t>
  </si>
  <si>
    <t>4069-1</t>
  </si>
  <si>
    <t>4095-1</t>
  </si>
  <si>
    <t>4072-1</t>
  </si>
  <si>
    <t>4074-1</t>
  </si>
  <si>
    <t>4076-1</t>
  </si>
  <si>
    <t>4077-1</t>
  </si>
  <si>
    <t>4060a2</t>
  </si>
  <si>
    <t>4060b2</t>
  </si>
  <si>
    <t>4063-2</t>
  </si>
  <si>
    <t>4064-2</t>
  </si>
  <si>
    <t>4066-2</t>
  </si>
  <si>
    <t>4068-2</t>
  </si>
  <si>
    <t>4069-2</t>
  </si>
  <si>
    <t>4095-2</t>
  </si>
  <si>
    <t>4072-2</t>
  </si>
  <si>
    <t>4074-2</t>
  </si>
  <si>
    <t>4076-2</t>
  </si>
  <si>
    <t>4077-2</t>
  </si>
  <si>
    <t>4081-1</t>
  </si>
  <si>
    <t>4087a</t>
  </si>
  <si>
    <t>4087b</t>
  </si>
  <si>
    <t>4088-1</t>
  </si>
  <si>
    <t>4081-2</t>
  </si>
  <si>
    <t>4088-2</t>
  </si>
  <si>
    <t>3958-1</t>
  </si>
  <si>
    <t>3958-2</t>
  </si>
  <si>
    <t>140C outliers are &gt;48hr heated 2589 (black wool)</t>
  </si>
  <si>
    <t>Range</t>
  </si>
  <si>
    <t>140C highest due to 2588 &gt;8, &lt;96; 2589 &gt;24; 4129 some 24, some 48</t>
  </si>
  <si>
    <r>
      <t xml:space="preserve">140C highest due to </t>
    </r>
    <r>
      <rPr>
        <sz val="12"/>
        <color theme="0" tint="-0.249977111117893"/>
        <rFont val="Calibri"/>
        <family val="2"/>
        <scheme val="minor"/>
      </rPr>
      <t>2588 &gt;8, &lt;96</t>
    </r>
    <r>
      <rPr>
        <sz val="12"/>
        <color theme="1"/>
        <rFont val="Calibri"/>
        <family val="2"/>
        <scheme val="minor"/>
      </rPr>
      <t xml:space="preserve">; 2589 &gt;24; </t>
    </r>
    <r>
      <rPr>
        <sz val="12"/>
        <color rgb="FFFFC000"/>
        <rFont val="Calibri"/>
        <family val="2"/>
        <scheme val="minor"/>
      </rPr>
      <t>4129 some 24, some 48</t>
    </r>
  </si>
  <si>
    <t>140 and 110 outliers are all contam in 2588</t>
  </si>
  <si>
    <t>Arch: RKH v degrad + 1 contam YLB</t>
  </si>
  <si>
    <r>
      <t xml:space="preserve">140 top group are </t>
    </r>
    <r>
      <rPr>
        <sz val="12"/>
        <color rgb="FFFF0000"/>
        <rFont val="Calibri"/>
        <family val="2"/>
        <scheme val="minor"/>
      </rPr>
      <t xml:space="preserve">4126 8 </t>
    </r>
    <r>
      <rPr>
        <sz val="12"/>
        <color theme="1"/>
        <rFont val="Calibri"/>
        <family val="2"/>
        <scheme val="minor"/>
      </rPr>
      <t xml:space="preserve">and </t>
    </r>
    <r>
      <rPr>
        <sz val="12"/>
        <color rgb="FFFFC000"/>
        <rFont val="Calibri"/>
        <family val="2"/>
        <scheme val="minor"/>
      </rPr>
      <t>4129 &lt;8</t>
    </r>
  </si>
  <si>
    <r>
      <t xml:space="preserve">110 outliers are </t>
    </r>
    <r>
      <rPr>
        <sz val="12"/>
        <color theme="0" tint="-0.34998626667073579"/>
        <rFont val="Calibri"/>
        <family val="2"/>
        <scheme val="minor"/>
      </rPr>
      <t>2588 (contam)</t>
    </r>
  </si>
  <si>
    <t>Arch: no pattern</t>
  </si>
  <si>
    <t>Arch: most RKH (phases 1 and 2) + 4 YCG (one contam) + 2 NQS (goat and ?goat)</t>
  </si>
  <si>
    <t>Arch outliers are RKH phase 1</t>
  </si>
  <si>
    <t>Fit comments</t>
  </si>
  <si>
    <t>&gt;48hr 140: 2589 racemisation continues trend; all others fall back. 2588 depressed rel to 4126,4129: contam</t>
  </si>
  <si>
    <t>140 outliers are 2589 &gt;72hr</t>
  </si>
  <si>
    <t>&gt;72hr 2589 racem stabilises c. 0.4 rather than continuing to fall</t>
  </si>
  <si>
    <t>Kinteic sample differences</t>
  </si>
  <si>
    <t>Archaeological sample differences</t>
  </si>
  <si>
    <t>140 top group are 4126 8 and 4129 &lt;8. 110 outliers are 2588 (contam)</t>
  </si>
  <si>
    <t>RKH1 (2589,3960)</t>
  </si>
  <si>
    <t>140 and 110 occasional outliers are all contam in 2588. 2589 diff from all other samples &gt;48hr</t>
  </si>
  <si>
    <t>140 and 110 occasional outliers are all contam in 2588. Spread of values in racemisation above 48hr: 2589&gt;4126~2588&gt;4129</t>
  </si>
  <si>
    <t>RKH1 (2595,3960), RKH2 (2897,2898,2899,2901,3962,3963,3964), YCG4B (4095 1 and 2(contam)), YCG5B (4073), YCG6 (4075), NQS (4546 ?goat, 4547 goat)</t>
  </si>
  <si>
    <t>RKH1 (2895). Bulk of arch values lower than 80 trend.</t>
  </si>
  <si>
    <t>140 outliers from main trend are 2589 &gt;48hrs</t>
  </si>
  <si>
    <t>2588 from run H391 depressed; 2588 from other runs in main trend. 140 outliers from main trend are 2589 &gt;48hrs</t>
  </si>
  <si>
    <t>RKH1 (2895,3960), YLB (4093 contam)</t>
  </si>
  <si>
    <t>RKH1 (2589,3960), RLKH2 (3962), RKH3 (2905 - cow), YLB (4093 contam), NGB6 (3944 contam), NBG8 (3951, 3955)</t>
  </si>
  <si>
    <t>Solved</t>
  </si>
  <si>
    <t>Fitting by eye and fitting lines - v different on graph but v similar EAs. Fitted by eye</t>
  </si>
  <si>
    <t>2588 from run H391 random. 140 outliers from main trend are 2589 &gt;24hr</t>
  </si>
  <si>
    <t>Racemisation</t>
  </si>
  <si>
    <t>Hydrolysis</t>
  </si>
  <si>
    <t>Decomposition</t>
  </si>
  <si>
    <t>Literature EA values/kJ</t>
  </si>
  <si>
    <t>Collins et al Geology 2000</t>
  </si>
  <si>
    <t>Smith et al J Org Chem 1978, Collins et al Phil Trans Roy Soc B1999, Fujii et al 1996 cited in Collins above, Collins et al Geology 2000</t>
  </si>
  <si>
    <t>-99/-83 (all)</t>
  </si>
  <si>
    <t>Smith &amp; Sivakua J Org Chem 1983, Collins et al Geology 2000</t>
  </si>
  <si>
    <t>-130, -94, -109, -135/-96 (all)</t>
  </si>
  <si>
    <t>-135/-96 (all)</t>
  </si>
  <si>
    <t>-126/-117, -135/-96 (all)</t>
  </si>
  <si>
    <t>-121/-117, -135/-96 (all)</t>
  </si>
  <si>
    <t>-121/-96, -135/-96 (all)</t>
  </si>
  <si>
    <t>-121/-113, -135/-96 (all)</t>
  </si>
  <si>
    <t>-130/-113, -135/-96 (all)</t>
  </si>
  <si>
    <t>Max</t>
  </si>
  <si>
    <t>Min</t>
  </si>
  <si>
    <t>Tolerance</t>
  </si>
  <si>
    <t>H391 removed</t>
  </si>
  <si>
    <t>all data</t>
  </si>
  <si>
    <t>Outliers in H391 removed from 110 and 140</t>
  </si>
  <si>
    <t>Fitted by eye; solver pushes 140s towards max X</t>
  </si>
  <si>
    <t>Fitted by eye; solver pushes 140s towards max X. Arch values don't fit - racem values too low</t>
  </si>
  <si>
    <t>Fitted by eye. Solver pushes 140s towards max X. Arch values really don't fit - racem vales too low</t>
  </si>
  <si>
    <t>Not solvable? Wide range on most timepoints. Fitted by eye.</t>
  </si>
  <si>
    <t>Molly's EA in OE</t>
  </si>
  <si>
    <t>Bea min EA patella</t>
  </si>
  <si>
    <t>Bea max EA patella</t>
  </si>
  <si>
    <t xml:space="preserve">Pete max Ea coral </t>
  </si>
  <si>
    <t xml:space="preserve">Pete min Ea coral </t>
  </si>
  <si>
    <t>Geiger &amp; Clarke J Biol Chem 1987, Collins et al Phil Trans Roy Soc B 1999; Bada &amp; Miller 1970 quoted in Tomiak 2011</t>
  </si>
  <si>
    <t>(Deamidation of Asn) -88, -94, -154</t>
  </si>
  <si>
    <t>-99/-83 (all). Gly-Gly: 99.</t>
  </si>
  <si>
    <t>Collins et al Geology 2000. Qian et al 1993 quoted in Tomiak et al 2011</t>
  </si>
  <si>
    <t>Dependent on neighbours, -99/-83 (all). -77 for free Asx</t>
  </si>
  <si>
    <t>Brennan &amp; Clarke Int J Peptide Protein Res 1995, Collins et al Geology 2000; Bada 1972 in Tomiak et al 2011</t>
  </si>
  <si>
    <t>140 outliers are 2588(contam)</t>
  </si>
  <si>
    <t>Glx2</t>
  </si>
  <si>
    <t>Ala2</t>
  </si>
  <si>
    <t>Ile2</t>
  </si>
  <si>
    <t>Leu2</t>
  </si>
  <si>
    <t>Val2</t>
  </si>
  <si>
    <t>Phe2</t>
  </si>
  <si>
    <t>Report sheet</t>
  </si>
  <si>
    <t>fossil</t>
  </si>
  <si>
    <t>Template &amp; instructions</t>
  </si>
  <si>
    <t>ChComp</t>
  </si>
  <si>
    <t xml:space="preserve">Val </t>
  </si>
  <si>
    <t xml:space="preserve">Phe </t>
  </si>
  <si>
    <t xml:space="preserve">Ile </t>
  </si>
  <si>
    <r>
      <t>Raw data from samples heated at 140</t>
    </r>
    <r>
      <rPr>
        <sz val="12"/>
        <color theme="1"/>
        <rFont val="Calibri"/>
        <family val="2"/>
      </rPr>
      <t>°C</t>
    </r>
  </si>
  <si>
    <r>
      <t>Raw data from samples heated at 110</t>
    </r>
    <r>
      <rPr>
        <sz val="12"/>
        <color theme="1"/>
        <rFont val="Calibri"/>
        <family val="2"/>
      </rPr>
      <t>°C</t>
    </r>
  </si>
  <si>
    <r>
      <t>Raw data from samples heated at 180</t>
    </r>
    <r>
      <rPr>
        <sz val="12"/>
        <color theme="1"/>
        <rFont val="Calibri"/>
        <family val="2"/>
      </rPr>
      <t>°C</t>
    </r>
  </si>
  <si>
    <t>Raw data from archaeological samples (Chapter 6)</t>
  </si>
  <si>
    <t>Asx data from isothermally degraded and archaeological samples - all</t>
  </si>
  <si>
    <t>Glx data from isothermally degraded and archaeological samples - omits run H391</t>
  </si>
  <si>
    <t>Ala data from isothermally degraded and archaeological samples - omits run H391</t>
  </si>
  <si>
    <t>Leu data from isothermally degraded and archaeological samples - omits run H391</t>
  </si>
  <si>
    <t>Ile data from isothermally degraded and archaeological samples - omits run H391</t>
  </si>
  <si>
    <t>Template &amp; instructions for setting up AA calculation</t>
  </si>
  <si>
    <t>Glx data from isothermally degraded and archaeological samples - all</t>
  </si>
  <si>
    <t>Ala data from isothermally degraded and archaeological samples - all</t>
  </si>
  <si>
    <t>Val data from isothermally degraded and archaeological samples - all</t>
  </si>
  <si>
    <t>Phe data from isothermally degraded and archaeological samples - all</t>
  </si>
  <si>
    <t>Leu data from isothermally degraded and archaeological samples - all</t>
  </si>
  <si>
    <t>Ile data from isothermally degraded and archaeological samples - all</t>
  </si>
  <si>
    <r>
      <t>Val data from isothermally degraded and archaeological samples - omits run H391 from 140</t>
    </r>
    <r>
      <rPr>
        <sz val="12"/>
        <color theme="1"/>
        <rFont val="Calibri"/>
        <family val="2"/>
      </rPr>
      <t>°C and 110°</t>
    </r>
    <r>
      <rPr>
        <sz val="12"/>
        <color theme="1"/>
        <rFont val="Calibri"/>
        <family val="2"/>
        <scheme val="minor"/>
      </rPr>
      <t>C sequences</t>
    </r>
  </si>
  <si>
    <r>
      <t>Phe data from isothermally degraded and archaeological samples - omits run H391 from 140</t>
    </r>
    <r>
      <rPr>
        <sz val="12"/>
        <color theme="1"/>
        <rFont val="Calibri"/>
        <family val="2"/>
      </rPr>
      <t>°C and 110°</t>
    </r>
    <r>
      <rPr>
        <sz val="12"/>
        <color theme="1"/>
        <rFont val="Calibri"/>
        <family val="2"/>
        <scheme val="minor"/>
      </rPr>
      <t>C sequences</t>
    </r>
  </si>
  <si>
    <t>Ser data from isothermally degraded and archaeological samples - all</t>
  </si>
  <si>
    <t>EA_comparison</t>
  </si>
  <si>
    <r>
      <t>140</t>
    </r>
    <r>
      <rPr>
        <sz val="12"/>
        <color theme="0"/>
        <rFont val="Calibri"/>
        <family val="2"/>
      </rPr>
      <t>°C</t>
    </r>
  </si>
  <si>
    <r>
      <t>110</t>
    </r>
    <r>
      <rPr>
        <sz val="12"/>
        <color theme="0"/>
        <rFont val="Calibri"/>
        <family val="2"/>
      </rPr>
      <t>°C</t>
    </r>
  </si>
  <si>
    <r>
      <t>80</t>
    </r>
    <r>
      <rPr>
        <sz val="12"/>
        <color theme="0"/>
        <rFont val="Calibri"/>
        <family val="2"/>
      </rPr>
      <t>°C</t>
    </r>
  </si>
  <si>
    <t>Summary of relative racemisation rates for all Aas (adjusted data)</t>
  </si>
  <si>
    <t>Comparison of AA results (adjusted) with data from biomineralised substrates</t>
  </si>
  <si>
    <t>Chart of comparison of AA results (adjusted) with data from biomineralised substrates</t>
  </si>
  <si>
    <t>See Section 3.3.3.5 and Table 3.7</t>
  </si>
  <si>
    <t>Worksheet index</t>
  </si>
</sst>
</file>

<file path=xl/styles.xml><?xml version="1.0" encoding="utf-8"?>
<styleSheet xmlns="http://schemas.openxmlformats.org/spreadsheetml/2006/main">
  <numFmts count="4">
    <numFmt numFmtId="164" formatCode="0.0000"/>
    <numFmt numFmtId="165" formatCode="#,##0.0"/>
    <numFmt numFmtId="166" formatCode="0.0"/>
    <numFmt numFmtId="167" formatCode="0.000"/>
  </numFmts>
  <fonts count="59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sz val="12"/>
      <color indexed="9"/>
      <name val="Calibri"/>
      <family val="2"/>
    </font>
    <font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8"/>
      <name val="Arial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9"/>
      <name val="Calibri"/>
      <family val="2"/>
    </font>
    <font>
      <b/>
      <vertAlign val="superscript"/>
      <sz val="12"/>
      <color indexed="8"/>
      <name val="Calibri"/>
      <family val="2"/>
    </font>
    <font>
      <sz val="8"/>
      <name val="Calibri"/>
      <family val="2"/>
    </font>
    <font>
      <sz val="12"/>
      <color rgb="FFFF0000"/>
      <name val="Calibri"/>
      <family val="2"/>
      <scheme val="minor"/>
    </font>
    <font>
      <b/>
      <sz val="16"/>
      <color rgb="FF00B0F0"/>
      <name val="Calibri"/>
      <family val="2"/>
      <scheme val="minor"/>
    </font>
    <font>
      <b/>
      <sz val="16"/>
      <color rgb="FF00B0F0"/>
      <name val="Calibri"/>
      <family val="2"/>
    </font>
    <font>
      <b/>
      <sz val="14"/>
      <color rgb="FF00B050"/>
      <name val="Calibri"/>
      <family val="2"/>
      <scheme val="minor"/>
    </font>
    <font>
      <b/>
      <sz val="14"/>
      <color rgb="FF00B050"/>
      <name val="Calibri"/>
      <family val="2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FF0000"/>
      <name val="Calibri"/>
      <family val="2"/>
    </font>
    <font>
      <sz val="12"/>
      <color indexed="10"/>
      <name val="Calibri"/>
      <family val="2"/>
    </font>
    <font>
      <b/>
      <vertAlign val="superscript"/>
      <sz val="11"/>
      <color indexed="8"/>
      <name val="Calibri"/>
      <family val="2"/>
      <scheme val="minor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10"/>
      <name val="Arial"/>
      <family val="2"/>
    </font>
    <font>
      <sz val="11"/>
      <color indexed="10"/>
      <name val="Calibri"/>
      <family val="2"/>
    </font>
    <font>
      <b/>
      <vertAlign val="superscript"/>
      <sz val="11"/>
      <color indexed="8"/>
      <name val="Calibri"/>
      <family val="2"/>
    </font>
    <font>
      <vertAlign val="subscript"/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vertAlign val="superscript"/>
      <sz val="11"/>
      <color indexed="10"/>
      <name val="Arial"/>
      <family val="2"/>
    </font>
    <font>
      <vertAlign val="superscript"/>
      <sz val="12"/>
      <color indexed="10"/>
      <name val="Arial"/>
      <family val="2"/>
    </font>
    <font>
      <vertAlign val="superscript"/>
      <sz val="12"/>
      <color indexed="8"/>
      <name val="Arial"/>
      <family val="2"/>
    </font>
    <font>
      <vertAlign val="subscript"/>
      <sz val="12"/>
      <color indexed="8"/>
      <name val="Arial"/>
      <family val="2"/>
    </font>
    <font>
      <b/>
      <sz val="12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2"/>
      <name val="Calibri"/>
      <family val="2"/>
    </font>
    <font>
      <sz val="18"/>
      <color theme="0"/>
      <name val="Calibri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indexed="8"/>
      <name val="Calibri"/>
      <family val="2"/>
    </font>
    <font>
      <b/>
      <sz val="14"/>
      <color indexed="8"/>
      <name val="Arial"/>
      <family val="2"/>
    </font>
    <font>
      <sz val="12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0" tint="-0.249977111117893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rgb="FFFFC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4" tint="-0.249977111117893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5DC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EA334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E0D87B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62">
    <xf numFmtId="0" fontId="0" fillId="0" borderId="0"/>
    <xf numFmtId="9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</cellStyleXfs>
  <cellXfs count="179">
    <xf numFmtId="0" fontId="0" fillId="0" borderId="0" xfId="0"/>
    <xf numFmtId="0" fontId="1" fillId="2" borderId="0" xfId="0" applyFont="1" applyFill="1"/>
    <xf numFmtId="0" fontId="3" fillId="7" borderId="0" xfId="0" applyFont="1" applyFill="1"/>
    <xf numFmtId="0" fontId="4" fillId="0" borderId="0" xfId="0" applyFont="1"/>
    <xf numFmtId="0" fontId="5" fillId="2" borderId="0" xfId="0" applyFont="1" applyFill="1" applyAlignment="1">
      <alignment wrapText="1"/>
    </xf>
    <xf numFmtId="0" fontId="4" fillId="8" borderId="0" xfId="0" applyFont="1" applyFill="1" applyAlignment="1">
      <alignment horizontal="center" wrapText="1"/>
    </xf>
    <xf numFmtId="164" fontId="4" fillId="2" borderId="0" xfId="0" applyNumberFormat="1" applyFont="1" applyFill="1"/>
    <xf numFmtId="0" fontId="4" fillId="2" borderId="0" xfId="0" applyFont="1" applyFill="1"/>
    <xf numFmtId="11" fontId="4" fillId="0" borderId="0" xfId="0" applyNumberFormat="1" applyFont="1"/>
    <xf numFmtId="2" fontId="4" fillId="0" borderId="0" xfId="0" applyNumberFormat="1" applyFont="1"/>
    <xf numFmtId="0" fontId="4" fillId="9" borderId="0" xfId="0" applyFont="1" applyFill="1" applyAlignment="1">
      <alignment horizontal="center" wrapText="1"/>
    </xf>
    <xf numFmtId="0" fontId="4" fillId="9" borderId="0" xfId="0" applyFont="1" applyFill="1"/>
    <xf numFmtId="0" fontId="4" fillId="0" borderId="0" xfId="0" applyFont="1" applyAlignment="1">
      <alignment horizontal="center"/>
    </xf>
    <xf numFmtId="165" fontId="4" fillId="0" borderId="0" xfId="0" applyNumberFormat="1" applyFont="1"/>
    <xf numFmtId="166" fontId="6" fillId="0" borderId="0" xfId="0" applyNumberFormat="1" applyFont="1"/>
    <xf numFmtId="0" fontId="4" fillId="0" borderId="0" xfId="0" applyFont="1" applyAlignment="1">
      <alignment horizontal="left"/>
    </xf>
    <xf numFmtId="0" fontId="8" fillId="0" borderId="0" xfId="0" applyFont="1"/>
    <xf numFmtId="0" fontId="8" fillId="12" borderId="0" xfId="0" applyFont="1" applyFill="1"/>
    <xf numFmtId="2" fontId="0" fillId="0" borderId="0" xfId="0" applyNumberFormat="1"/>
    <xf numFmtId="2" fontId="1" fillId="3" borderId="0" xfId="0" applyNumberFormat="1" applyFont="1" applyFill="1"/>
    <xf numFmtId="0" fontId="9" fillId="7" borderId="0" xfId="0" applyFont="1" applyFill="1"/>
    <xf numFmtId="2" fontId="1" fillId="0" borderId="0" xfId="0" applyNumberFormat="1" applyFont="1"/>
    <xf numFmtId="11" fontId="3" fillId="7" borderId="0" xfId="0" applyNumberFormat="1" applyFont="1" applyFill="1"/>
    <xf numFmtId="0" fontId="3" fillId="13" borderId="0" xfId="0" applyFont="1" applyFill="1"/>
    <xf numFmtId="0" fontId="7" fillId="0" borderId="0" xfId="0" applyFont="1"/>
    <xf numFmtId="2" fontId="1" fillId="4" borderId="0" xfId="0" applyNumberFormat="1" applyFont="1" applyFill="1"/>
    <xf numFmtId="11" fontId="0" fillId="0" borderId="0" xfId="0" applyNumberFormat="1"/>
    <xf numFmtId="0" fontId="1" fillId="0" borderId="0" xfId="0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1" fontId="0" fillId="0" borderId="0" xfId="0" applyNumberFormat="1"/>
    <xf numFmtId="0" fontId="4" fillId="15" borderId="0" xfId="0" applyFont="1" applyFill="1"/>
    <xf numFmtId="0" fontId="0" fillId="15" borderId="0" xfId="0" applyFill="1"/>
    <xf numFmtId="0" fontId="4" fillId="16" borderId="0" xfId="0" applyFont="1" applyFill="1"/>
    <xf numFmtId="0" fontId="0" fillId="16" borderId="0" xfId="0" applyFill="1"/>
    <xf numFmtId="0" fontId="4" fillId="17" borderId="0" xfId="0" applyFont="1" applyFill="1"/>
    <xf numFmtId="0" fontId="0" fillId="17" borderId="0" xfId="0" applyFill="1"/>
    <xf numFmtId="0" fontId="4" fillId="19" borderId="0" xfId="0" applyFont="1" applyFill="1"/>
    <xf numFmtId="0" fontId="4" fillId="20" borderId="0" xfId="0" applyFont="1" applyFill="1"/>
    <xf numFmtId="164" fontId="0" fillId="0" borderId="0" xfId="0" applyNumberFormat="1"/>
    <xf numFmtId="0" fontId="0" fillId="0" borderId="0" xfId="0" applyFont="1"/>
    <xf numFmtId="2" fontId="0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2" fontId="0" fillId="3" borderId="0" xfId="0" applyNumberFormat="1" applyFont="1" applyFill="1"/>
    <xf numFmtId="2" fontId="0" fillId="0" borderId="0" xfId="0" applyNumberFormat="1" applyFont="1"/>
    <xf numFmtId="2" fontId="0" fillId="4" borderId="0" xfId="0" applyNumberFormat="1" applyFont="1" applyFill="1"/>
    <xf numFmtId="0" fontId="0" fillId="14" borderId="0" xfId="0" applyFont="1" applyFill="1"/>
    <xf numFmtId="11" fontId="0" fillId="0" borderId="0" xfId="0" applyNumberFormat="1" applyFont="1"/>
    <xf numFmtId="0" fontId="0" fillId="0" borderId="0" xfId="0" applyFont="1" applyFill="1"/>
    <xf numFmtId="2" fontId="0" fillId="0" borderId="0" xfId="0" applyNumberFormat="1" applyFont="1" applyFill="1"/>
    <xf numFmtId="0" fontId="0" fillId="9" borderId="0" xfId="0" applyFont="1" applyFill="1"/>
    <xf numFmtId="2" fontId="9" fillId="13" borderId="0" xfId="0" applyNumberFormat="1" applyFont="1" applyFill="1"/>
    <xf numFmtId="0" fontId="6" fillId="0" borderId="0" xfId="0" applyFont="1"/>
    <xf numFmtId="11" fontId="3" fillId="13" borderId="0" xfId="0" applyNumberFormat="1" applyFont="1" applyFill="1"/>
    <xf numFmtId="0" fontId="22" fillId="0" borderId="0" xfId="0" applyFont="1"/>
    <xf numFmtId="11" fontId="22" fillId="0" borderId="0" xfId="0" applyNumberFormat="1" applyFont="1"/>
    <xf numFmtId="166" fontId="6" fillId="0" borderId="0" xfId="0" applyNumberFormat="1" applyFont="1" applyFill="1" applyAlignment="1">
      <alignment horizontal="right"/>
    </xf>
    <xf numFmtId="11" fontId="3" fillId="11" borderId="0" xfId="0" applyNumberFormat="1" applyFont="1" applyFill="1"/>
    <xf numFmtId="0" fontId="3" fillId="11" borderId="0" xfId="0" applyFont="1" applyFill="1"/>
    <xf numFmtId="0" fontId="24" fillId="8" borderId="0" xfId="0" applyFont="1" applyFill="1" applyAlignment="1">
      <alignment horizontal="center" wrapText="1"/>
    </xf>
    <xf numFmtId="0" fontId="24" fillId="9" borderId="0" xfId="0" applyFont="1" applyFill="1" applyAlignment="1">
      <alignment horizontal="center" wrapText="1"/>
    </xf>
    <xf numFmtId="0" fontId="24" fillId="9" borderId="0" xfId="0" applyFont="1" applyFill="1"/>
    <xf numFmtId="0" fontId="0" fillId="0" borderId="0" xfId="0" applyFont="1" applyAlignment="1">
      <alignment horizontal="center"/>
    </xf>
    <xf numFmtId="2" fontId="12" fillId="0" borderId="0" xfId="0" applyNumberFormat="1" applyFont="1"/>
    <xf numFmtId="0" fontId="34" fillId="22" borderId="0" xfId="0" applyFont="1" applyFill="1"/>
    <xf numFmtId="0" fontId="0" fillId="0" borderId="0" xfId="0" applyFont="1" applyAlignment="1"/>
    <xf numFmtId="0" fontId="12" fillId="0" borderId="0" xfId="0" applyFont="1" applyAlignment="1"/>
    <xf numFmtId="0" fontId="24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9" fillId="23" borderId="0" xfId="0" applyFont="1" applyFill="1" applyProtection="1">
      <protection locked="0"/>
    </xf>
    <xf numFmtId="167" fontId="0" fillId="14" borderId="0" xfId="1" applyNumberFormat="1" applyFont="1" applyFill="1" applyProtection="1">
      <protection locked="0"/>
    </xf>
    <xf numFmtId="167" fontId="0" fillId="3" borderId="0" xfId="1" applyNumberFormat="1" applyFont="1" applyFill="1" applyProtection="1">
      <protection locked="0"/>
    </xf>
    <xf numFmtId="167" fontId="0" fillId="6" borderId="0" xfId="1" applyNumberFormat="1" applyFont="1" applyFill="1" applyProtection="1">
      <protection locked="0"/>
    </xf>
    <xf numFmtId="0" fontId="39" fillId="2" borderId="0" xfId="0" applyFont="1" applyFill="1" applyProtection="1">
      <protection locked="0"/>
    </xf>
    <xf numFmtId="0" fontId="0" fillId="0" borderId="0" xfId="0" applyProtection="1">
      <protection locked="0"/>
    </xf>
    <xf numFmtId="0" fontId="40" fillId="26" borderId="0" xfId="0" applyFont="1" applyFill="1" applyAlignment="1" applyProtection="1">
      <alignment horizontal="center" wrapText="1"/>
    </xf>
    <xf numFmtId="0" fontId="0" fillId="24" borderId="0" xfId="0" applyFill="1" applyAlignment="1" applyProtection="1">
      <alignment horizontal="center"/>
    </xf>
    <xf numFmtId="0" fontId="0" fillId="25" borderId="0" xfId="0" applyFill="1" applyAlignment="1" applyProtection="1">
      <alignment horizontal="center"/>
    </xf>
    <xf numFmtId="0" fontId="0" fillId="5" borderId="0" xfId="0" applyFill="1" applyAlignment="1" applyProtection="1">
      <alignment horizontal="center"/>
    </xf>
    <xf numFmtId="164" fontId="0" fillId="14" borderId="0" xfId="1" applyNumberFormat="1" applyFont="1" applyFill="1" applyProtection="1">
      <protection locked="0"/>
    </xf>
    <xf numFmtId="164" fontId="0" fillId="3" borderId="0" xfId="1" applyNumberFormat="1" applyFont="1" applyFill="1" applyProtection="1">
      <protection locked="0"/>
    </xf>
    <xf numFmtId="164" fontId="0" fillId="6" borderId="0" xfId="1" applyNumberFormat="1" applyFont="1" applyFill="1" applyProtection="1">
      <protection locked="0"/>
    </xf>
    <xf numFmtId="0" fontId="7" fillId="10" borderId="0" xfId="0" applyFont="1" applyFill="1" applyAlignment="1" applyProtection="1">
      <alignment horizontal="center" wrapText="1"/>
    </xf>
    <xf numFmtId="0" fontId="42" fillId="27" borderId="0" xfId="0" applyFont="1" applyFill="1" applyAlignment="1">
      <alignment wrapText="1"/>
    </xf>
    <xf numFmtId="2" fontId="42" fillId="27" borderId="0" xfId="0" applyNumberFormat="1" applyFont="1" applyFill="1" applyAlignment="1">
      <alignment wrapText="1"/>
    </xf>
    <xf numFmtId="0" fontId="0" fillId="28" borderId="0" xfId="0" applyFill="1"/>
    <xf numFmtId="2" fontId="0" fillId="21" borderId="0" xfId="0" applyNumberFormat="1" applyFill="1"/>
    <xf numFmtId="0" fontId="0" fillId="29" borderId="0" xfId="0" applyFill="1"/>
    <xf numFmtId="2" fontId="0" fillId="30" borderId="0" xfId="0" applyNumberFormat="1" applyFill="1"/>
    <xf numFmtId="0" fontId="0" fillId="31" borderId="0" xfId="0" applyFill="1"/>
    <xf numFmtId="2" fontId="0" fillId="29" borderId="0" xfId="0" applyNumberFormat="1" applyFill="1"/>
    <xf numFmtId="11" fontId="43" fillId="26" borderId="0" xfId="0" applyNumberFormat="1" applyFont="1" applyFill="1"/>
    <xf numFmtId="11" fontId="44" fillId="32" borderId="0" xfId="0" applyNumberFormat="1" applyFont="1" applyFill="1"/>
    <xf numFmtId="0" fontId="45" fillId="0" borderId="0" xfId="0" applyFont="1"/>
    <xf numFmtId="0" fontId="45" fillId="33" borderId="0" xfId="0" applyFont="1" applyFill="1"/>
    <xf numFmtId="0" fontId="44" fillId="32" borderId="0" xfId="0" applyFont="1" applyFill="1"/>
    <xf numFmtId="0" fontId="42" fillId="27" borderId="0" xfId="0" applyFont="1" applyFill="1"/>
    <xf numFmtId="11" fontId="42" fillId="27" borderId="0" xfId="0" applyNumberFormat="1" applyFont="1" applyFill="1"/>
    <xf numFmtId="11" fontId="0" fillId="28" borderId="0" xfId="0" applyNumberFormat="1" applyFill="1"/>
    <xf numFmtId="0" fontId="0" fillId="21" borderId="0" xfId="0" applyFill="1"/>
    <xf numFmtId="2" fontId="0" fillId="34" borderId="0" xfId="0" applyNumberFormat="1" applyFill="1"/>
    <xf numFmtId="0" fontId="0" fillId="35" borderId="0" xfId="0" applyFill="1"/>
    <xf numFmtId="0" fontId="0" fillId="30" borderId="0" xfId="0" applyFill="1"/>
    <xf numFmtId="0" fontId="0" fillId="29" borderId="0" xfId="0" applyFont="1" applyFill="1"/>
    <xf numFmtId="0" fontId="0" fillId="27" borderId="0" xfId="0" applyFont="1" applyFill="1"/>
    <xf numFmtId="0" fontId="0" fillId="36" borderId="0" xfId="0" applyFont="1" applyFill="1"/>
    <xf numFmtId="0" fontId="1" fillId="37" borderId="0" xfId="0" applyFont="1" applyFill="1" applyAlignment="1">
      <alignment horizontal="center"/>
    </xf>
    <xf numFmtId="0" fontId="0" fillId="37" borderId="0" xfId="0" applyFont="1" applyFill="1" applyAlignment="1">
      <alignment horizontal="center"/>
    </xf>
    <xf numFmtId="2" fontId="1" fillId="30" borderId="0" xfId="0" applyNumberFormat="1" applyFont="1" applyFill="1"/>
    <xf numFmtId="2" fontId="0" fillId="30" borderId="0" xfId="0" applyNumberFormat="1" applyFont="1" applyFill="1"/>
    <xf numFmtId="0" fontId="1" fillId="38" borderId="0" xfId="0" applyFont="1" applyFill="1"/>
    <xf numFmtId="0" fontId="46" fillId="0" borderId="0" xfId="0" applyFont="1"/>
    <xf numFmtId="0" fontId="47" fillId="0" borderId="0" xfId="0" applyFont="1"/>
    <xf numFmtId="0" fontId="48" fillId="39" borderId="0" xfId="0" applyFont="1" applyFill="1"/>
    <xf numFmtId="0" fontId="1" fillId="20" borderId="0" xfId="0" applyFont="1" applyFill="1" applyAlignment="1">
      <alignment horizontal="center"/>
    </xf>
    <xf numFmtId="2" fontId="17" fillId="40" borderId="1" xfId="0" applyNumberFormat="1" applyFont="1" applyFill="1" applyBorder="1"/>
    <xf numFmtId="0" fontId="43" fillId="26" borderId="0" xfId="0" applyFont="1" applyFill="1"/>
    <xf numFmtId="0" fontId="0" fillId="41" borderId="0" xfId="0" applyFill="1"/>
    <xf numFmtId="0" fontId="0" fillId="0" borderId="0" xfId="0" applyNumberFormat="1"/>
    <xf numFmtId="2" fontId="0" fillId="36" borderId="0" xfId="0" applyNumberFormat="1" applyFont="1" applyFill="1"/>
    <xf numFmtId="2" fontId="0" fillId="0" borderId="0" xfId="0" applyNumberFormat="1" applyAlignment="1">
      <alignment wrapText="1"/>
    </xf>
    <xf numFmtId="2" fontId="9" fillId="7" borderId="0" xfId="0" applyNumberFormat="1" applyFont="1" applyFill="1"/>
    <xf numFmtId="0" fontId="42" fillId="0" borderId="0" xfId="0" applyFont="1"/>
    <xf numFmtId="0" fontId="42" fillId="0" borderId="0" xfId="0" applyFont="1" applyFill="1"/>
    <xf numFmtId="0" fontId="0" fillId="0" borderId="0" xfId="0" applyFill="1"/>
    <xf numFmtId="11" fontId="3" fillId="0" borderId="0" xfId="0" applyNumberFormat="1" applyFont="1" applyFill="1"/>
    <xf numFmtId="11" fontId="42" fillId="0" borderId="0" xfId="0" applyNumberFormat="1" applyFont="1" applyFill="1"/>
    <xf numFmtId="0" fontId="8" fillId="0" borderId="0" xfId="0" applyFont="1" applyFill="1"/>
    <xf numFmtId="11" fontId="12" fillId="28" borderId="0" xfId="0" applyNumberFormat="1" applyFont="1" applyFill="1"/>
    <xf numFmtId="0" fontId="12" fillId="21" borderId="0" xfId="0" applyFont="1" applyFill="1"/>
    <xf numFmtId="0" fontId="0" fillId="36" borderId="0" xfId="0" applyFill="1"/>
    <xf numFmtId="2" fontId="0" fillId="36" borderId="0" xfId="0" applyNumberFormat="1" applyFill="1"/>
    <xf numFmtId="0" fontId="0" fillId="36" borderId="0" xfId="0" applyNumberFormat="1" applyFill="1"/>
    <xf numFmtId="0" fontId="0" fillId="27" borderId="0" xfId="0" applyFill="1"/>
    <xf numFmtId="2" fontId="0" fillId="27" borderId="0" xfId="0" applyNumberFormat="1" applyFill="1"/>
    <xf numFmtId="0" fontId="0" fillId="27" borderId="0" xfId="0" applyNumberFormat="1" applyFill="1"/>
    <xf numFmtId="164" fontId="43" fillId="14" borderId="0" xfId="1" applyNumberFormat="1" applyFont="1" applyFill="1" applyProtection="1">
      <protection locked="0"/>
    </xf>
    <xf numFmtId="0" fontId="12" fillId="0" borderId="0" xfId="0" applyFont="1"/>
    <xf numFmtId="0" fontId="12" fillId="0" borderId="0" xfId="0" applyNumberFormat="1" applyFont="1"/>
    <xf numFmtId="0" fontId="12" fillId="0" borderId="0" xfId="0" applyFont="1" applyFill="1"/>
    <xf numFmtId="0" fontId="52" fillId="0" borderId="0" xfId="0" applyFont="1"/>
    <xf numFmtId="2" fontId="0" fillId="35" borderId="0" xfId="0" applyNumberFormat="1" applyFill="1"/>
    <xf numFmtId="1" fontId="0" fillId="0" borderId="0" xfId="0" applyNumberFormat="1" applyBorder="1" applyAlignment="1">
      <alignment wrapText="1"/>
    </xf>
    <xf numFmtId="0" fontId="0" fillId="37" borderId="0" xfId="0" quotePrefix="1" applyNumberFormat="1" applyFill="1" applyBorder="1" applyAlignment="1">
      <alignment wrapText="1"/>
    </xf>
    <xf numFmtId="0" fontId="0" fillId="37" borderId="0" xfId="0" quotePrefix="1" applyFill="1" applyBorder="1" applyAlignment="1">
      <alignment wrapText="1"/>
    </xf>
    <xf numFmtId="0" fontId="42" fillId="27" borderId="0" xfId="0" applyFont="1" applyFill="1" applyBorder="1" applyAlignment="1"/>
    <xf numFmtId="0" fontId="0" fillId="27" borderId="0" xfId="0" applyFont="1" applyFill="1" applyBorder="1" applyAlignment="1"/>
    <xf numFmtId="1" fontId="0" fillId="27" borderId="0" xfId="0" applyNumberFormat="1" applyFill="1" applyBorder="1" applyAlignment="1">
      <alignment wrapText="1"/>
    </xf>
    <xf numFmtId="0" fontId="0" fillId="27" borderId="0" xfId="0" applyFill="1" applyBorder="1" applyAlignment="1">
      <alignment wrapText="1"/>
    </xf>
    <xf numFmtId="0" fontId="56" fillId="27" borderId="0" xfId="0" applyFont="1" applyFill="1" applyBorder="1" applyAlignment="1">
      <alignment wrapText="1"/>
    </xf>
    <xf numFmtId="0" fontId="42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1" fontId="42" fillId="0" borderId="0" xfId="0" applyNumberFormat="1" applyFont="1" applyBorder="1" applyAlignment="1">
      <alignment wrapText="1"/>
    </xf>
    <xf numFmtId="0" fontId="42" fillId="0" borderId="0" xfId="0" applyFont="1" applyFill="1" applyBorder="1" applyAlignment="1">
      <alignment wrapText="1"/>
    </xf>
    <xf numFmtId="0" fontId="55" fillId="0" borderId="0" xfId="0" applyFont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0" fillId="43" borderId="0" xfId="0" applyFill="1" applyBorder="1" applyAlignment="1">
      <alignment wrapText="1"/>
    </xf>
    <xf numFmtId="0" fontId="0" fillId="44" borderId="0" xfId="0" applyFill="1" applyBorder="1" applyAlignment="1">
      <alignment wrapText="1"/>
    </xf>
    <xf numFmtId="0" fontId="0" fillId="42" borderId="0" xfId="0" applyFill="1" applyBorder="1" applyAlignment="1">
      <alignment wrapText="1"/>
    </xf>
    <xf numFmtId="0" fontId="0" fillId="0" borderId="0" xfId="0" quotePrefix="1" applyBorder="1" applyAlignment="1">
      <alignment wrapText="1"/>
    </xf>
    <xf numFmtId="0" fontId="56" fillId="0" borderId="0" xfId="0" applyFont="1" applyBorder="1" applyAlignment="1">
      <alignment wrapText="1"/>
    </xf>
    <xf numFmtId="1" fontId="0" fillId="0" borderId="0" xfId="0" applyNumberFormat="1" applyFont="1" applyBorder="1" applyAlignment="1">
      <alignment wrapText="1"/>
    </xf>
    <xf numFmtId="0" fontId="0" fillId="0" borderId="0" xfId="0" applyBorder="1" applyAlignment="1">
      <alignment wrapText="1"/>
    </xf>
    <xf numFmtId="0" fontId="52" fillId="0" borderId="0" xfId="0" applyFont="1" applyBorder="1" applyAlignment="1">
      <alignment wrapText="1"/>
    </xf>
    <xf numFmtId="1" fontId="0" fillId="0" borderId="0" xfId="0" quotePrefix="1" applyNumberFormat="1" applyBorder="1" applyAlignment="1">
      <alignment wrapText="1"/>
    </xf>
    <xf numFmtId="1" fontId="56" fillId="0" borderId="0" xfId="0" applyNumberFormat="1" applyFont="1" applyBorder="1" applyAlignment="1">
      <alignment wrapText="1"/>
    </xf>
    <xf numFmtId="0" fontId="0" fillId="43" borderId="0" xfId="0" applyFill="1"/>
    <xf numFmtId="0" fontId="43" fillId="45" borderId="0" xfId="0" applyFont="1" applyFill="1"/>
    <xf numFmtId="0" fontId="58" fillId="0" borderId="0" xfId="0" applyFont="1"/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6" fillId="18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25" fillId="2" borderId="0" xfId="0" applyFont="1" applyFill="1" applyAlignment="1">
      <alignment horizontal="center" wrapText="1"/>
    </xf>
    <xf numFmtId="0" fontId="0" fillId="21" borderId="0" xfId="0" applyFont="1" applyFill="1" applyAlignment="1">
      <alignment horizontal="center" vertical="center" textRotation="90"/>
    </xf>
    <xf numFmtId="0" fontId="0" fillId="0" borderId="0" xfId="0" applyFont="1" applyAlignment="1">
      <alignment horizontal="center"/>
    </xf>
    <xf numFmtId="0" fontId="0" fillId="27" borderId="0" xfId="0" applyFill="1" applyBorder="1" applyAlignment="1">
      <alignment horizontal="center" wrapText="1"/>
    </xf>
  </cellXfs>
  <cellStyles count="6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Normal" xfId="0" builtinId="0"/>
    <cellStyle name="Percent 2" xfId="1"/>
  </cellStyles>
  <dxfs count="2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7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3.788906427675201E-2"/>
          <c:y val="1.9047644355394806E-2"/>
          <c:w val="0.78478886871411435"/>
          <c:h val="0.933334573414346"/>
        </c:manualLayout>
      </c:layout>
      <c:scatterChart>
        <c:scatterStyle val="lineMarker"/>
        <c:ser>
          <c:idx val="0"/>
          <c:order val="0"/>
          <c:tx>
            <c:strRef>
              <c:f>Asx!$B$147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Asx!$A$148:$A$263</c:f>
              <c:numCache>
                <c:formatCode>0.00E+00</c:formatCode>
                <c:ptCount val="116"/>
                <c:pt idx="0">
                  <c:v>-9.6906538666098538E-2</c:v>
                </c:pt>
                <c:pt idx="1">
                  <c:v>-9.6906538666098538E-2</c:v>
                </c:pt>
                <c:pt idx="2">
                  <c:v>-9.6906538666098538E-2</c:v>
                </c:pt>
                <c:pt idx="3">
                  <c:v>-0.20442138335765836</c:v>
                </c:pt>
                <c:pt idx="4">
                  <c:v>-0.20442138335765836</c:v>
                </c:pt>
                <c:pt idx="5">
                  <c:v>-0.20442138335765836</c:v>
                </c:pt>
                <c:pt idx="6">
                  <c:v>-0.20442138335765836</c:v>
                </c:pt>
                <c:pt idx="7">
                  <c:v>-0.20442138335765836</c:v>
                </c:pt>
                <c:pt idx="8">
                  <c:v>-0.20442138335765836</c:v>
                </c:pt>
                <c:pt idx="9">
                  <c:v>-0.20442138335765836</c:v>
                </c:pt>
                <c:pt idx="10">
                  <c:v>-0.20442138335765836</c:v>
                </c:pt>
                <c:pt idx="11">
                  <c:v>-0.20442138335765836</c:v>
                </c:pt>
                <c:pt idx="12">
                  <c:v>-0.34763141601868397</c:v>
                </c:pt>
                <c:pt idx="13">
                  <c:v>-0.34763141601868397</c:v>
                </c:pt>
                <c:pt idx="14">
                  <c:v>-0.34763141601868397</c:v>
                </c:pt>
                <c:pt idx="15">
                  <c:v>-0.34763141601868397</c:v>
                </c:pt>
                <c:pt idx="16">
                  <c:v>-0.34763141601868397</c:v>
                </c:pt>
                <c:pt idx="17">
                  <c:v>-0.34763141601868397</c:v>
                </c:pt>
                <c:pt idx="18">
                  <c:v>-0.34763141601868397</c:v>
                </c:pt>
                <c:pt idx="19">
                  <c:v>-0.34763141601868397</c:v>
                </c:pt>
                <c:pt idx="20">
                  <c:v>-1.1409123067799638E-3</c:v>
                </c:pt>
                <c:pt idx="21">
                  <c:v>-1.1409123067799638E-3</c:v>
                </c:pt>
                <c:pt idx="22">
                  <c:v>-1.1409123067799638E-3</c:v>
                </c:pt>
                <c:pt idx="23">
                  <c:v>-1.1409123067799638E-3</c:v>
                </c:pt>
                <c:pt idx="24">
                  <c:v>-3.2826389687088488E-2</c:v>
                </c:pt>
                <c:pt idx="25">
                  <c:v>-3.2826389687088488E-2</c:v>
                </c:pt>
                <c:pt idx="26">
                  <c:v>-3.2826389687088488E-2</c:v>
                </c:pt>
                <c:pt idx="27">
                  <c:v>-3.2826389687088488E-2</c:v>
                </c:pt>
                <c:pt idx="28">
                  <c:v>-3.2826389687088488E-2</c:v>
                </c:pt>
                <c:pt idx="29">
                  <c:v>-3.2826389687088488E-2</c:v>
                </c:pt>
                <c:pt idx="30">
                  <c:v>-3.2826389687088488E-2</c:v>
                </c:pt>
                <c:pt idx="31">
                  <c:v>-3.2826389687088488E-2</c:v>
                </c:pt>
                <c:pt idx="32">
                  <c:v>-3.2826389687088488E-2</c:v>
                </c:pt>
                <c:pt idx="33">
                  <c:v>-3.2826389687088488E-2</c:v>
                </c:pt>
                <c:pt idx="34">
                  <c:v>-3.2826389687088488E-2</c:v>
                </c:pt>
                <c:pt idx="35">
                  <c:v>-5.1720864490734451E-2</c:v>
                </c:pt>
                <c:pt idx="36">
                  <c:v>-5.1720864490734451E-2</c:v>
                </c:pt>
                <c:pt idx="37">
                  <c:v>-5.1720864490734451E-2</c:v>
                </c:pt>
                <c:pt idx="38">
                  <c:v>-0.23604338755481483</c:v>
                </c:pt>
                <c:pt idx="39">
                  <c:v>-0.23604338755481483</c:v>
                </c:pt>
                <c:pt idx="40">
                  <c:v>-0.23604338755481483</c:v>
                </c:pt>
                <c:pt idx="41">
                  <c:v>-0.23604338755481483</c:v>
                </c:pt>
                <c:pt idx="42">
                  <c:v>-5.1720864490734451E-2</c:v>
                </c:pt>
                <c:pt idx="43">
                  <c:v>-5.1720864490734451E-2</c:v>
                </c:pt>
                <c:pt idx="44">
                  <c:v>-5.1720864490734451E-2</c:v>
                </c:pt>
                <c:pt idx="45">
                  <c:v>-1.1409123067799638E-3</c:v>
                </c:pt>
                <c:pt idx="46">
                  <c:v>-1.1409123067799638E-3</c:v>
                </c:pt>
                <c:pt idx="47">
                  <c:v>-3.2826389687088488E-2</c:v>
                </c:pt>
                <c:pt idx="48">
                  <c:v>-3.2826389687088488E-2</c:v>
                </c:pt>
                <c:pt idx="49">
                  <c:v>-3.2826389687088488E-2</c:v>
                </c:pt>
                <c:pt idx="50">
                  <c:v>-3.2826389687088488E-2</c:v>
                </c:pt>
                <c:pt idx="51">
                  <c:v>-3.2826389687088488E-2</c:v>
                </c:pt>
                <c:pt idx="52">
                  <c:v>-3.2826389687088488E-2</c:v>
                </c:pt>
                <c:pt idx="53">
                  <c:v>-3.2826389687088488E-2</c:v>
                </c:pt>
                <c:pt idx="54">
                  <c:v>-5.1720864490734451E-2</c:v>
                </c:pt>
                <c:pt idx="55">
                  <c:v>-0.23604338755481483</c:v>
                </c:pt>
                <c:pt idx="56">
                  <c:v>-0.23604338755481483</c:v>
                </c:pt>
                <c:pt idx="57">
                  <c:v>-0.23604338755481483</c:v>
                </c:pt>
                <c:pt idx="58">
                  <c:v>-5.1720864490734451E-2</c:v>
                </c:pt>
                <c:pt idx="59">
                  <c:v>-5.1720864490734451E-2</c:v>
                </c:pt>
                <c:pt idx="60">
                  <c:v>-5.1720864490734451E-2</c:v>
                </c:pt>
                <c:pt idx="61">
                  <c:v>-5.1720864490734451E-2</c:v>
                </c:pt>
                <c:pt idx="62">
                  <c:v>-5.1720864490734451E-2</c:v>
                </c:pt>
                <c:pt idx="63">
                  <c:v>-5.1720864490734451E-2</c:v>
                </c:pt>
                <c:pt idx="64">
                  <c:v>-5.1720864490734451E-2</c:v>
                </c:pt>
                <c:pt idx="65">
                  <c:v>-5.1720864490734451E-2</c:v>
                </c:pt>
                <c:pt idx="66">
                  <c:v>-5.1720864490734451E-2</c:v>
                </c:pt>
                <c:pt idx="67">
                  <c:v>-5.1720864490734451E-2</c:v>
                </c:pt>
                <c:pt idx="68">
                  <c:v>-5.1720864490734451E-2</c:v>
                </c:pt>
                <c:pt idx="69">
                  <c:v>-5.1720864490734451E-2</c:v>
                </c:pt>
                <c:pt idx="70">
                  <c:v>-5.1720864490734451E-2</c:v>
                </c:pt>
                <c:pt idx="71">
                  <c:v>-5.1720864490734451E-2</c:v>
                </c:pt>
                <c:pt idx="72">
                  <c:v>-5.1720864490734451E-2</c:v>
                </c:pt>
                <c:pt idx="73">
                  <c:v>-5.1720864490734451E-2</c:v>
                </c:pt>
                <c:pt idx="74">
                  <c:v>-5.1720864490734451E-2</c:v>
                </c:pt>
                <c:pt idx="75">
                  <c:v>-5.1720864490734451E-2</c:v>
                </c:pt>
                <c:pt idx="76">
                  <c:v>-5.1720864490734451E-2</c:v>
                </c:pt>
                <c:pt idx="77">
                  <c:v>-5.1720864490734451E-2</c:v>
                </c:pt>
                <c:pt idx="78">
                  <c:v>-5.1720864490734451E-2</c:v>
                </c:pt>
                <c:pt idx="79">
                  <c:v>-5.1720864490734451E-2</c:v>
                </c:pt>
                <c:pt idx="80">
                  <c:v>-0.2882632757469003</c:v>
                </c:pt>
                <c:pt idx="81">
                  <c:v>-0.2882632757469003</c:v>
                </c:pt>
                <c:pt idx="82">
                  <c:v>-0.2882632757469003</c:v>
                </c:pt>
                <c:pt idx="83">
                  <c:v>-0.2882632757469003</c:v>
                </c:pt>
                <c:pt idx="84">
                  <c:v>-0.2882632757469003</c:v>
                </c:pt>
                <c:pt idx="85">
                  <c:v>-0.2882632757469003</c:v>
                </c:pt>
                <c:pt idx="86">
                  <c:v>-0.34763141601868397</c:v>
                </c:pt>
                <c:pt idx="87">
                  <c:v>-0.34763141601868397</c:v>
                </c:pt>
                <c:pt idx="88">
                  <c:v>-0.34763141601868397</c:v>
                </c:pt>
                <c:pt idx="89">
                  <c:v>-0.34763141601868397</c:v>
                </c:pt>
                <c:pt idx="90">
                  <c:v>-0.34763141601868397</c:v>
                </c:pt>
                <c:pt idx="91">
                  <c:v>-0.34763141601868397</c:v>
                </c:pt>
                <c:pt idx="92">
                  <c:v>-0.34763141601868397</c:v>
                </c:pt>
                <c:pt idx="93">
                  <c:v>-0.34763141601868397</c:v>
                </c:pt>
                <c:pt idx="94">
                  <c:v>-0.18943388913546327</c:v>
                </c:pt>
                <c:pt idx="95">
                  <c:v>-0.18943388913546327</c:v>
                </c:pt>
                <c:pt idx="96">
                  <c:v>-0.18943388913546327</c:v>
                </c:pt>
                <c:pt idx="97">
                  <c:v>-0.18943388913546327</c:v>
                </c:pt>
                <c:pt idx="98">
                  <c:v>-5.1720864490734451E-2</c:v>
                </c:pt>
                <c:pt idx="99">
                  <c:v>-5.1720864490734451E-2</c:v>
                </c:pt>
                <c:pt idx="100">
                  <c:v>6.1032458045126706E-2</c:v>
                </c:pt>
                <c:pt idx="101">
                  <c:v>6.1032458045126706E-2</c:v>
                </c:pt>
                <c:pt idx="102">
                  <c:v>6.1032458045126706E-2</c:v>
                </c:pt>
                <c:pt idx="103">
                  <c:v>6.1032458045126706E-2</c:v>
                </c:pt>
                <c:pt idx="104">
                  <c:v>6.1032458045126706E-2</c:v>
                </c:pt>
                <c:pt idx="105">
                  <c:v>6.1032458045126706E-2</c:v>
                </c:pt>
                <c:pt idx="106">
                  <c:v>6.1032458045126706E-2</c:v>
                </c:pt>
                <c:pt idx="107">
                  <c:v>6.1032458045126706E-2</c:v>
                </c:pt>
                <c:pt idx="108">
                  <c:v>6.1032458045126706E-2</c:v>
                </c:pt>
                <c:pt idx="109">
                  <c:v>2.6601242835752621E-2</c:v>
                </c:pt>
                <c:pt idx="110">
                  <c:v>-3.0776860249064491E-2</c:v>
                </c:pt>
                <c:pt idx="111">
                  <c:v>-3.0776860249064491E-2</c:v>
                </c:pt>
                <c:pt idx="112">
                  <c:v>-3.6125888800956872E-2</c:v>
                </c:pt>
                <c:pt idx="113">
                  <c:v>-3.0776860249064491E-2</c:v>
                </c:pt>
                <c:pt idx="114">
                  <c:v>-3.0776860249064491E-2</c:v>
                </c:pt>
                <c:pt idx="115">
                  <c:v>-3.0776860249064491E-2</c:v>
                </c:pt>
              </c:numCache>
            </c:numRef>
          </c:xVal>
          <c:yVal>
            <c:numRef>
              <c:f>Asx!$B$148:$B$263</c:f>
              <c:numCache>
                <c:formatCode>General</c:formatCode>
                <c:ptCount val="116"/>
                <c:pt idx="0">
                  <c:v>0.77747840457671824</c:v>
                </c:pt>
                <c:pt idx="1">
                  <c:v>0.29776104030428657</c:v>
                </c:pt>
                <c:pt idx="2">
                  <c:v>0.10297858036633421</c:v>
                </c:pt>
                <c:pt idx="3">
                  <c:v>0.15128308446740182</c:v>
                </c:pt>
                <c:pt idx="4">
                  <c:v>0.14603928658271481</c:v>
                </c:pt>
                <c:pt idx="5">
                  <c:v>0.16131088872408589</c:v>
                </c:pt>
                <c:pt idx="6">
                  <c:v>0.13229034226774639</c:v>
                </c:pt>
                <c:pt idx="7">
                  <c:v>0.13973263506808681</c:v>
                </c:pt>
                <c:pt idx="8">
                  <c:v>0.16005891199818981</c:v>
                </c:pt>
                <c:pt idx="9">
                  <c:v>0.12897153364050651</c:v>
                </c:pt>
                <c:pt idx="10">
                  <c:v>0.13020941773818351</c:v>
                </c:pt>
                <c:pt idx="11">
                  <c:v>0.10946252301442666</c:v>
                </c:pt>
                <c:pt idx="12">
                  <c:v>0.11636629115627822</c:v>
                </c:pt>
                <c:pt idx="13">
                  <c:v>0.10676846597209597</c:v>
                </c:pt>
                <c:pt idx="14">
                  <c:v>0.10984381855293009</c:v>
                </c:pt>
                <c:pt idx="15">
                  <c:v>9.8472197557841423E-2</c:v>
                </c:pt>
                <c:pt idx="16">
                  <c:v>0.1008955504627454</c:v>
                </c:pt>
                <c:pt idx="17">
                  <c:v>0.14954725479552267</c:v>
                </c:pt>
                <c:pt idx="18">
                  <c:v>0.10924723593540976</c:v>
                </c:pt>
                <c:pt idx="19">
                  <c:v>0.11548090874930879</c:v>
                </c:pt>
                <c:pt idx="20">
                  <c:v>0.112717234</c:v>
                </c:pt>
                <c:pt idx="21">
                  <c:v>0.11507948799999999</c:v>
                </c:pt>
                <c:pt idx="22">
                  <c:v>0.119846596</c:v>
                </c:pt>
                <c:pt idx="23">
                  <c:v>0.11774219</c:v>
                </c:pt>
                <c:pt idx="24">
                  <c:v>0.116813869</c:v>
                </c:pt>
                <c:pt idx="25">
                  <c:v>0.109090218</c:v>
                </c:pt>
                <c:pt idx="26">
                  <c:v>0.11708146</c:v>
                </c:pt>
                <c:pt idx="27">
                  <c:v>0.116393999</c:v>
                </c:pt>
                <c:pt idx="28">
                  <c:v>0.111852038</c:v>
                </c:pt>
                <c:pt idx="29">
                  <c:v>0.13006773199999999</c:v>
                </c:pt>
                <c:pt idx="30">
                  <c:v>0.11334886199999999</c:v>
                </c:pt>
                <c:pt idx="31">
                  <c:v>0.12335497199999999</c:v>
                </c:pt>
                <c:pt idx="32">
                  <c:v>0.12783691799999999</c:v>
                </c:pt>
                <c:pt idx="33">
                  <c:v>0.11326936999999999</c:v>
                </c:pt>
                <c:pt idx="34">
                  <c:v>0.127302361</c:v>
                </c:pt>
                <c:pt idx="35">
                  <c:v>0.11365432</c:v>
                </c:pt>
                <c:pt idx="36">
                  <c:v>0.12611402599999999</c:v>
                </c:pt>
                <c:pt idx="37">
                  <c:v>0.15909978499999999</c:v>
                </c:pt>
                <c:pt idx="38">
                  <c:v>0.11076357100000001</c:v>
                </c:pt>
                <c:pt idx="39">
                  <c:v>0.183275774</c:v>
                </c:pt>
                <c:pt idx="40">
                  <c:v>0.12410433999999999</c:v>
                </c:pt>
                <c:pt idx="41">
                  <c:v>0.119296999</c:v>
                </c:pt>
                <c:pt idx="42">
                  <c:v>0.120636329</c:v>
                </c:pt>
                <c:pt idx="43">
                  <c:v>0.125606776</c:v>
                </c:pt>
                <c:pt idx="44">
                  <c:v>0.11759409699999999</c:v>
                </c:pt>
                <c:pt idx="45">
                  <c:v>0.118773508</c:v>
                </c:pt>
                <c:pt idx="46">
                  <c:v>0.120283312</c:v>
                </c:pt>
                <c:pt idx="47">
                  <c:v>0.117908685</c:v>
                </c:pt>
                <c:pt idx="48">
                  <c:v>0.116498615</c:v>
                </c:pt>
                <c:pt idx="49">
                  <c:v>0.12855353899999999</c:v>
                </c:pt>
                <c:pt idx="50">
                  <c:v>0.125533649</c:v>
                </c:pt>
                <c:pt idx="51">
                  <c:v>0.114118426</c:v>
                </c:pt>
                <c:pt idx="52">
                  <c:v>0.128723851</c:v>
                </c:pt>
                <c:pt idx="53">
                  <c:v>0.127302361</c:v>
                </c:pt>
                <c:pt idx="54">
                  <c:v>0.12269361500000001</c:v>
                </c:pt>
                <c:pt idx="55">
                  <c:v>0.110225034</c:v>
                </c:pt>
                <c:pt idx="56">
                  <c:v>0.124388859</c:v>
                </c:pt>
                <c:pt idx="57">
                  <c:v>0.12088613500000001</c:v>
                </c:pt>
                <c:pt idx="58">
                  <c:v>0.1242490586716266</c:v>
                </c:pt>
                <c:pt idx="59">
                  <c:v>0.12583875883537896</c:v>
                </c:pt>
                <c:pt idx="60">
                  <c:v>0.12543064780762589</c:v>
                </c:pt>
                <c:pt idx="61">
                  <c:v>0.11704220352643417</c:v>
                </c:pt>
                <c:pt idx="62">
                  <c:v>0.13266099064634296</c:v>
                </c:pt>
                <c:pt idx="63">
                  <c:v>0.12967150127844848</c:v>
                </c:pt>
                <c:pt idx="64">
                  <c:v>0.14120870128157123</c:v>
                </c:pt>
                <c:pt idx="65">
                  <c:v>0.13874838993434074</c:v>
                </c:pt>
                <c:pt idx="66">
                  <c:v>0.11872273399259903</c:v>
                </c:pt>
                <c:pt idx="67">
                  <c:v>0.1239069653257243</c:v>
                </c:pt>
                <c:pt idx="68">
                  <c:v>0.12989742100725318</c:v>
                </c:pt>
                <c:pt idx="69">
                  <c:v>0.1317839951230394</c:v>
                </c:pt>
                <c:pt idx="70">
                  <c:v>0.12290619255495394</c:v>
                </c:pt>
                <c:pt idx="71">
                  <c:v>0.1212420063742627</c:v>
                </c:pt>
                <c:pt idx="72">
                  <c:v>0.12497041563576951</c:v>
                </c:pt>
                <c:pt idx="73">
                  <c:v>0.11948510348529801</c:v>
                </c:pt>
                <c:pt idx="74">
                  <c:v>0.11806138011376657</c:v>
                </c:pt>
                <c:pt idx="75">
                  <c:v>0.12761091578637182</c:v>
                </c:pt>
                <c:pt idx="76">
                  <c:v>0.12137931098300719</c:v>
                </c:pt>
                <c:pt idx="77">
                  <c:v>0.11991255975293763</c:v>
                </c:pt>
                <c:pt idx="78">
                  <c:v>0.12963029199274415</c:v>
                </c:pt>
                <c:pt idx="79">
                  <c:v>0.12991263108760995</c:v>
                </c:pt>
                <c:pt idx="80">
                  <c:v>0.13637245908787066</c:v>
                </c:pt>
                <c:pt idx="81">
                  <c:v>0.12774709053996228</c:v>
                </c:pt>
                <c:pt idx="82">
                  <c:v>0.11560712281041702</c:v>
                </c:pt>
                <c:pt idx="83">
                  <c:v>0.1421534121433671</c:v>
                </c:pt>
                <c:pt idx="84">
                  <c:v>0.12083780499739043</c:v>
                </c:pt>
                <c:pt idx="85">
                  <c:v>0.12347810600457093</c:v>
                </c:pt>
                <c:pt idx="86">
                  <c:v>0.13896553502398165</c:v>
                </c:pt>
                <c:pt idx="87">
                  <c:v>0.14069241607499178</c:v>
                </c:pt>
                <c:pt idx="88">
                  <c:v>0.17128075933253617</c:v>
                </c:pt>
                <c:pt idx="89">
                  <c:v>0.12853934742426931</c:v>
                </c:pt>
                <c:pt idx="90">
                  <c:v>0.12195760464019302</c:v>
                </c:pt>
                <c:pt idx="91">
                  <c:v>0.14235063285945765</c:v>
                </c:pt>
                <c:pt idx="92">
                  <c:v>0.11709558054782254</c:v>
                </c:pt>
                <c:pt idx="93">
                  <c:v>0.11399714295805974</c:v>
                </c:pt>
                <c:pt idx="94">
                  <c:v>0.13474452000799261</c:v>
                </c:pt>
                <c:pt idx="95">
                  <c:v>0.12958836184289094</c:v>
                </c:pt>
                <c:pt idx="96">
                  <c:v>0.15331021275927534</c:v>
                </c:pt>
                <c:pt idx="97">
                  <c:v>0.1651422647998452</c:v>
                </c:pt>
                <c:pt idx="98">
                  <c:v>0.13168659132172664</c:v>
                </c:pt>
                <c:pt idx="99">
                  <c:v>0.13190205847379771</c:v>
                </c:pt>
                <c:pt idx="100">
                  <c:v>0.13587623185381648</c:v>
                </c:pt>
                <c:pt idx="101">
                  <c:v>0.12248182905203395</c:v>
                </c:pt>
                <c:pt idx="102">
                  <c:v>0.1234666781475898</c:v>
                </c:pt>
                <c:pt idx="103">
                  <c:v>0.12658078743600351</c:v>
                </c:pt>
                <c:pt idx="104">
                  <c:v>0.10667793652223065</c:v>
                </c:pt>
                <c:pt idx="105">
                  <c:v>0.12036194188011611</c:v>
                </c:pt>
                <c:pt idx="106">
                  <c:v>0.12205803509831745</c:v>
                </c:pt>
                <c:pt idx="107">
                  <c:v>0.11049927367586933</c:v>
                </c:pt>
                <c:pt idx="108">
                  <c:v>0.10600869003962003</c:v>
                </c:pt>
                <c:pt idx="109">
                  <c:v>9.6155244470057313E-2</c:v>
                </c:pt>
                <c:pt idx="110">
                  <c:v>9.6323762747338212E-2</c:v>
                </c:pt>
                <c:pt idx="111">
                  <c:v>8.9755472213344054E-2</c:v>
                </c:pt>
                <c:pt idx="112">
                  <c:v>9.2803788255568689E-2</c:v>
                </c:pt>
                <c:pt idx="113">
                  <c:v>9.1796019621858127E-2</c:v>
                </c:pt>
                <c:pt idx="114">
                  <c:v>0.10165144636951388</c:v>
                </c:pt>
                <c:pt idx="115">
                  <c:v>9.4029377552506163E-2</c:v>
                </c:pt>
              </c:numCache>
            </c:numRef>
          </c:yVal>
        </c:ser>
        <c:ser>
          <c:idx val="1"/>
          <c:order val="1"/>
          <c:tx>
            <c:strRef>
              <c:f>Asx!$I$147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Asx!$H$148:$H$185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-8.8723271059514802E-2</c:v>
                </c:pt>
                <c:pt idx="15">
                  <c:v>-8.8723271059514802E-2</c:v>
                </c:pt>
                <c:pt idx="16">
                  <c:v>0.99045797498811006</c:v>
                </c:pt>
                <c:pt idx="17">
                  <c:v>0.99045797498811006</c:v>
                </c:pt>
                <c:pt idx="18">
                  <c:v>0.6894279793241288</c:v>
                </c:pt>
                <c:pt idx="19">
                  <c:v>0.6894279793241288</c:v>
                </c:pt>
                <c:pt idx="20">
                  <c:v>-8.8723271059514802E-2</c:v>
                </c:pt>
                <c:pt idx="21">
                  <c:v>-8.8723271059514802E-2</c:v>
                </c:pt>
                <c:pt idx="22">
                  <c:v>0.99045797498811006</c:v>
                </c:pt>
                <c:pt idx="23">
                  <c:v>0.99045797498811006</c:v>
                </c:pt>
                <c:pt idx="24">
                  <c:v>0.6894279793241288</c:v>
                </c:pt>
                <c:pt idx="25">
                  <c:v>0.6894279793241288</c:v>
                </c:pt>
                <c:pt idx="26">
                  <c:v>-8.8723271059514802E-2</c:v>
                </c:pt>
                <c:pt idx="27">
                  <c:v>-8.8723271059514802E-2</c:v>
                </c:pt>
                <c:pt idx="28">
                  <c:v>0.99045797498811006</c:v>
                </c:pt>
                <c:pt idx="29">
                  <c:v>0.99045797498811006</c:v>
                </c:pt>
                <c:pt idx="30">
                  <c:v>0.6894279793241288</c:v>
                </c:pt>
                <c:pt idx="31">
                  <c:v>0.6894279793241288</c:v>
                </c:pt>
                <c:pt idx="32">
                  <c:v>-8.8723271059514802E-2</c:v>
                </c:pt>
                <c:pt idx="33">
                  <c:v>-8.8723271059514802E-2</c:v>
                </c:pt>
                <c:pt idx="34">
                  <c:v>0.99045797498811006</c:v>
                </c:pt>
                <c:pt idx="35">
                  <c:v>0.99045797498811006</c:v>
                </c:pt>
                <c:pt idx="36">
                  <c:v>0.6894279793241288</c:v>
                </c:pt>
                <c:pt idx="37">
                  <c:v>0.6894279793241288</c:v>
                </c:pt>
              </c:numCache>
            </c:numRef>
          </c:xVal>
          <c:yVal>
            <c:numRef>
              <c:f>Asx!$I$148:$I$185</c:f>
              <c:numCache>
                <c:formatCode>General</c:formatCode>
                <c:ptCount val="38"/>
                <c:pt idx="0">
                  <c:v>8.0048182999999995E-2</c:v>
                </c:pt>
                <c:pt idx="1">
                  <c:v>8.0332810000000004E-2</c:v>
                </c:pt>
                <c:pt idx="2">
                  <c:v>7.5590325999999999E-2</c:v>
                </c:pt>
                <c:pt idx="3">
                  <c:v>7.6307937000000006E-2</c:v>
                </c:pt>
                <c:pt idx="4">
                  <c:v>7.6585641999999995E-2</c:v>
                </c:pt>
                <c:pt idx="5">
                  <c:v>7.7187108000000004E-2</c:v>
                </c:pt>
                <c:pt idx="6">
                  <c:v>8.2355195000000006E-2</c:v>
                </c:pt>
                <c:pt idx="7" formatCode="0.00">
                  <c:v>8.1331801999999995E-2</c:v>
                </c:pt>
                <c:pt idx="8">
                  <c:v>7.4408429999999998E-2</c:v>
                </c:pt>
                <c:pt idx="9">
                  <c:v>7.3952852999999999E-2</c:v>
                </c:pt>
                <c:pt idx="10">
                  <c:v>8.1057622999999995E-2</c:v>
                </c:pt>
                <c:pt idx="11">
                  <c:v>8.3867130999999998E-2</c:v>
                </c:pt>
                <c:pt idx="12">
                  <c:v>8.0067124000000003E-2</c:v>
                </c:pt>
                <c:pt idx="13">
                  <c:v>7.6744665000000004E-2</c:v>
                </c:pt>
                <c:pt idx="14">
                  <c:v>0.106666092</c:v>
                </c:pt>
                <c:pt idx="15">
                  <c:v>0.108478291</c:v>
                </c:pt>
                <c:pt idx="16">
                  <c:v>0.23498622999999999</c:v>
                </c:pt>
                <c:pt idx="17">
                  <c:v>0.246196948</c:v>
                </c:pt>
                <c:pt idx="18">
                  <c:v>0.191797313</c:v>
                </c:pt>
                <c:pt idx="19">
                  <c:v>0.18514833999999999</c:v>
                </c:pt>
                <c:pt idx="20">
                  <c:v>0.10352446799999999</c:v>
                </c:pt>
                <c:pt idx="21">
                  <c:v>0.10465105399999999</c:v>
                </c:pt>
                <c:pt idx="22">
                  <c:v>0.203311033</c:v>
                </c:pt>
                <c:pt idx="23">
                  <c:v>0.20698154599999999</c:v>
                </c:pt>
                <c:pt idx="24">
                  <c:v>0.16533383099999999</c:v>
                </c:pt>
                <c:pt idx="25">
                  <c:v>0.168168612</c:v>
                </c:pt>
                <c:pt idx="26">
                  <c:v>0.18157531199999999</c:v>
                </c:pt>
                <c:pt idx="27">
                  <c:v>0.168569473</c:v>
                </c:pt>
                <c:pt idx="28">
                  <c:v>0.23113435700000001</c:v>
                </c:pt>
                <c:pt idx="29">
                  <c:v>0.233483572</c:v>
                </c:pt>
                <c:pt idx="30">
                  <c:v>9.5451813999999996E-2</c:v>
                </c:pt>
                <c:pt idx="31">
                  <c:v>0.102019818</c:v>
                </c:pt>
                <c:pt idx="32">
                  <c:v>0.10697121699999999</c:v>
                </c:pt>
                <c:pt idx="33">
                  <c:v>0.104796325</c:v>
                </c:pt>
                <c:pt idx="34">
                  <c:v>0.23723799300000001</c:v>
                </c:pt>
                <c:pt idx="35">
                  <c:v>0.25133862699999998</c:v>
                </c:pt>
                <c:pt idx="36">
                  <c:v>0.193894764</c:v>
                </c:pt>
                <c:pt idx="37">
                  <c:v>0.188969838</c:v>
                </c:pt>
              </c:numCache>
            </c:numRef>
          </c:yVal>
        </c:ser>
        <c:ser>
          <c:idx val="2"/>
          <c:order val="2"/>
          <c:tx>
            <c:strRef>
              <c:f>Asx!$P$147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Asx!$O$148:$O$185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  <c:pt idx="30" formatCode="0.00">
                  <c:v>2.6812412373755872</c:v>
                </c:pt>
                <c:pt idx="31" formatCode="0.00">
                  <c:v>2.6812412373755872</c:v>
                </c:pt>
                <c:pt idx="32" formatCode="0.00">
                  <c:v>2.0791812460476247</c:v>
                </c:pt>
                <c:pt idx="33" formatCode="0.00">
                  <c:v>2.0791812460476247</c:v>
                </c:pt>
                <c:pt idx="34" formatCode="0.00">
                  <c:v>2.3802112417116059</c:v>
                </c:pt>
                <c:pt idx="35" formatCode="0.00">
                  <c:v>2.3802112417116059</c:v>
                </c:pt>
                <c:pt idx="36" formatCode="0.00">
                  <c:v>2.6812412373755872</c:v>
                </c:pt>
                <c:pt idx="37" formatCode="0.00">
                  <c:v>2.6812412373755872</c:v>
                </c:pt>
              </c:numCache>
            </c:numRef>
          </c:xVal>
          <c:yVal>
            <c:numRef>
              <c:f>Asx!$P$148:$P$185</c:f>
              <c:numCache>
                <c:formatCode>General</c:formatCode>
                <c:ptCount val="38"/>
                <c:pt idx="0">
                  <c:v>8.0048182999999995E-2</c:v>
                </c:pt>
                <c:pt idx="1">
                  <c:v>8.0332810000000004E-2</c:v>
                </c:pt>
                <c:pt idx="2">
                  <c:v>7.5590325999999999E-2</c:v>
                </c:pt>
                <c:pt idx="3">
                  <c:v>7.6307937000000006E-2</c:v>
                </c:pt>
                <c:pt idx="4">
                  <c:v>7.6585641999999995E-2</c:v>
                </c:pt>
                <c:pt idx="5">
                  <c:v>7.7187108000000004E-2</c:v>
                </c:pt>
                <c:pt idx="6">
                  <c:v>8.2355195000000006E-2</c:v>
                </c:pt>
                <c:pt idx="7">
                  <c:v>8.1331801999999995E-2</c:v>
                </c:pt>
                <c:pt idx="8">
                  <c:v>7.4408429999999998E-2</c:v>
                </c:pt>
                <c:pt idx="9">
                  <c:v>7.3952852999999999E-2</c:v>
                </c:pt>
                <c:pt idx="10">
                  <c:v>8.1057622999999995E-2</c:v>
                </c:pt>
                <c:pt idx="11">
                  <c:v>8.3867130999999998E-2</c:v>
                </c:pt>
                <c:pt idx="12">
                  <c:v>8.0067124000000003E-2</c:v>
                </c:pt>
                <c:pt idx="13">
                  <c:v>7.6744665000000004E-2</c:v>
                </c:pt>
                <c:pt idx="14">
                  <c:v>0.505775262</c:v>
                </c:pt>
                <c:pt idx="15">
                  <c:v>0.54712798100000004</c:v>
                </c:pt>
                <c:pt idx="16">
                  <c:v>0.469252687</c:v>
                </c:pt>
                <c:pt idx="17">
                  <c:v>0.43869488600000001</c:v>
                </c:pt>
                <c:pt idx="18">
                  <c:v>0.32061859700000001</c:v>
                </c:pt>
                <c:pt idx="19">
                  <c:v>0.31589452800000001</c:v>
                </c:pt>
                <c:pt idx="20">
                  <c:v>0.52987777300000005</c:v>
                </c:pt>
                <c:pt idx="21">
                  <c:v>0.53659151800000005</c:v>
                </c:pt>
                <c:pt idx="22">
                  <c:v>0.467385259</c:v>
                </c:pt>
                <c:pt idx="23">
                  <c:v>0.44350209800000001</c:v>
                </c:pt>
                <c:pt idx="24">
                  <c:v>0.35230101400000002</c:v>
                </c:pt>
                <c:pt idx="25">
                  <c:v>0.36106702099999999</c:v>
                </c:pt>
                <c:pt idx="26">
                  <c:v>0.55476730799999996</c:v>
                </c:pt>
                <c:pt idx="27">
                  <c:v>0.57052645899999999</c:v>
                </c:pt>
                <c:pt idx="28">
                  <c:v>0.47517825899999999</c:v>
                </c:pt>
                <c:pt idx="29">
                  <c:v>0.47914395599999998</c:v>
                </c:pt>
                <c:pt idx="30">
                  <c:v>0.33727863299999999</c:v>
                </c:pt>
                <c:pt idx="31">
                  <c:v>0.34150487400000001</c:v>
                </c:pt>
                <c:pt idx="32">
                  <c:v>0.55820087600000001</c:v>
                </c:pt>
                <c:pt idx="33">
                  <c:v>0.57052266900000004</c:v>
                </c:pt>
                <c:pt idx="34">
                  <c:v>0.49145107500000001</c:v>
                </c:pt>
                <c:pt idx="35">
                  <c:v>0.47004363599999999</c:v>
                </c:pt>
                <c:pt idx="36">
                  <c:v>0.33807408700000002</c:v>
                </c:pt>
                <c:pt idx="37">
                  <c:v>0.34321253499999999</c:v>
                </c:pt>
              </c:numCache>
            </c:numRef>
          </c:yVal>
        </c:ser>
        <c:ser>
          <c:idx val="3"/>
          <c:order val="3"/>
          <c:tx>
            <c:strRef>
              <c:f>Asx!$W$147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Asx!$V$148:$V$250</c:f>
              <c:numCache>
                <c:formatCode>General</c:formatCode>
                <c:ptCount val="10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0.81352594274957046</c:v>
                </c:pt>
                <c:pt idx="15" formatCode="0.00">
                  <c:v>0.81352594274957046</c:v>
                </c:pt>
                <c:pt idx="16" formatCode="0.00">
                  <c:v>0.81352594274957046</c:v>
                </c:pt>
                <c:pt idx="17" formatCode="0.00">
                  <c:v>0.81352594274957046</c:v>
                </c:pt>
                <c:pt idx="18" formatCode="0.00">
                  <c:v>1.1145559384135517</c:v>
                </c:pt>
                <c:pt idx="19" formatCode="0.00">
                  <c:v>1.1145559384135517</c:v>
                </c:pt>
                <c:pt idx="20" formatCode="0.00">
                  <c:v>1.1145559384135517</c:v>
                </c:pt>
                <c:pt idx="21" formatCode="0.00">
                  <c:v>1.1145559384135517</c:v>
                </c:pt>
                <c:pt idx="22" formatCode="0.00">
                  <c:v>1.4155859340775327</c:v>
                </c:pt>
                <c:pt idx="23" formatCode="0.00">
                  <c:v>1.4155859340775327</c:v>
                </c:pt>
                <c:pt idx="24" formatCode="0.00">
                  <c:v>1.5916771931332141</c:v>
                </c:pt>
                <c:pt idx="25" formatCode="0.00">
                  <c:v>1.5916771931332141</c:v>
                </c:pt>
                <c:pt idx="26" formatCode="0.00">
                  <c:v>1.716615929741514</c:v>
                </c:pt>
                <c:pt idx="27" formatCode="0.00">
                  <c:v>1.716615929741514</c:v>
                </c:pt>
                <c:pt idx="28" formatCode="0.00">
                  <c:v>2.1937371844611766</c:v>
                </c:pt>
                <c:pt idx="29" formatCode="0.00">
                  <c:v>2.1937371844611766</c:v>
                </c:pt>
                <c:pt idx="30" formatCode="0.00">
                  <c:v>2.4947671801251579</c:v>
                </c:pt>
                <c:pt idx="31" formatCode="0.00">
                  <c:v>2.4947671801251579</c:v>
                </c:pt>
                <c:pt idx="32" formatCode="0.00">
                  <c:v>2.4947671801251579</c:v>
                </c:pt>
                <c:pt idx="33" formatCode="0.00">
                  <c:v>2.4947671801251579</c:v>
                </c:pt>
                <c:pt idx="34" formatCode="0.00">
                  <c:v>2.6708584391808388</c:v>
                </c:pt>
                <c:pt idx="35" formatCode="0.00">
                  <c:v>2.6708584391808388</c:v>
                </c:pt>
                <c:pt idx="36" formatCode="0.00">
                  <c:v>2.7957971757891387</c:v>
                </c:pt>
                <c:pt idx="37" formatCode="0.00">
                  <c:v>2.7957971757891387</c:v>
                </c:pt>
                <c:pt idx="38" formatCode="0.00">
                  <c:v>2.8927071887971954</c:v>
                </c:pt>
                <c:pt idx="39" formatCode="0.00">
                  <c:v>2.8927071887971954</c:v>
                </c:pt>
                <c:pt idx="40" formatCode="0.00">
                  <c:v>0.81352594274957046</c:v>
                </c:pt>
                <c:pt idx="41" formatCode="0.00">
                  <c:v>0.81352594274957046</c:v>
                </c:pt>
                <c:pt idx="42" formatCode="0.00">
                  <c:v>1.1145559384135517</c:v>
                </c:pt>
                <c:pt idx="43" formatCode="0.00">
                  <c:v>1.1145559384135517</c:v>
                </c:pt>
                <c:pt idx="44" formatCode="0.00">
                  <c:v>1.4155859340775327</c:v>
                </c:pt>
                <c:pt idx="45" formatCode="0.00">
                  <c:v>1.4155859340775327</c:v>
                </c:pt>
                <c:pt idx="46" formatCode="0.00">
                  <c:v>1.5916771931332141</c:v>
                </c:pt>
                <c:pt idx="47" formatCode="0.00">
                  <c:v>1.5916771931332141</c:v>
                </c:pt>
                <c:pt idx="48" formatCode="0.00">
                  <c:v>1.716615929741514</c:v>
                </c:pt>
                <c:pt idx="49" formatCode="0.00">
                  <c:v>1.716615929741514</c:v>
                </c:pt>
                <c:pt idx="50" formatCode="0.00">
                  <c:v>2.1937371844611766</c:v>
                </c:pt>
                <c:pt idx="51" formatCode="0.00">
                  <c:v>2.1937371844611766</c:v>
                </c:pt>
                <c:pt idx="52" formatCode="0.00">
                  <c:v>2.4947671801251579</c:v>
                </c:pt>
                <c:pt idx="53" formatCode="0.00">
                  <c:v>2.4947671801251579</c:v>
                </c:pt>
                <c:pt idx="54" formatCode="0.00">
                  <c:v>2.6708584391808388</c:v>
                </c:pt>
                <c:pt idx="55" formatCode="0.00">
                  <c:v>2.6708584391808388</c:v>
                </c:pt>
                <c:pt idx="56" formatCode="0.00">
                  <c:v>2.7957971757891387</c:v>
                </c:pt>
                <c:pt idx="57" formatCode="0.00">
                  <c:v>2.7957971757891387</c:v>
                </c:pt>
                <c:pt idx="58" formatCode="0.00">
                  <c:v>2.8927071887971954</c:v>
                </c:pt>
                <c:pt idx="59" formatCode="0.00">
                  <c:v>2.8927071887971954</c:v>
                </c:pt>
                <c:pt idx="60" formatCode="0.00">
                  <c:v>0.81352594274957046</c:v>
                </c:pt>
                <c:pt idx="61" formatCode="0.00">
                  <c:v>0.81352594274957046</c:v>
                </c:pt>
                <c:pt idx="62" formatCode="0.00">
                  <c:v>1.1145559384135517</c:v>
                </c:pt>
                <c:pt idx="63" formatCode="0.00">
                  <c:v>1.1145559384135517</c:v>
                </c:pt>
                <c:pt idx="64" formatCode="0.00">
                  <c:v>1.4155859340775327</c:v>
                </c:pt>
                <c:pt idx="65" formatCode="0.00">
                  <c:v>1.4155859340775327</c:v>
                </c:pt>
                <c:pt idx="66" formatCode="0.00">
                  <c:v>1.5916771931332141</c:v>
                </c:pt>
                <c:pt idx="67" formatCode="0.00">
                  <c:v>1.5916771931332141</c:v>
                </c:pt>
                <c:pt idx="68" formatCode="0.00">
                  <c:v>1.716615929741514</c:v>
                </c:pt>
                <c:pt idx="69" formatCode="0.00">
                  <c:v>1.716615929741514</c:v>
                </c:pt>
                <c:pt idx="70" formatCode="0.00">
                  <c:v>2.1937371844611766</c:v>
                </c:pt>
                <c:pt idx="71" formatCode="0.00">
                  <c:v>2.1937371844611766</c:v>
                </c:pt>
                <c:pt idx="72" formatCode="0.00">
                  <c:v>2.4947671801251579</c:v>
                </c:pt>
                <c:pt idx="73" formatCode="0.00">
                  <c:v>2.4947671801251579</c:v>
                </c:pt>
                <c:pt idx="74" formatCode="0.00">
                  <c:v>2.4947671801251579</c:v>
                </c:pt>
                <c:pt idx="75" formatCode="0.00">
                  <c:v>2.4947671801251579</c:v>
                </c:pt>
                <c:pt idx="76" formatCode="0.00">
                  <c:v>2.6708584391808388</c:v>
                </c:pt>
                <c:pt idx="77" formatCode="0.00">
                  <c:v>2.7957971757891387</c:v>
                </c:pt>
                <c:pt idx="78" formatCode="0.00">
                  <c:v>2.7957971757891387</c:v>
                </c:pt>
                <c:pt idx="79" formatCode="0.00">
                  <c:v>2.8927071887971954</c:v>
                </c:pt>
                <c:pt idx="80" formatCode="0.00">
                  <c:v>2.8927071887971954</c:v>
                </c:pt>
                <c:pt idx="81" formatCode="0.00">
                  <c:v>0.81352594274957046</c:v>
                </c:pt>
                <c:pt idx="82" formatCode="0.00">
                  <c:v>0.81352594274957046</c:v>
                </c:pt>
                <c:pt idx="83" formatCode="0.00">
                  <c:v>1.1145559384135517</c:v>
                </c:pt>
                <c:pt idx="84" formatCode="0.00">
                  <c:v>1.1145559384135517</c:v>
                </c:pt>
                <c:pt idx="85" formatCode="0.00">
                  <c:v>1.4155859340775327</c:v>
                </c:pt>
                <c:pt idx="86" formatCode="0.00">
                  <c:v>1.4155859340775327</c:v>
                </c:pt>
                <c:pt idx="87" formatCode="0.00">
                  <c:v>1.5916771931332141</c:v>
                </c:pt>
                <c:pt idx="88" formatCode="0.00">
                  <c:v>1.5916771931332141</c:v>
                </c:pt>
                <c:pt idx="89" formatCode="0.00">
                  <c:v>1.716615929741514</c:v>
                </c:pt>
                <c:pt idx="90" formatCode="0.00">
                  <c:v>1.716615929741514</c:v>
                </c:pt>
                <c:pt idx="91" formatCode="0.00">
                  <c:v>2.1937371844611766</c:v>
                </c:pt>
                <c:pt idx="92" formatCode="0.00">
                  <c:v>2.1937371844611766</c:v>
                </c:pt>
                <c:pt idx="93" formatCode="0.00">
                  <c:v>2.4947671801251579</c:v>
                </c:pt>
                <c:pt idx="94" formatCode="0.00">
                  <c:v>2.4947671801251579</c:v>
                </c:pt>
                <c:pt idx="95" formatCode="0.00">
                  <c:v>2.4947671801251579</c:v>
                </c:pt>
                <c:pt idx="96" formatCode="0.00">
                  <c:v>2.4947671801251579</c:v>
                </c:pt>
                <c:pt idx="97" formatCode="0.00">
                  <c:v>2.6708584391808388</c:v>
                </c:pt>
                <c:pt idx="98" formatCode="0.00">
                  <c:v>2.6708584391808388</c:v>
                </c:pt>
                <c:pt idx="99" formatCode="0.00">
                  <c:v>2.7957971757891387</c:v>
                </c:pt>
                <c:pt idx="100" formatCode="0.00">
                  <c:v>2.7957971757891387</c:v>
                </c:pt>
                <c:pt idx="101" formatCode="0.00">
                  <c:v>2.8927071887971954</c:v>
                </c:pt>
                <c:pt idx="102" formatCode="0.00">
                  <c:v>2.8927071887971954</c:v>
                </c:pt>
              </c:numCache>
            </c:numRef>
          </c:xVal>
          <c:yVal>
            <c:numRef>
              <c:f>Asx!$W$148:$W$250</c:f>
              <c:numCache>
                <c:formatCode>General</c:formatCode>
                <c:ptCount val="103"/>
                <c:pt idx="0">
                  <c:v>8.0048182999999995E-2</c:v>
                </c:pt>
                <c:pt idx="1">
                  <c:v>8.0332810000000004E-2</c:v>
                </c:pt>
                <c:pt idx="2">
                  <c:v>7.5590325999999999E-2</c:v>
                </c:pt>
                <c:pt idx="3">
                  <c:v>7.6307937000000006E-2</c:v>
                </c:pt>
                <c:pt idx="4">
                  <c:v>7.6585641999999995E-2</c:v>
                </c:pt>
                <c:pt idx="5">
                  <c:v>7.7187108000000004E-2</c:v>
                </c:pt>
                <c:pt idx="6">
                  <c:v>8.2355195000000006E-2</c:v>
                </c:pt>
                <c:pt idx="7">
                  <c:v>8.1331801999999995E-2</c:v>
                </c:pt>
                <c:pt idx="8">
                  <c:v>7.4408429999999998E-2</c:v>
                </c:pt>
                <c:pt idx="9">
                  <c:v>7.3952852999999999E-2</c:v>
                </c:pt>
                <c:pt idx="10">
                  <c:v>8.1057622999999995E-2</c:v>
                </c:pt>
                <c:pt idx="11">
                  <c:v>8.3867130999999998E-2</c:v>
                </c:pt>
                <c:pt idx="12">
                  <c:v>8.0067124000000003E-2</c:v>
                </c:pt>
                <c:pt idx="13">
                  <c:v>7.6744665000000004E-2</c:v>
                </c:pt>
                <c:pt idx="14">
                  <c:v>0.226015307</c:v>
                </c:pt>
                <c:pt idx="15">
                  <c:v>0.22427092400000001</c:v>
                </c:pt>
                <c:pt idx="16">
                  <c:v>0.234135286</c:v>
                </c:pt>
                <c:pt idx="17">
                  <c:v>0.230492537</c:v>
                </c:pt>
                <c:pt idx="18">
                  <c:v>0.40077916299999999</c:v>
                </c:pt>
                <c:pt idx="19">
                  <c:v>0.39596652199999999</c:v>
                </c:pt>
                <c:pt idx="20">
                  <c:v>0.39498596699999999</c:v>
                </c:pt>
                <c:pt idx="21">
                  <c:v>0.397436234</c:v>
                </c:pt>
                <c:pt idx="22">
                  <c:v>0.56149389900000002</c:v>
                </c:pt>
                <c:pt idx="23">
                  <c:v>0.60515660900000001</c:v>
                </c:pt>
                <c:pt idx="24">
                  <c:v>0.66379900000000003</c:v>
                </c:pt>
                <c:pt idx="25">
                  <c:v>0.63341186800000004</c:v>
                </c:pt>
                <c:pt idx="26">
                  <c:v>0.63006620300000005</c:v>
                </c:pt>
                <c:pt idx="27">
                  <c:v>0.66061201999999997</c:v>
                </c:pt>
                <c:pt idx="28">
                  <c:v>0.51429634700000004</c:v>
                </c:pt>
                <c:pt idx="29">
                  <c:v>0.48013625999999998</c:v>
                </c:pt>
                <c:pt idx="30">
                  <c:v>0.39982075</c:v>
                </c:pt>
                <c:pt idx="31">
                  <c:v>0.38631717500000001</c:v>
                </c:pt>
                <c:pt idx="32">
                  <c:v>0.33238173399999998</c:v>
                </c:pt>
                <c:pt idx="33">
                  <c:v>0.33260751</c:v>
                </c:pt>
                <c:pt idx="34">
                  <c:v>0.30266889699999999</c:v>
                </c:pt>
                <c:pt idx="35">
                  <c:v>0.35993514500000001</c:v>
                </c:pt>
                <c:pt idx="36">
                  <c:v>0.31659694999999999</c:v>
                </c:pt>
                <c:pt idx="37">
                  <c:v>0.279744997</c:v>
                </c:pt>
                <c:pt idx="38">
                  <c:v>0.31528900900000001</c:v>
                </c:pt>
                <c:pt idx="39">
                  <c:v>0.30389258899999999</c:v>
                </c:pt>
                <c:pt idx="40">
                  <c:v>0.21295556600000001</c:v>
                </c:pt>
                <c:pt idx="41">
                  <c:v>0.21121648700000001</c:v>
                </c:pt>
                <c:pt idx="42">
                  <c:v>0.36413579699999998</c:v>
                </c:pt>
                <c:pt idx="43">
                  <c:v>0.38137932699999999</c:v>
                </c:pt>
                <c:pt idx="44">
                  <c:v>0.59175899499999995</c:v>
                </c:pt>
                <c:pt idx="45">
                  <c:v>0.59589973399999996</c:v>
                </c:pt>
                <c:pt idx="46">
                  <c:v>0.66437697299999998</c:v>
                </c:pt>
                <c:pt idx="47">
                  <c:v>0.65146654999999998</c:v>
                </c:pt>
                <c:pt idx="48">
                  <c:v>0.62759523100000003</c:v>
                </c:pt>
                <c:pt idx="49">
                  <c:v>0.61178045999999997</c:v>
                </c:pt>
                <c:pt idx="50">
                  <c:v>0.46795914799999999</c:v>
                </c:pt>
                <c:pt idx="51">
                  <c:v>0.48120642200000002</c:v>
                </c:pt>
                <c:pt idx="52">
                  <c:v>0.35581639399999998</c:v>
                </c:pt>
                <c:pt idx="53">
                  <c:v>0.39722217799999998</c:v>
                </c:pt>
                <c:pt idx="54">
                  <c:v>0.41817756699999997</c:v>
                </c:pt>
                <c:pt idx="55">
                  <c:v>0.46324996800000001</c:v>
                </c:pt>
                <c:pt idx="56">
                  <c:v>0.42041869199999998</c:v>
                </c:pt>
                <c:pt idx="57">
                  <c:v>0.42735381</c:v>
                </c:pt>
                <c:pt idx="58">
                  <c:v>0.42516980599999998</c:v>
                </c:pt>
                <c:pt idx="59">
                  <c:v>0.44294504600000001</c:v>
                </c:pt>
                <c:pt idx="60">
                  <c:v>0.197447131</c:v>
                </c:pt>
                <c:pt idx="61">
                  <c:v>0.203367463</c:v>
                </c:pt>
                <c:pt idx="62">
                  <c:v>0.35789860800000001</c:v>
                </c:pt>
                <c:pt idx="63">
                  <c:v>0.35368140300000001</c:v>
                </c:pt>
                <c:pt idx="64">
                  <c:v>0.61467385500000005</c:v>
                </c:pt>
                <c:pt idx="65">
                  <c:v>0.56729380399999996</c:v>
                </c:pt>
                <c:pt idx="66">
                  <c:v>0.66773143999999995</c:v>
                </c:pt>
                <c:pt idx="67">
                  <c:v>0.63831039899999997</c:v>
                </c:pt>
                <c:pt idx="68">
                  <c:v>0.62730364800000005</c:v>
                </c:pt>
                <c:pt idx="69">
                  <c:v>0.65895949200000004</c:v>
                </c:pt>
                <c:pt idx="70">
                  <c:v>0.45913158199999998</c:v>
                </c:pt>
                <c:pt idx="71">
                  <c:v>0.492196523</c:v>
                </c:pt>
                <c:pt idx="72">
                  <c:v>0.33616175700000001</c:v>
                </c:pt>
                <c:pt idx="73">
                  <c:v>0.33865872499999999</c:v>
                </c:pt>
                <c:pt idx="74">
                  <c:v>0.37149892499999998</c:v>
                </c:pt>
                <c:pt idx="75">
                  <c:v>0.31890843699999999</c:v>
                </c:pt>
                <c:pt idx="76">
                  <c:v>0.27168120899999998</c:v>
                </c:pt>
                <c:pt idx="77">
                  <c:v>0.24118761999999999</c:v>
                </c:pt>
                <c:pt idx="78">
                  <c:v>0.27894740600000001</c:v>
                </c:pt>
                <c:pt idx="79">
                  <c:v>0.25446742999999999</c:v>
                </c:pt>
                <c:pt idx="80">
                  <c:v>0.251213468</c:v>
                </c:pt>
                <c:pt idx="81">
                  <c:v>0.22269934199999999</c:v>
                </c:pt>
                <c:pt idx="82">
                  <c:v>0.29218197000000001</c:v>
                </c:pt>
                <c:pt idx="83">
                  <c:v>0.380873874</c:v>
                </c:pt>
                <c:pt idx="84">
                  <c:v>0.37919752000000001</c:v>
                </c:pt>
                <c:pt idx="85">
                  <c:v>0.59668137300000001</c:v>
                </c:pt>
                <c:pt idx="86">
                  <c:v>0.61129270099999999</c:v>
                </c:pt>
                <c:pt idx="87">
                  <c:v>0.65537282399999996</c:v>
                </c:pt>
                <c:pt idx="88">
                  <c:v>0.68924357300000005</c:v>
                </c:pt>
                <c:pt idx="89">
                  <c:v>0.67834324999999995</c:v>
                </c:pt>
                <c:pt idx="90">
                  <c:v>0.68889076199999999</c:v>
                </c:pt>
                <c:pt idx="91">
                  <c:v>0.484690974</c:v>
                </c:pt>
                <c:pt idx="92">
                  <c:v>0.52956173699999998</c:v>
                </c:pt>
                <c:pt idx="93">
                  <c:v>0.37899434999999998</c:v>
                </c:pt>
                <c:pt idx="94">
                  <c:v>0.377336803</c:v>
                </c:pt>
                <c:pt idx="95">
                  <c:v>0.35584723899999998</c:v>
                </c:pt>
                <c:pt idx="96">
                  <c:v>0.33755882599999998</c:v>
                </c:pt>
                <c:pt idx="97">
                  <c:v>0.33764972500000001</c:v>
                </c:pt>
                <c:pt idx="98">
                  <c:v>0.31340045799999999</c:v>
                </c:pt>
                <c:pt idx="99">
                  <c:v>0.30349613600000003</c:v>
                </c:pt>
                <c:pt idx="100">
                  <c:v>0.31800704299999999</c:v>
                </c:pt>
                <c:pt idx="101">
                  <c:v>0.30224813299999997</c:v>
                </c:pt>
                <c:pt idx="102">
                  <c:v>0.29632543900000002</c:v>
                </c:pt>
              </c:numCache>
            </c:numRef>
          </c:yVal>
        </c:ser>
        <c:ser>
          <c:idx val="4"/>
          <c:order val="4"/>
          <c:tx>
            <c:strRef>
              <c:f>Asx!$L$2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Asx!$K$3:$K$23</c:f>
              <c:numCache>
                <c:formatCode>0.00</c:formatCode>
                <c:ptCount val="21"/>
                <c:pt idx="0">
                  <c:v>-0.22184874961635639</c:v>
                </c:pt>
                <c:pt idx="1">
                  <c:v>-0.1957048123523395</c:v>
                </c:pt>
                <c:pt idx="2">
                  <c:v>-0.16956087508832263</c:v>
                </c:pt>
                <c:pt idx="3">
                  <c:v>-0.14341693782430576</c:v>
                </c:pt>
                <c:pt idx="4">
                  <c:v>-0.11727300056028886</c:v>
                </c:pt>
                <c:pt idx="5">
                  <c:v>-9.1129063296271989E-2</c:v>
                </c:pt>
                <c:pt idx="6">
                  <c:v>-6.4985126032255119E-2</c:v>
                </c:pt>
                <c:pt idx="7">
                  <c:v>-3.884118876823825E-2</c:v>
                </c:pt>
                <c:pt idx="8">
                  <c:v>-1.2697251504221324E-2</c:v>
                </c:pt>
                <c:pt idx="9">
                  <c:v>1.3446685759795546E-2</c:v>
                </c:pt>
                <c:pt idx="10">
                  <c:v>3.9590623023812416E-2</c:v>
                </c:pt>
                <c:pt idx="11">
                  <c:v>6.5734560287829341E-2</c:v>
                </c:pt>
                <c:pt idx="12">
                  <c:v>9.1878497551846156E-2</c:v>
                </c:pt>
                <c:pt idx="13">
                  <c:v>0.11802243481586308</c:v>
                </c:pt>
                <c:pt idx="14">
                  <c:v>0.1441663720798799</c:v>
                </c:pt>
                <c:pt idx="15">
                  <c:v>0.17031030934389682</c:v>
                </c:pt>
                <c:pt idx="16">
                  <c:v>0.19645424660791375</c:v>
                </c:pt>
                <c:pt idx="17">
                  <c:v>0.22259818387193056</c:v>
                </c:pt>
                <c:pt idx="18">
                  <c:v>0.24874212113594749</c:v>
                </c:pt>
                <c:pt idx="19">
                  <c:v>0.27488605839996427</c:v>
                </c:pt>
                <c:pt idx="20">
                  <c:v>0.3010299956639812</c:v>
                </c:pt>
              </c:numCache>
            </c:numRef>
          </c:xVal>
          <c:yVal>
            <c:numRef>
              <c:f>Asx!$L$3:$L$23</c:f>
              <c:numCache>
                <c:formatCode>0.00</c:formatCode>
                <c:ptCount val="21"/>
                <c:pt idx="0">
                  <c:v>0.14763384459969564</c:v>
                </c:pt>
                <c:pt idx="1">
                  <c:v>0.14901233469306788</c:v>
                </c:pt>
                <c:pt idx="2">
                  <c:v>0.14901989476284294</c:v>
                </c:pt>
                <c:pt idx="3">
                  <c:v>0.14774680329240844</c:v>
                </c:pt>
                <c:pt idx="4">
                  <c:v>0.14528333876515193</c:v>
                </c:pt>
                <c:pt idx="5">
                  <c:v>0.14171977966446103</c:v>
                </c:pt>
                <c:pt idx="6">
                  <c:v>0.13714640447372325</c:v>
                </c:pt>
                <c:pt idx="7">
                  <c:v>0.13165349167632623</c:v>
                </c:pt>
                <c:pt idx="8">
                  <c:v>0.12533131975565751</c:v>
                </c:pt>
                <c:pt idx="9">
                  <c:v>0.11827016719510471</c:v>
                </c:pt>
                <c:pt idx="10">
                  <c:v>0.11056031247805535</c:v>
                </c:pt>
                <c:pt idx="11">
                  <c:v>0.10229203408789703</c:v>
                </c:pt>
                <c:pt idx="12">
                  <c:v>9.3555610508017362E-2</c:v>
                </c:pt>
                <c:pt idx="13">
                  <c:v>8.4441320221803867E-2</c:v>
                </c:pt>
                <c:pt idx="14">
                  <c:v>7.5039441712644164E-2</c:v>
                </c:pt>
                <c:pt idx="15">
                  <c:v>6.5440253463925804E-2</c:v>
                </c:pt>
                <c:pt idx="16">
                  <c:v>5.5734033959036353E-2</c:v>
                </c:pt>
                <c:pt idx="17">
                  <c:v>4.6011061681363472E-2</c:v>
                </c:pt>
                <c:pt idx="18">
                  <c:v>3.6361615114294629E-2</c:v>
                </c:pt>
                <c:pt idx="19">
                  <c:v>2.6875972741217502E-2</c:v>
                </c:pt>
                <c:pt idx="20">
                  <c:v>1.7644413045519558E-2</c:v>
                </c:pt>
              </c:numCache>
            </c:numRef>
          </c:yVal>
        </c:ser>
        <c:ser>
          <c:idx val="5"/>
          <c:order val="5"/>
          <c:tx>
            <c:strRef>
              <c:f>Asx!$M$2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Asx!$K$3:$K$23</c:f>
              <c:numCache>
                <c:formatCode>0.00</c:formatCode>
                <c:ptCount val="21"/>
                <c:pt idx="0">
                  <c:v>-0.22184874961635639</c:v>
                </c:pt>
                <c:pt idx="1">
                  <c:v>-0.1957048123523395</c:v>
                </c:pt>
                <c:pt idx="2">
                  <c:v>-0.16956087508832263</c:v>
                </c:pt>
                <c:pt idx="3">
                  <c:v>-0.14341693782430576</c:v>
                </c:pt>
                <c:pt idx="4">
                  <c:v>-0.11727300056028886</c:v>
                </c:pt>
                <c:pt idx="5">
                  <c:v>-9.1129063296271989E-2</c:v>
                </c:pt>
                <c:pt idx="6">
                  <c:v>-6.4985126032255119E-2</c:v>
                </c:pt>
                <c:pt idx="7">
                  <c:v>-3.884118876823825E-2</c:v>
                </c:pt>
                <c:pt idx="8">
                  <c:v>-1.2697251504221324E-2</c:v>
                </c:pt>
                <c:pt idx="9">
                  <c:v>1.3446685759795546E-2</c:v>
                </c:pt>
                <c:pt idx="10">
                  <c:v>3.9590623023812416E-2</c:v>
                </c:pt>
                <c:pt idx="11">
                  <c:v>6.5734560287829341E-2</c:v>
                </c:pt>
                <c:pt idx="12">
                  <c:v>9.1878497551846156E-2</c:v>
                </c:pt>
                <c:pt idx="13">
                  <c:v>0.11802243481586308</c:v>
                </c:pt>
                <c:pt idx="14">
                  <c:v>0.1441663720798799</c:v>
                </c:pt>
                <c:pt idx="15">
                  <c:v>0.17031030934389682</c:v>
                </c:pt>
                <c:pt idx="16">
                  <c:v>0.19645424660791375</c:v>
                </c:pt>
                <c:pt idx="17">
                  <c:v>0.22259818387193056</c:v>
                </c:pt>
                <c:pt idx="18">
                  <c:v>0.24874212113594749</c:v>
                </c:pt>
                <c:pt idx="19">
                  <c:v>0.27488605839996427</c:v>
                </c:pt>
                <c:pt idx="20">
                  <c:v>0.3010299956639812</c:v>
                </c:pt>
              </c:numCache>
            </c:numRef>
          </c:xVal>
          <c:yVal>
            <c:numRef>
              <c:f>Asx!$M$3:$M$23</c:f>
              <c:numCache>
                <c:formatCode>0.00</c:formatCode>
                <c:ptCount val="21"/>
                <c:pt idx="0">
                  <c:v>0.12457682698715583</c:v>
                </c:pt>
                <c:pt idx="1">
                  <c:v>0.12432235402952113</c:v>
                </c:pt>
                <c:pt idx="2">
                  <c:v>0.12404638731302847</c:v>
                </c:pt>
                <c:pt idx="3">
                  <c:v>0.12375795213459731</c:v>
                </c:pt>
                <c:pt idx="4">
                  <c:v>0.1234660737911471</c:v>
                </c:pt>
                <c:pt idx="5">
                  <c:v>0.12317977757959733</c:v>
                </c:pt>
                <c:pt idx="6">
                  <c:v>0.12290808879686746</c:v>
                </c:pt>
                <c:pt idx="7">
                  <c:v>0.12266003273987695</c:v>
                </c:pt>
                <c:pt idx="8">
                  <c:v>0.12244463470554527</c:v>
                </c:pt>
                <c:pt idx="9">
                  <c:v>0.12227091999079188</c:v>
                </c:pt>
                <c:pt idx="10">
                  <c:v>0.12214791389253626</c:v>
                </c:pt>
                <c:pt idx="11">
                  <c:v>0.12208464170769788</c:v>
                </c:pt>
                <c:pt idx="12">
                  <c:v>0.12209012873319618</c:v>
                </c:pt>
                <c:pt idx="13">
                  <c:v>0.12217340026595065</c:v>
                </c:pt>
                <c:pt idx="14">
                  <c:v>0.12234348160288074</c:v>
                </c:pt>
                <c:pt idx="15">
                  <c:v>0.12260939804090593</c:v>
                </c:pt>
                <c:pt idx="16">
                  <c:v>0.12298017487694568</c:v>
                </c:pt>
                <c:pt idx="17">
                  <c:v>0.12346483740791946</c:v>
                </c:pt>
                <c:pt idx="18">
                  <c:v>0.12407241093074672</c:v>
                </c:pt>
                <c:pt idx="19">
                  <c:v>0.12481192074234694</c:v>
                </c:pt>
                <c:pt idx="20">
                  <c:v>0.12569239213963959</c:v>
                </c:pt>
              </c:numCache>
            </c:numRef>
          </c:yVal>
        </c:ser>
        <c:ser>
          <c:idx val="6"/>
          <c:order val="6"/>
          <c:tx>
            <c:strRef>
              <c:f>Asx!$Q$2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Asx!$O$3:$O$23</c:f>
              <c:numCache>
                <c:formatCode>0.00</c:formatCode>
                <c:ptCount val="21"/>
                <c:pt idx="0">
                  <c:v>0.77815125038364363</c:v>
                </c:pt>
                <c:pt idx="1">
                  <c:v>0.83924368786446146</c:v>
                </c:pt>
                <c:pt idx="2">
                  <c:v>0.90033612534527929</c:v>
                </c:pt>
                <c:pt idx="3">
                  <c:v>0.96142856282609712</c:v>
                </c:pt>
                <c:pt idx="4">
                  <c:v>1.022521000306915</c:v>
                </c:pt>
                <c:pt idx="5">
                  <c:v>1.0836134377877327</c:v>
                </c:pt>
                <c:pt idx="6">
                  <c:v>1.1447058752685506</c:v>
                </c:pt>
                <c:pt idx="7">
                  <c:v>1.2057983127493683</c:v>
                </c:pt>
                <c:pt idx="8">
                  <c:v>1.2668907502301863</c:v>
                </c:pt>
                <c:pt idx="9">
                  <c:v>1.327983187711004</c:v>
                </c:pt>
                <c:pt idx="10">
                  <c:v>1.3890756251918219</c:v>
                </c:pt>
                <c:pt idx="11">
                  <c:v>1.4501680626726396</c:v>
                </c:pt>
                <c:pt idx="12">
                  <c:v>1.5112605001534574</c:v>
                </c:pt>
                <c:pt idx="13">
                  <c:v>1.5723529376342753</c:v>
                </c:pt>
                <c:pt idx="14">
                  <c:v>1.633445375115093</c:v>
                </c:pt>
                <c:pt idx="15">
                  <c:v>1.694537812595911</c:v>
                </c:pt>
                <c:pt idx="16">
                  <c:v>1.7556302500767287</c:v>
                </c:pt>
                <c:pt idx="17">
                  <c:v>1.8167226875575466</c:v>
                </c:pt>
                <c:pt idx="18">
                  <c:v>1.8778151250383643</c:v>
                </c:pt>
                <c:pt idx="19">
                  <c:v>1.9389075625191821</c:v>
                </c:pt>
                <c:pt idx="20">
                  <c:v>2</c:v>
                </c:pt>
              </c:numCache>
            </c:numRef>
          </c:xVal>
          <c:yVal>
            <c:numRef>
              <c:f>Asx!$Q$3:$Q$23</c:f>
              <c:numCache>
                <c:formatCode>0.00</c:formatCode>
                <c:ptCount val="21"/>
                <c:pt idx="0">
                  <c:v>0.49072755883721175</c:v>
                </c:pt>
                <c:pt idx="1">
                  <c:v>0.50340210672650598</c:v>
                </c:pt>
                <c:pt idx="2">
                  <c:v>0.51542780970268665</c:v>
                </c:pt>
                <c:pt idx="3">
                  <c:v>0.52675161362650513</c:v>
                </c:pt>
                <c:pt idx="4">
                  <c:v>0.53732046435871283</c:v>
                </c:pt>
                <c:pt idx="5">
                  <c:v>0.54708130776006114</c:v>
                </c:pt>
                <c:pt idx="6">
                  <c:v>0.55598108969130133</c:v>
                </c:pt>
                <c:pt idx="7">
                  <c:v>0.56396675601318469</c:v>
                </c:pt>
                <c:pt idx="8">
                  <c:v>0.57098525258646282</c:v>
                </c:pt>
                <c:pt idx="9">
                  <c:v>0.5769835252718869</c:v>
                </c:pt>
                <c:pt idx="10">
                  <c:v>0.58190851993020831</c:v>
                </c:pt>
                <c:pt idx="11">
                  <c:v>0.58570718242217845</c:v>
                </c:pt>
                <c:pt idx="12">
                  <c:v>0.5883264586085486</c:v>
                </c:pt>
                <c:pt idx="13">
                  <c:v>0.58971329435007014</c:v>
                </c:pt>
                <c:pt idx="14">
                  <c:v>0.58981463550749447</c:v>
                </c:pt>
                <c:pt idx="15">
                  <c:v>0.58857742794157297</c:v>
                </c:pt>
                <c:pt idx="16">
                  <c:v>0.58594861751305682</c:v>
                </c:pt>
                <c:pt idx="17">
                  <c:v>0.58187515008269775</c:v>
                </c:pt>
                <c:pt idx="18">
                  <c:v>0.57630397151124679</c:v>
                </c:pt>
                <c:pt idx="19">
                  <c:v>0.56918202765945525</c:v>
                </c:pt>
                <c:pt idx="20">
                  <c:v>0.56045626438807483</c:v>
                </c:pt>
              </c:numCache>
            </c:numRef>
          </c:yVal>
        </c:ser>
        <c:ser>
          <c:idx val="7"/>
          <c:order val="7"/>
          <c:tx>
            <c:strRef>
              <c:f>Asx!$U$2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Asx!$S$3:$S$23</c:f>
              <c:numCache>
                <c:formatCode>0.00</c:formatCode>
                <c:ptCount val="21"/>
                <c:pt idx="0">
                  <c:v>1</c:v>
                </c:pt>
                <c:pt idx="1">
                  <c:v>1.1150514997831991</c:v>
                </c:pt>
                <c:pt idx="2">
                  <c:v>1.2301029995663981</c:v>
                </c:pt>
                <c:pt idx="3">
                  <c:v>1.3451544993495972</c:v>
                </c:pt>
                <c:pt idx="4">
                  <c:v>1.4602059991327963</c:v>
                </c:pt>
                <c:pt idx="5">
                  <c:v>1.5752574989159953</c:v>
                </c:pt>
                <c:pt idx="6">
                  <c:v>1.6903089986991944</c:v>
                </c:pt>
                <c:pt idx="7">
                  <c:v>1.8053604984823934</c:v>
                </c:pt>
                <c:pt idx="8">
                  <c:v>1.9204119982655925</c:v>
                </c:pt>
                <c:pt idx="9">
                  <c:v>2.0354634980487916</c:v>
                </c:pt>
                <c:pt idx="10">
                  <c:v>2.1505149978319906</c:v>
                </c:pt>
                <c:pt idx="11">
                  <c:v>2.2655664976151897</c:v>
                </c:pt>
                <c:pt idx="12">
                  <c:v>2.3806179973983888</c:v>
                </c:pt>
                <c:pt idx="13">
                  <c:v>2.4956694971815878</c:v>
                </c:pt>
                <c:pt idx="14">
                  <c:v>2.6107209969647869</c:v>
                </c:pt>
                <c:pt idx="15">
                  <c:v>2.7257724967479859</c:v>
                </c:pt>
                <c:pt idx="16">
                  <c:v>2.840823996531185</c:v>
                </c:pt>
                <c:pt idx="17">
                  <c:v>2.9558754963143841</c:v>
                </c:pt>
                <c:pt idx="18">
                  <c:v>3.0709269960975831</c:v>
                </c:pt>
                <c:pt idx="19">
                  <c:v>3.1859784958807822</c:v>
                </c:pt>
                <c:pt idx="20">
                  <c:v>3.3010299956639813</c:v>
                </c:pt>
              </c:numCache>
            </c:numRef>
          </c:xVal>
          <c:yVal>
            <c:numRef>
              <c:f>Asx!$U$3:$U$23</c:f>
              <c:numCache>
                <c:formatCode>0.00</c:formatCode>
                <c:ptCount val="21"/>
                <c:pt idx="0">
                  <c:v>0.3735631283512641</c:v>
                </c:pt>
                <c:pt idx="1">
                  <c:v>0.4140489534995237</c:v>
                </c:pt>
                <c:pt idx="2">
                  <c:v>0.45191761106303097</c:v>
                </c:pt>
                <c:pt idx="3">
                  <c:v>0.48637268860930327</c:v>
                </c:pt>
                <c:pt idx="4">
                  <c:v>0.51661777370585815</c:v>
                </c:pt>
                <c:pt idx="5">
                  <c:v>0.54185645392021287</c:v>
                </c:pt>
                <c:pt idx="6">
                  <c:v>0.5612923168198849</c:v>
                </c:pt>
                <c:pt idx="7">
                  <c:v>0.57412894997239161</c:v>
                </c:pt>
                <c:pt idx="8">
                  <c:v>0.57956994094525061</c:v>
                </c:pt>
                <c:pt idx="9">
                  <c:v>0.57681887730597914</c:v>
                </c:pt>
                <c:pt idx="10">
                  <c:v>0.56507934662209469</c:v>
                </c:pt>
                <c:pt idx="11">
                  <c:v>0.54355493646111486</c:v>
                </c:pt>
                <c:pt idx="12">
                  <c:v>0.51144923439055645</c:v>
                </c:pt>
                <c:pt idx="13">
                  <c:v>0.46796582797793762</c:v>
                </c:pt>
                <c:pt idx="14">
                  <c:v>0.4123083047907754</c:v>
                </c:pt>
                <c:pt idx="15">
                  <c:v>0.34368025239658739</c:v>
                </c:pt>
                <c:pt idx="16">
                  <c:v>0.26128525836289063</c:v>
                </c:pt>
                <c:pt idx="17">
                  <c:v>0.16432691025720303</c:v>
                </c:pt>
                <c:pt idx="18">
                  <c:v>5.200879564704175E-2</c:v>
                </c:pt>
                <c:pt idx="19">
                  <c:v>-7.6465497900075285E-2</c:v>
                </c:pt>
                <c:pt idx="20">
                  <c:v>-0.22189238281663171</c:v>
                </c:pt>
              </c:numCache>
            </c:numRef>
          </c:yVal>
        </c:ser>
        <c:ser>
          <c:idx val="8"/>
          <c:order val="8"/>
          <c:tx>
            <c:strRef>
              <c:f>Asx!$P$2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Asx!$O$3:$O$23</c:f>
              <c:numCache>
                <c:formatCode>0.00</c:formatCode>
                <c:ptCount val="21"/>
                <c:pt idx="0">
                  <c:v>0.77815125038364363</c:v>
                </c:pt>
                <c:pt idx="1">
                  <c:v>0.83924368786446146</c:v>
                </c:pt>
                <c:pt idx="2">
                  <c:v>0.90033612534527929</c:v>
                </c:pt>
                <c:pt idx="3">
                  <c:v>0.96142856282609712</c:v>
                </c:pt>
                <c:pt idx="4">
                  <c:v>1.022521000306915</c:v>
                </c:pt>
                <c:pt idx="5">
                  <c:v>1.0836134377877327</c:v>
                </c:pt>
                <c:pt idx="6">
                  <c:v>1.1447058752685506</c:v>
                </c:pt>
                <c:pt idx="7">
                  <c:v>1.2057983127493683</c:v>
                </c:pt>
                <c:pt idx="8">
                  <c:v>1.2668907502301863</c:v>
                </c:pt>
                <c:pt idx="9">
                  <c:v>1.327983187711004</c:v>
                </c:pt>
                <c:pt idx="10">
                  <c:v>1.3890756251918219</c:v>
                </c:pt>
                <c:pt idx="11">
                  <c:v>1.4501680626726396</c:v>
                </c:pt>
                <c:pt idx="12">
                  <c:v>1.5112605001534574</c:v>
                </c:pt>
                <c:pt idx="13">
                  <c:v>1.5723529376342753</c:v>
                </c:pt>
                <c:pt idx="14">
                  <c:v>1.633445375115093</c:v>
                </c:pt>
                <c:pt idx="15">
                  <c:v>1.694537812595911</c:v>
                </c:pt>
                <c:pt idx="16">
                  <c:v>1.7556302500767287</c:v>
                </c:pt>
                <c:pt idx="17">
                  <c:v>1.8167226875575466</c:v>
                </c:pt>
                <c:pt idx="18">
                  <c:v>1.8778151250383643</c:v>
                </c:pt>
                <c:pt idx="19">
                  <c:v>1.9389075625191821</c:v>
                </c:pt>
                <c:pt idx="20">
                  <c:v>2</c:v>
                </c:pt>
              </c:numCache>
            </c:numRef>
          </c:xVal>
          <c:yVal>
            <c:numRef>
              <c:f>Asx!$P$3:$P$23</c:f>
              <c:numCache>
                <c:formatCode>0.00</c:formatCode>
                <c:ptCount val="21"/>
                <c:pt idx="0">
                  <c:v>0.17722177725136878</c:v>
                </c:pt>
                <c:pt idx="1">
                  <c:v>0.19023771493426772</c:v>
                </c:pt>
                <c:pt idx="2">
                  <c:v>0.20508721796094598</c:v>
                </c:pt>
                <c:pt idx="3">
                  <c:v>0.22188544877714769</c:v>
                </c:pt>
                <c:pt idx="4">
                  <c:v>0.24074756982861706</c:v>
                </c:pt>
                <c:pt idx="5">
                  <c:v>0.26178874356109827</c:v>
                </c:pt>
                <c:pt idx="6">
                  <c:v>0.28512413242033552</c:v>
                </c:pt>
                <c:pt idx="7">
                  <c:v>0.31086889885207297</c:v>
                </c:pt>
                <c:pt idx="8">
                  <c:v>0.33913820530205502</c:v>
                </c:pt>
                <c:pt idx="9">
                  <c:v>0.37004721421602543</c:v>
                </c:pt>
                <c:pt idx="10">
                  <c:v>0.40371108803972894</c:v>
                </c:pt>
                <c:pt idx="11">
                  <c:v>0.44024498921890926</c:v>
                </c:pt>
                <c:pt idx="12">
                  <c:v>0.47976408019931077</c:v>
                </c:pt>
                <c:pt idx="13">
                  <c:v>0.52238352342667771</c:v>
                </c:pt>
                <c:pt idx="14">
                  <c:v>0.56821848134675412</c:v>
                </c:pt>
                <c:pt idx="15">
                  <c:v>0.61738411640528468</c:v>
                </c:pt>
                <c:pt idx="16">
                  <c:v>0.66999559104801276</c:v>
                </c:pt>
                <c:pt idx="17">
                  <c:v>0.72616806772068321</c:v>
                </c:pt>
                <c:pt idx="18">
                  <c:v>0.78601670886903996</c:v>
                </c:pt>
                <c:pt idx="19">
                  <c:v>0.84965667693882707</c:v>
                </c:pt>
                <c:pt idx="20">
                  <c:v>0.91720313437578915</c:v>
                </c:pt>
              </c:numCache>
            </c:numRef>
          </c:yVal>
        </c:ser>
        <c:axId val="185823616"/>
        <c:axId val="185825152"/>
      </c:scatterChart>
      <c:valAx>
        <c:axId val="185823616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825152"/>
        <c:crosses val="autoZero"/>
        <c:crossBetween val="midCat"/>
      </c:valAx>
      <c:valAx>
        <c:axId val="185825152"/>
        <c:scaling>
          <c:orientation val="minMax"/>
        </c:scaling>
        <c:axPos val="l"/>
        <c:numFmt formatCode="General" sourceLinked="1"/>
        <c:tickLblPos val="nextTo"/>
        <c:crossAx val="18582361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289" r="0.75000000000000289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4.0449438202247223E-2"/>
          <c:y val="2.236421725239621E-2"/>
          <c:w val="0.78314606741573001"/>
          <c:h val="0.92172523961661612"/>
        </c:manualLayout>
      </c:layout>
      <c:scatterChart>
        <c:scatterStyle val="lineMarker"/>
        <c:ser>
          <c:idx val="0"/>
          <c:order val="0"/>
          <c:tx>
            <c:strRef>
              <c:f>Ser!$B$149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Ser!$A$150:$A$265</c:f>
              <c:numCache>
                <c:formatCode>0.00E+00</c:formatCode>
                <c:ptCount val="116"/>
                <c:pt idx="0">
                  <c:v>0.20412345699788267</c:v>
                </c:pt>
                <c:pt idx="1">
                  <c:v>0.20412345699788267</c:v>
                </c:pt>
                <c:pt idx="2">
                  <c:v>0.20412345699788267</c:v>
                </c:pt>
                <c:pt idx="3">
                  <c:v>9.6608612306322825E-2</c:v>
                </c:pt>
                <c:pt idx="4">
                  <c:v>9.6608612306322825E-2</c:v>
                </c:pt>
                <c:pt idx="5">
                  <c:v>9.6608612306322825E-2</c:v>
                </c:pt>
                <c:pt idx="6">
                  <c:v>9.6608612306322825E-2</c:v>
                </c:pt>
                <c:pt idx="7">
                  <c:v>9.6608612306322825E-2</c:v>
                </c:pt>
                <c:pt idx="8">
                  <c:v>9.6608612306322825E-2</c:v>
                </c:pt>
                <c:pt idx="9">
                  <c:v>9.6608612306322825E-2</c:v>
                </c:pt>
                <c:pt idx="10">
                  <c:v>9.6608612306322825E-2</c:v>
                </c:pt>
                <c:pt idx="11">
                  <c:v>9.6608612306322825E-2</c:v>
                </c:pt>
                <c:pt idx="12">
                  <c:v>-4.6601420354702786E-2</c:v>
                </c:pt>
                <c:pt idx="13">
                  <c:v>-4.6601420354702786E-2</c:v>
                </c:pt>
                <c:pt idx="14">
                  <c:v>-4.6601420354702786E-2</c:v>
                </c:pt>
                <c:pt idx="15">
                  <c:v>-4.6601420354702786E-2</c:v>
                </c:pt>
                <c:pt idx="16">
                  <c:v>-4.6601420354702786E-2</c:v>
                </c:pt>
                <c:pt idx="17">
                  <c:v>-4.6601420354702786E-2</c:v>
                </c:pt>
                <c:pt idx="18">
                  <c:v>-4.6601420354702786E-2</c:v>
                </c:pt>
                <c:pt idx="19">
                  <c:v>-4.6601420354702786E-2</c:v>
                </c:pt>
                <c:pt idx="20">
                  <c:v>0.29988908335720121</c:v>
                </c:pt>
                <c:pt idx="21">
                  <c:v>0.29988908335720121</c:v>
                </c:pt>
                <c:pt idx="22">
                  <c:v>0.29988908335720121</c:v>
                </c:pt>
                <c:pt idx="23">
                  <c:v>0.29988908335720121</c:v>
                </c:pt>
                <c:pt idx="24">
                  <c:v>0.26820360597689269</c:v>
                </c:pt>
                <c:pt idx="25">
                  <c:v>0.26820360597689269</c:v>
                </c:pt>
                <c:pt idx="26">
                  <c:v>0.26820360597689269</c:v>
                </c:pt>
                <c:pt idx="27">
                  <c:v>0.26820360597689269</c:v>
                </c:pt>
                <c:pt idx="28">
                  <c:v>0.26820360597689269</c:v>
                </c:pt>
                <c:pt idx="29">
                  <c:v>0.26820360597689269</c:v>
                </c:pt>
                <c:pt idx="30">
                  <c:v>0.26820360597689269</c:v>
                </c:pt>
                <c:pt idx="31">
                  <c:v>0.26820360597689269</c:v>
                </c:pt>
                <c:pt idx="32">
                  <c:v>0.26820360597689269</c:v>
                </c:pt>
                <c:pt idx="33">
                  <c:v>0.26820360597689269</c:v>
                </c:pt>
                <c:pt idx="34">
                  <c:v>0.26820360597689269</c:v>
                </c:pt>
                <c:pt idx="35">
                  <c:v>0.24930913117324674</c:v>
                </c:pt>
                <c:pt idx="36">
                  <c:v>0.24930913117324674</c:v>
                </c:pt>
                <c:pt idx="37">
                  <c:v>0.24930913117324674</c:v>
                </c:pt>
                <c:pt idx="38">
                  <c:v>6.4986608109166386E-2</c:v>
                </c:pt>
                <c:pt idx="39">
                  <c:v>6.4986608109166386E-2</c:v>
                </c:pt>
                <c:pt idx="40">
                  <c:v>6.4986608109166386E-2</c:v>
                </c:pt>
                <c:pt idx="41">
                  <c:v>6.4986608109166386E-2</c:v>
                </c:pt>
                <c:pt idx="42">
                  <c:v>0.24930913117324674</c:v>
                </c:pt>
                <c:pt idx="43">
                  <c:v>0.24930913117324674</c:v>
                </c:pt>
                <c:pt idx="44">
                  <c:v>0.24930913117324674</c:v>
                </c:pt>
                <c:pt idx="45">
                  <c:v>0.29988908335720121</c:v>
                </c:pt>
                <c:pt idx="46">
                  <c:v>0.29988908335720121</c:v>
                </c:pt>
                <c:pt idx="47">
                  <c:v>0.26820360597689269</c:v>
                </c:pt>
                <c:pt idx="48">
                  <c:v>0.26820360597689269</c:v>
                </c:pt>
                <c:pt idx="49">
                  <c:v>0.26820360597689269</c:v>
                </c:pt>
                <c:pt idx="50">
                  <c:v>0.26820360597689269</c:v>
                </c:pt>
                <c:pt idx="51">
                  <c:v>0.26820360597689269</c:v>
                </c:pt>
                <c:pt idx="52">
                  <c:v>0.26820360597689269</c:v>
                </c:pt>
                <c:pt idx="53">
                  <c:v>0.26820360597689269</c:v>
                </c:pt>
                <c:pt idx="54">
                  <c:v>0.24930913117324674</c:v>
                </c:pt>
                <c:pt idx="55">
                  <c:v>6.4986608109166386E-2</c:v>
                </c:pt>
                <c:pt idx="56">
                  <c:v>6.4986608109166386E-2</c:v>
                </c:pt>
                <c:pt idx="57">
                  <c:v>6.4986608109166386E-2</c:v>
                </c:pt>
                <c:pt idx="58">
                  <c:v>0.24930913117324674</c:v>
                </c:pt>
                <c:pt idx="59">
                  <c:v>0.24930913117324674</c:v>
                </c:pt>
                <c:pt idx="60">
                  <c:v>0.24930913117324674</c:v>
                </c:pt>
                <c:pt idx="61">
                  <c:v>0.24930913117324674</c:v>
                </c:pt>
                <c:pt idx="62">
                  <c:v>0.24930913117324674</c:v>
                </c:pt>
                <c:pt idx="63">
                  <c:v>0.24930913117324674</c:v>
                </c:pt>
                <c:pt idx="64">
                  <c:v>0.24930913117324674</c:v>
                </c:pt>
                <c:pt idx="65">
                  <c:v>0.24930913117324674</c:v>
                </c:pt>
                <c:pt idx="66">
                  <c:v>0.24930913117324674</c:v>
                </c:pt>
                <c:pt idx="67">
                  <c:v>0.24930913117324674</c:v>
                </c:pt>
                <c:pt idx="68">
                  <c:v>0.24930913117324674</c:v>
                </c:pt>
                <c:pt idx="69">
                  <c:v>0.24930913117324674</c:v>
                </c:pt>
                <c:pt idx="70">
                  <c:v>0.24930913117324674</c:v>
                </c:pt>
                <c:pt idx="71">
                  <c:v>0.24930913117324674</c:v>
                </c:pt>
                <c:pt idx="72">
                  <c:v>0.24930913117324674</c:v>
                </c:pt>
                <c:pt idx="73">
                  <c:v>0.24930913117324674</c:v>
                </c:pt>
                <c:pt idx="74">
                  <c:v>0.24930913117324674</c:v>
                </c:pt>
                <c:pt idx="75">
                  <c:v>0.24930913117324674</c:v>
                </c:pt>
                <c:pt idx="76">
                  <c:v>0.24930913117324674</c:v>
                </c:pt>
                <c:pt idx="77">
                  <c:v>0.24930913117324674</c:v>
                </c:pt>
                <c:pt idx="78">
                  <c:v>0.24930913117324674</c:v>
                </c:pt>
                <c:pt idx="79">
                  <c:v>0.24930913117324674</c:v>
                </c:pt>
                <c:pt idx="80">
                  <c:v>1.2766719917080904E-2</c:v>
                </c:pt>
                <c:pt idx="81">
                  <c:v>1.2766719917080904E-2</c:v>
                </c:pt>
                <c:pt idx="82">
                  <c:v>1.2766719917080904E-2</c:v>
                </c:pt>
                <c:pt idx="83">
                  <c:v>1.2766719917080904E-2</c:v>
                </c:pt>
                <c:pt idx="84">
                  <c:v>1.2766719917080904E-2</c:v>
                </c:pt>
                <c:pt idx="85">
                  <c:v>1.2766719917080904E-2</c:v>
                </c:pt>
                <c:pt idx="86">
                  <c:v>-4.6601420354702786E-2</c:v>
                </c:pt>
                <c:pt idx="87">
                  <c:v>-4.6601420354702786E-2</c:v>
                </c:pt>
                <c:pt idx="88">
                  <c:v>-4.6601420354702786E-2</c:v>
                </c:pt>
                <c:pt idx="89">
                  <c:v>-4.6601420354702786E-2</c:v>
                </c:pt>
                <c:pt idx="90">
                  <c:v>-4.6601420354702786E-2</c:v>
                </c:pt>
                <c:pt idx="91">
                  <c:v>-4.6601420354702786E-2</c:v>
                </c:pt>
                <c:pt idx="92">
                  <c:v>-4.6601420354702786E-2</c:v>
                </c:pt>
                <c:pt idx="93">
                  <c:v>-4.6601420354702786E-2</c:v>
                </c:pt>
                <c:pt idx="94">
                  <c:v>0.11159610652851794</c:v>
                </c:pt>
                <c:pt idx="95">
                  <c:v>0.11159610652851794</c:v>
                </c:pt>
                <c:pt idx="96">
                  <c:v>0.11159610652851794</c:v>
                </c:pt>
                <c:pt idx="97">
                  <c:v>0.11159610652851794</c:v>
                </c:pt>
                <c:pt idx="98">
                  <c:v>0.24930913117324674</c:v>
                </c:pt>
                <c:pt idx="99">
                  <c:v>0.24930913117324674</c:v>
                </c:pt>
                <c:pt idx="100">
                  <c:v>0.36206245370910789</c:v>
                </c:pt>
                <c:pt idx="101">
                  <c:v>0.36206245370910789</c:v>
                </c:pt>
                <c:pt idx="102">
                  <c:v>0.36206245370910789</c:v>
                </c:pt>
                <c:pt idx="103">
                  <c:v>0.36206245370910789</c:v>
                </c:pt>
                <c:pt idx="104">
                  <c:v>0.36206245370910789</c:v>
                </c:pt>
                <c:pt idx="105">
                  <c:v>0.36206245370910789</c:v>
                </c:pt>
                <c:pt idx="106">
                  <c:v>0.36206245370910789</c:v>
                </c:pt>
                <c:pt idx="107">
                  <c:v>0.36206245370910789</c:v>
                </c:pt>
                <c:pt idx="108">
                  <c:v>0.36206245370910789</c:v>
                </c:pt>
                <c:pt idx="109">
                  <c:v>0.3276312384997338</c:v>
                </c:pt>
                <c:pt idx="110">
                  <c:v>0.27025313541491669</c:v>
                </c:pt>
                <c:pt idx="111">
                  <c:v>0.27025313541491669</c:v>
                </c:pt>
                <c:pt idx="112">
                  <c:v>0.26490410686302435</c:v>
                </c:pt>
                <c:pt idx="113">
                  <c:v>0.27025313541491669</c:v>
                </c:pt>
                <c:pt idx="114">
                  <c:v>0.27025313541491669</c:v>
                </c:pt>
                <c:pt idx="115">
                  <c:v>0.27025313541491669</c:v>
                </c:pt>
              </c:numCache>
            </c:numRef>
          </c:xVal>
          <c:yVal>
            <c:numRef>
              <c:f>Ser!$B$150:$B$265</c:f>
              <c:numCache>
                <c:formatCode>General</c:formatCode>
                <c:ptCount val="116"/>
                <c:pt idx="0">
                  <c:v>0.22675714159106139</c:v>
                </c:pt>
                <c:pt idx="1">
                  <c:v>0.14260181642589875</c:v>
                </c:pt>
                <c:pt idx="2">
                  <c:v>1.1037050068990185E-2</c:v>
                </c:pt>
                <c:pt idx="3">
                  <c:v>2.3776849750242267E-2</c:v>
                </c:pt>
                <c:pt idx="4">
                  <c:v>9.8349860889019453E-2</c:v>
                </c:pt>
                <c:pt idx="5">
                  <c:v>0.10365197676414552</c:v>
                </c:pt>
                <c:pt idx="6">
                  <c:v>0.11132106997417771</c:v>
                </c:pt>
                <c:pt idx="7">
                  <c:v>0.12861381532622246</c:v>
                </c:pt>
                <c:pt idx="8">
                  <c:v>0.10127954514463113</c:v>
                </c:pt>
                <c:pt idx="9">
                  <c:v>0.10611443842326325</c:v>
                </c:pt>
                <c:pt idx="10">
                  <c:v>0.10172933991357919</c:v>
                </c:pt>
                <c:pt idx="11">
                  <c:v>3.6632173431083027E-2</c:v>
                </c:pt>
                <c:pt idx="12">
                  <c:v>2.3526519233551986E-2</c:v>
                </c:pt>
                <c:pt idx="13">
                  <c:v>2.8604013810938245E-2</c:v>
                </c:pt>
                <c:pt idx="14">
                  <c:v>2.2856885908658753E-2</c:v>
                </c:pt>
                <c:pt idx="15">
                  <c:v>2.355433210174657E-2</c:v>
                </c:pt>
                <c:pt idx="16">
                  <c:v>1.3240847395436829E-2</c:v>
                </c:pt>
                <c:pt idx="17">
                  <c:v>2.4994535882050497E-2</c:v>
                </c:pt>
                <c:pt idx="18">
                  <c:v>1.8333680534869928E-2</c:v>
                </c:pt>
                <c:pt idx="19">
                  <c:v>1.8311185009035242E-2</c:v>
                </c:pt>
                <c:pt idx="20">
                  <c:v>8.0206596000000005E-2</c:v>
                </c:pt>
                <c:pt idx="21">
                  <c:v>5.3310998999999998E-2</c:v>
                </c:pt>
                <c:pt idx="22">
                  <c:v>5.5615649000000003E-2</c:v>
                </c:pt>
                <c:pt idx="23">
                  <c:v>5.0842995000000002E-2</c:v>
                </c:pt>
                <c:pt idx="24">
                  <c:v>5.3357413999999999E-2</c:v>
                </c:pt>
                <c:pt idx="25">
                  <c:v>4.5898258999999997E-2</c:v>
                </c:pt>
                <c:pt idx="26">
                  <c:v>5.1475759000000003E-2</c:v>
                </c:pt>
                <c:pt idx="27">
                  <c:v>5.1844609E-2</c:v>
                </c:pt>
                <c:pt idx="28">
                  <c:v>4.7489680999999999E-2</c:v>
                </c:pt>
                <c:pt idx="29">
                  <c:v>7.1577667999999997E-2</c:v>
                </c:pt>
                <c:pt idx="30">
                  <c:v>4.4583641E-2</c:v>
                </c:pt>
                <c:pt idx="31">
                  <c:v>5.6585067000000003E-2</c:v>
                </c:pt>
                <c:pt idx="32">
                  <c:v>6.8080288000000003E-2</c:v>
                </c:pt>
                <c:pt idx="33">
                  <c:v>5.1869627000000001E-2</c:v>
                </c:pt>
                <c:pt idx="34">
                  <c:v>0.14209743699999999</c:v>
                </c:pt>
                <c:pt idx="35">
                  <c:v>7.9529840000000004E-2</c:v>
                </c:pt>
                <c:pt idx="36">
                  <c:v>8.2879261999999995E-2</c:v>
                </c:pt>
                <c:pt idx="37">
                  <c:v>0.119571838</c:v>
                </c:pt>
                <c:pt idx="38">
                  <c:v>2.9818378999999999E-2</c:v>
                </c:pt>
                <c:pt idx="39">
                  <c:v>0.12338416000000001</c:v>
                </c:pt>
                <c:pt idx="40">
                  <c:v>6.1419996999999997E-2</c:v>
                </c:pt>
                <c:pt idx="41">
                  <c:v>5.1510146999999999E-2</c:v>
                </c:pt>
                <c:pt idx="42">
                  <c:v>4.6633569999999999E-2</c:v>
                </c:pt>
                <c:pt idx="43">
                  <c:v>5.2527241000000002E-2</c:v>
                </c:pt>
                <c:pt idx="44">
                  <c:v>4.5897304999999999E-2</c:v>
                </c:pt>
                <c:pt idx="45">
                  <c:v>5.8172227E-2</c:v>
                </c:pt>
                <c:pt idx="46">
                  <c:v>5.2963768000000001E-2</c:v>
                </c:pt>
                <c:pt idx="47">
                  <c:v>5.2170168000000003E-2</c:v>
                </c:pt>
                <c:pt idx="48">
                  <c:v>5.6190309000000001E-2</c:v>
                </c:pt>
                <c:pt idx="49">
                  <c:v>7.3699793E-2</c:v>
                </c:pt>
                <c:pt idx="50">
                  <c:v>6.1056430000000002E-2</c:v>
                </c:pt>
                <c:pt idx="51">
                  <c:v>4.7037427999999999E-2</c:v>
                </c:pt>
                <c:pt idx="52">
                  <c:v>6.4284093E-2</c:v>
                </c:pt>
                <c:pt idx="53">
                  <c:v>0.14209743699999999</c:v>
                </c:pt>
                <c:pt idx="54">
                  <c:v>7.8958885000000006E-2</c:v>
                </c:pt>
                <c:pt idx="55">
                  <c:v>3.0936684999999998E-2</c:v>
                </c:pt>
                <c:pt idx="56">
                  <c:v>6.4271621000000001E-2</c:v>
                </c:pt>
                <c:pt idx="57">
                  <c:v>5.3966269999999997E-2</c:v>
                </c:pt>
                <c:pt idx="58">
                  <c:v>6.3700584195408264E-2</c:v>
                </c:pt>
                <c:pt idx="59">
                  <c:v>6.6331512817048216E-2</c:v>
                </c:pt>
                <c:pt idx="60">
                  <c:v>6.4297608872529569E-2</c:v>
                </c:pt>
                <c:pt idx="61">
                  <c:v>5.8739435030863291E-2</c:v>
                </c:pt>
                <c:pt idx="62">
                  <c:v>7.4432505795666348E-2</c:v>
                </c:pt>
                <c:pt idx="63">
                  <c:v>7.5149029324479449E-2</c:v>
                </c:pt>
                <c:pt idx="64">
                  <c:v>6.8598620212272324E-2</c:v>
                </c:pt>
                <c:pt idx="65">
                  <c:v>6.3065599992012666E-2</c:v>
                </c:pt>
                <c:pt idx="66">
                  <c:v>6.815882599373492E-2</c:v>
                </c:pt>
                <c:pt idx="67">
                  <c:v>6.3403919806110043E-2</c:v>
                </c:pt>
                <c:pt idx="68">
                  <c:v>7.1558951316406341E-2</c:v>
                </c:pt>
                <c:pt idx="69">
                  <c:v>6.5016339559241257E-2</c:v>
                </c:pt>
                <c:pt idx="70">
                  <c:v>5.6328078281466548E-2</c:v>
                </c:pt>
                <c:pt idx="71">
                  <c:v>6.4171092235390012E-2</c:v>
                </c:pt>
                <c:pt idx="72">
                  <c:v>6.7292583824205138E-2</c:v>
                </c:pt>
                <c:pt idx="73">
                  <c:v>7.4565376338478886E-2</c:v>
                </c:pt>
                <c:pt idx="74">
                  <c:v>5.446628803803831E-2</c:v>
                </c:pt>
                <c:pt idx="75">
                  <c:v>6.5288178197379199E-2</c:v>
                </c:pt>
                <c:pt idx="76">
                  <c:v>6.0471311186354612E-2</c:v>
                </c:pt>
                <c:pt idx="77">
                  <c:v>4.3126126884946228E-2</c:v>
                </c:pt>
                <c:pt idx="78">
                  <c:v>4.9798055783263476E-2</c:v>
                </c:pt>
                <c:pt idx="79">
                  <c:v>4.1417426505887089E-2</c:v>
                </c:pt>
                <c:pt idx="80">
                  <c:v>5.7892570871483667E-2</c:v>
                </c:pt>
                <c:pt idx="81">
                  <c:v>3.4109594711514014E-2</c:v>
                </c:pt>
                <c:pt idx="82">
                  <c:v>2.0301651059792543E-2</c:v>
                </c:pt>
                <c:pt idx="83">
                  <c:v>6.4170783680299812E-2</c:v>
                </c:pt>
                <c:pt idx="84">
                  <c:v>3.4486779032253244E-2</c:v>
                </c:pt>
                <c:pt idx="85">
                  <c:v>2.8269741609715893E-2</c:v>
                </c:pt>
                <c:pt idx="86">
                  <c:v>5.0474421804585071E-2</c:v>
                </c:pt>
                <c:pt idx="87">
                  <c:v>4.7834752885646752E-2</c:v>
                </c:pt>
                <c:pt idx="88">
                  <c:v>7.2641631098380705E-2</c:v>
                </c:pt>
                <c:pt idx="89">
                  <c:v>3.9625715787522199E-2</c:v>
                </c:pt>
                <c:pt idx="90">
                  <c:v>2.6943325493978244E-2</c:v>
                </c:pt>
                <c:pt idx="91">
                  <c:v>4.1022205839528092E-2</c:v>
                </c:pt>
                <c:pt idx="92">
                  <c:v>2.037861042375164E-2</c:v>
                </c:pt>
                <c:pt idx="93">
                  <c:v>2.65593807717419E-2</c:v>
                </c:pt>
                <c:pt idx="94">
                  <c:v>5.6586655996531399E-2</c:v>
                </c:pt>
                <c:pt idx="95">
                  <c:v>5.241227159068642E-2</c:v>
                </c:pt>
                <c:pt idx="96">
                  <c:v>0.31539520374425983</c:v>
                </c:pt>
                <c:pt idx="97">
                  <c:v>0.33321900079150768</c:v>
                </c:pt>
                <c:pt idx="98">
                  <c:v>5.0015829448023366E-2</c:v>
                </c:pt>
                <c:pt idx="99">
                  <c:v>4.1925155713166185E-2</c:v>
                </c:pt>
                <c:pt idx="100">
                  <c:v>6.3213958442310425E-2</c:v>
                </c:pt>
                <c:pt idx="101">
                  <c:v>5.743486814640366E-2</c:v>
                </c:pt>
                <c:pt idx="102">
                  <c:v>5.8674992572587195E-2</c:v>
                </c:pt>
                <c:pt idx="103">
                  <c:v>5.2336053787660257E-2</c:v>
                </c:pt>
                <c:pt idx="104">
                  <c:v>4.4665332781607753E-2</c:v>
                </c:pt>
                <c:pt idx="105">
                  <c:v>4.6540488548518617E-2</c:v>
                </c:pt>
                <c:pt idx="106">
                  <c:v>5.5205013302856307E-2</c:v>
                </c:pt>
                <c:pt idx="107">
                  <c:v>4.249946234579724E-2</c:v>
                </c:pt>
                <c:pt idx="108">
                  <c:v>4.6046769890437877E-2</c:v>
                </c:pt>
                <c:pt idx="109">
                  <c:v>2.6637022387139234E-2</c:v>
                </c:pt>
                <c:pt idx="110">
                  <c:v>2.5870249302505702E-2</c:v>
                </c:pt>
                <c:pt idx="111">
                  <c:v>2.1251004789244358E-2</c:v>
                </c:pt>
                <c:pt idx="112">
                  <c:v>2.0903137398539728E-2</c:v>
                </c:pt>
                <c:pt idx="113">
                  <c:v>2.3653456801552591E-2</c:v>
                </c:pt>
                <c:pt idx="114">
                  <c:v>2.9195201512239571E-2</c:v>
                </c:pt>
                <c:pt idx="115">
                  <c:v>1.787058561942171E-2</c:v>
                </c:pt>
              </c:numCache>
            </c:numRef>
          </c:yVal>
        </c:ser>
        <c:ser>
          <c:idx val="1"/>
          <c:order val="1"/>
          <c:tx>
            <c:strRef>
              <c:f>Ser!$I$149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Ser!$H$150:$H$187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0.65243294490837389</c:v>
                </c:pt>
                <c:pt idx="15">
                  <c:v>0.65243294490837389</c:v>
                </c:pt>
                <c:pt idx="16">
                  <c:v>1.7316141909559988</c:v>
                </c:pt>
                <c:pt idx="17">
                  <c:v>1.7316141909559988</c:v>
                </c:pt>
                <c:pt idx="18">
                  <c:v>1.4305841952920175</c:v>
                </c:pt>
                <c:pt idx="19">
                  <c:v>1.4305841952920175</c:v>
                </c:pt>
                <c:pt idx="20">
                  <c:v>0.65243294490837389</c:v>
                </c:pt>
                <c:pt idx="21">
                  <c:v>0.65243294490837389</c:v>
                </c:pt>
                <c:pt idx="22">
                  <c:v>1.7316141909559988</c:v>
                </c:pt>
                <c:pt idx="23">
                  <c:v>1.7316141909559988</c:v>
                </c:pt>
                <c:pt idx="24">
                  <c:v>1.4305841952920175</c:v>
                </c:pt>
                <c:pt idx="25">
                  <c:v>1.4305841952920175</c:v>
                </c:pt>
                <c:pt idx="26">
                  <c:v>0.65243294490837389</c:v>
                </c:pt>
                <c:pt idx="27">
                  <c:v>0.65243294490837389</c:v>
                </c:pt>
                <c:pt idx="28">
                  <c:v>1.7316141909559988</c:v>
                </c:pt>
                <c:pt idx="29">
                  <c:v>1.7316141909559988</c:v>
                </c:pt>
                <c:pt idx="30">
                  <c:v>1.4305841952920175</c:v>
                </c:pt>
                <c:pt idx="31">
                  <c:v>1.4305841952920175</c:v>
                </c:pt>
                <c:pt idx="32">
                  <c:v>0.65243294490837389</c:v>
                </c:pt>
                <c:pt idx="33">
                  <c:v>0.65243294490837389</c:v>
                </c:pt>
                <c:pt idx="34">
                  <c:v>1.7316141909559988</c:v>
                </c:pt>
                <c:pt idx="35">
                  <c:v>1.7316141909559988</c:v>
                </c:pt>
                <c:pt idx="36">
                  <c:v>1.4305841952920175</c:v>
                </c:pt>
                <c:pt idx="37">
                  <c:v>1.4305841952920175</c:v>
                </c:pt>
              </c:numCache>
            </c:numRef>
          </c:xVal>
          <c:yVal>
            <c:numRef>
              <c:f>Ser!$I$150:$I$187</c:f>
              <c:numCache>
                <c:formatCode>General</c:formatCode>
                <c:ptCount val="38"/>
                <c:pt idx="0">
                  <c:v>7.4127250000000002E-3</c:v>
                </c:pt>
                <c:pt idx="1">
                  <c:v>8.1740719999999992E-3</c:v>
                </c:pt>
                <c:pt idx="2">
                  <c:v>8.3530949999999996E-3</c:v>
                </c:pt>
                <c:pt idx="3">
                  <c:v>8.8133550000000001E-3</c:v>
                </c:pt>
                <c:pt idx="4">
                  <c:v>5.7913890000000001E-3</c:v>
                </c:pt>
                <c:pt idx="5">
                  <c:v>5.6195409999999996E-3</c:v>
                </c:pt>
                <c:pt idx="6">
                  <c:v>8.1445619999999993E-3</c:v>
                </c:pt>
                <c:pt idx="7">
                  <c:v>8.6416440000000004E-3</c:v>
                </c:pt>
                <c:pt idx="8">
                  <c:v>9.0134740000000005E-3</c:v>
                </c:pt>
                <c:pt idx="9">
                  <c:v>1.0817601E-2</c:v>
                </c:pt>
                <c:pt idx="10">
                  <c:v>8.7111329999999994E-3</c:v>
                </c:pt>
                <c:pt idx="11">
                  <c:v>8.0900009999999994E-3</c:v>
                </c:pt>
                <c:pt idx="12">
                  <c:v>1.0073738E-2</c:v>
                </c:pt>
                <c:pt idx="13">
                  <c:v>8.0137609999999995E-3</c:v>
                </c:pt>
                <c:pt idx="14">
                  <c:v>2.4257826999999999E-2</c:v>
                </c:pt>
                <c:pt idx="15">
                  <c:v>2.4518956000000001E-2</c:v>
                </c:pt>
                <c:pt idx="16">
                  <c:v>4.9089805E-2</c:v>
                </c:pt>
                <c:pt idx="17">
                  <c:v>4.8395114000000003E-2</c:v>
                </c:pt>
                <c:pt idx="18">
                  <c:v>3.0352529E-2</c:v>
                </c:pt>
                <c:pt idx="19">
                  <c:v>3.9413595000000003E-2</c:v>
                </c:pt>
                <c:pt idx="20">
                  <c:v>2.0311383999999998E-2</c:v>
                </c:pt>
                <c:pt idx="21">
                  <c:v>1.4764604000000001E-2</c:v>
                </c:pt>
                <c:pt idx="22">
                  <c:v>3.9563013000000001E-2</c:v>
                </c:pt>
                <c:pt idx="23">
                  <c:v>3.8023671000000002E-2</c:v>
                </c:pt>
                <c:pt idx="24">
                  <c:v>3.5289688E-2</c:v>
                </c:pt>
                <c:pt idx="25">
                  <c:v>2.8883611E-2</c:v>
                </c:pt>
                <c:pt idx="26">
                  <c:v>2.3569777E-2</c:v>
                </c:pt>
                <c:pt idx="27">
                  <c:v>2.5598157999999999E-2</c:v>
                </c:pt>
                <c:pt idx="28">
                  <c:v>4.0898228000000002E-2</c:v>
                </c:pt>
                <c:pt idx="29">
                  <c:v>4.1600049E-2</c:v>
                </c:pt>
                <c:pt idx="30">
                  <c:v>1.0930697E-2</c:v>
                </c:pt>
                <c:pt idx="31">
                  <c:v>1.1925666999999999E-2</c:v>
                </c:pt>
                <c:pt idx="32">
                  <c:v>1.6910781E-2</c:v>
                </c:pt>
                <c:pt idx="33">
                  <c:v>2.0045406000000002E-2</c:v>
                </c:pt>
                <c:pt idx="34">
                  <c:v>4.4719572999999999E-2</c:v>
                </c:pt>
                <c:pt idx="35">
                  <c:v>4.3544613000000003E-2</c:v>
                </c:pt>
                <c:pt idx="36">
                  <c:v>3.0740917999999999E-2</c:v>
                </c:pt>
                <c:pt idx="37">
                  <c:v>2.9967673E-2</c:v>
                </c:pt>
              </c:numCache>
            </c:numRef>
          </c:yVal>
        </c:ser>
        <c:ser>
          <c:idx val="2"/>
          <c:order val="2"/>
          <c:tx>
            <c:strRef>
              <c:f>Ser!$P$149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Ser!$O$150:$O$187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  <c:pt idx="30" formatCode="0.00">
                  <c:v>2.6812412373755872</c:v>
                </c:pt>
                <c:pt idx="31" formatCode="0.00">
                  <c:v>2.6812412373755872</c:v>
                </c:pt>
                <c:pt idx="32" formatCode="0.00">
                  <c:v>2.0791812460476247</c:v>
                </c:pt>
                <c:pt idx="33" formatCode="0.00">
                  <c:v>2.0791812460476247</c:v>
                </c:pt>
                <c:pt idx="34" formatCode="0.00">
                  <c:v>2.3802112417116059</c:v>
                </c:pt>
                <c:pt idx="35" formatCode="0.00">
                  <c:v>2.3802112417116059</c:v>
                </c:pt>
                <c:pt idx="36" formatCode="0.00">
                  <c:v>2.6812412373755872</c:v>
                </c:pt>
                <c:pt idx="37" formatCode="0.00">
                  <c:v>2.6812412373755872</c:v>
                </c:pt>
              </c:numCache>
            </c:numRef>
          </c:xVal>
          <c:yVal>
            <c:numRef>
              <c:f>Ser!$P$150:$P$187</c:f>
              <c:numCache>
                <c:formatCode>General</c:formatCode>
                <c:ptCount val="38"/>
                <c:pt idx="0">
                  <c:v>7.4127250000000002E-3</c:v>
                </c:pt>
                <c:pt idx="1">
                  <c:v>8.1740719999999992E-3</c:v>
                </c:pt>
                <c:pt idx="2">
                  <c:v>8.3530949999999996E-3</c:v>
                </c:pt>
                <c:pt idx="3">
                  <c:v>8.8133550000000001E-3</c:v>
                </c:pt>
                <c:pt idx="4">
                  <c:v>5.7913890000000001E-3</c:v>
                </c:pt>
                <c:pt idx="5">
                  <c:v>5.6195409999999996E-3</c:v>
                </c:pt>
                <c:pt idx="6">
                  <c:v>8.1445619999999993E-3</c:v>
                </c:pt>
                <c:pt idx="7">
                  <c:v>8.6416440000000004E-3</c:v>
                </c:pt>
                <c:pt idx="8">
                  <c:v>9.0134740000000005E-3</c:v>
                </c:pt>
                <c:pt idx="9">
                  <c:v>1.0817601E-2</c:v>
                </c:pt>
                <c:pt idx="10">
                  <c:v>8.7111329999999994E-3</c:v>
                </c:pt>
                <c:pt idx="11">
                  <c:v>8.0900009999999994E-3</c:v>
                </c:pt>
                <c:pt idx="12">
                  <c:v>1.0073738E-2</c:v>
                </c:pt>
                <c:pt idx="13">
                  <c:v>8.0137609999999995E-3</c:v>
                </c:pt>
                <c:pt idx="14">
                  <c:v>0.108070126</c:v>
                </c:pt>
                <c:pt idx="15">
                  <c:v>0.10962269299999999</c:v>
                </c:pt>
                <c:pt idx="16">
                  <c:v>0.177429158</c:v>
                </c:pt>
                <c:pt idx="17">
                  <c:v>0.15725624399999999</c:v>
                </c:pt>
                <c:pt idx="18">
                  <c:v>0.16999551600000001</c:v>
                </c:pt>
                <c:pt idx="19">
                  <c:v>0.159214244</c:v>
                </c:pt>
                <c:pt idx="20">
                  <c:v>9.7180054000000002E-2</c:v>
                </c:pt>
                <c:pt idx="21">
                  <c:v>9.6755270000000004E-2</c:v>
                </c:pt>
                <c:pt idx="22">
                  <c:v>0.13706452499999999</c:v>
                </c:pt>
                <c:pt idx="23">
                  <c:v>0.130212041</c:v>
                </c:pt>
                <c:pt idx="24">
                  <c:v>0.188428184</c:v>
                </c:pt>
                <c:pt idx="25">
                  <c:v>0.158318813</c:v>
                </c:pt>
                <c:pt idx="26">
                  <c:v>0.100733197</c:v>
                </c:pt>
                <c:pt idx="27">
                  <c:v>0.105329635</c:v>
                </c:pt>
                <c:pt idx="28">
                  <c:v>0.14143968800000001</c:v>
                </c:pt>
                <c:pt idx="29">
                  <c:v>0.14300391200000001</c:v>
                </c:pt>
                <c:pt idx="30">
                  <c:v>0.14940286899999999</c:v>
                </c:pt>
                <c:pt idx="31">
                  <c:v>0.14737697299999999</c:v>
                </c:pt>
                <c:pt idx="32">
                  <c:v>0.104173221</c:v>
                </c:pt>
                <c:pt idx="33">
                  <c:v>0.10837533000000001</c:v>
                </c:pt>
                <c:pt idx="34">
                  <c:v>0.14931141000000001</c:v>
                </c:pt>
                <c:pt idx="35">
                  <c:v>0.12801168499999999</c:v>
                </c:pt>
                <c:pt idx="36">
                  <c:v>0.12955847300000001</c:v>
                </c:pt>
                <c:pt idx="37">
                  <c:v>0.160857901</c:v>
                </c:pt>
              </c:numCache>
            </c:numRef>
          </c:yVal>
        </c:ser>
        <c:ser>
          <c:idx val="3"/>
          <c:order val="3"/>
          <c:tx>
            <c:strRef>
              <c:f>Ser!$W$149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Ser!$V$150:$V$251</c:f>
              <c:numCache>
                <c:formatCode>General</c:formatCode>
                <c:ptCount val="102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1.5725148028564613</c:v>
                </c:pt>
                <c:pt idx="15" formatCode="0.00">
                  <c:v>1.5725148028564613</c:v>
                </c:pt>
                <c:pt idx="16" formatCode="0.00">
                  <c:v>1.5725148028564613</c:v>
                </c:pt>
                <c:pt idx="17" formatCode="0.00">
                  <c:v>1.5725148028564613</c:v>
                </c:pt>
                <c:pt idx="18" formatCode="0.00">
                  <c:v>1.8735447985204425</c:v>
                </c:pt>
                <c:pt idx="19" formatCode="0.00">
                  <c:v>1.8735447985204425</c:v>
                </c:pt>
                <c:pt idx="20" formatCode="0.00">
                  <c:v>1.8735447985204425</c:v>
                </c:pt>
                <c:pt idx="21" formatCode="0.00">
                  <c:v>1.8735447985204425</c:v>
                </c:pt>
                <c:pt idx="22" formatCode="0.00">
                  <c:v>2.1745747941844238</c:v>
                </c:pt>
                <c:pt idx="23" formatCode="0.00">
                  <c:v>2.1745747941844238</c:v>
                </c:pt>
                <c:pt idx="24" formatCode="0.00">
                  <c:v>2.3506660532401047</c:v>
                </c:pt>
                <c:pt idx="25" formatCode="0.00">
                  <c:v>2.3506660532401047</c:v>
                </c:pt>
                <c:pt idx="26" formatCode="0.00">
                  <c:v>2.475604789848405</c:v>
                </c:pt>
                <c:pt idx="27" formatCode="0.00">
                  <c:v>2.475604789848405</c:v>
                </c:pt>
                <c:pt idx="28" formatCode="0.00">
                  <c:v>2.9527260445680672</c:v>
                </c:pt>
                <c:pt idx="29" formatCode="0.00">
                  <c:v>2.9527260445680672</c:v>
                </c:pt>
                <c:pt idx="30" formatCode="0.00">
                  <c:v>3.2537560402320485</c:v>
                </c:pt>
                <c:pt idx="31" formatCode="0.00">
                  <c:v>3.2537560402320485</c:v>
                </c:pt>
                <c:pt idx="32" formatCode="0.00">
                  <c:v>3.2537560402320485</c:v>
                </c:pt>
                <c:pt idx="33" formatCode="0.00">
                  <c:v>3.2537560402320485</c:v>
                </c:pt>
                <c:pt idx="34" formatCode="0.00">
                  <c:v>3.4298472992877298</c:v>
                </c:pt>
                <c:pt idx="35" formatCode="0.00">
                  <c:v>3.4298472992877298</c:v>
                </c:pt>
                <c:pt idx="36" formatCode="0.00">
                  <c:v>3.5547860358960297</c:v>
                </c:pt>
                <c:pt idx="37" formatCode="0.00">
                  <c:v>3.5547860358960297</c:v>
                </c:pt>
                <c:pt idx="38" formatCode="0.00">
                  <c:v>3.6516960489040859</c:v>
                </c:pt>
                <c:pt idx="39" formatCode="0.00">
                  <c:v>3.6516960489040859</c:v>
                </c:pt>
                <c:pt idx="40" formatCode="0.00">
                  <c:v>1.5725148028564613</c:v>
                </c:pt>
                <c:pt idx="41" formatCode="0.00">
                  <c:v>1.5725148028564613</c:v>
                </c:pt>
                <c:pt idx="42" formatCode="0.00">
                  <c:v>1.8735447985204425</c:v>
                </c:pt>
                <c:pt idx="43" formatCode="0.00">
                  <c:v>1.8735447985204425</c:v>
                </c:pt>
                <c:pt idx="44" formatCode="0.00">
                  <c:v>2.1745747941844238</c:v>
                </c:pt>
                <c:pt idx="45" formatCode="0.00">
                  <c:v>2.1745747941844238</c:v>
                </c:pt>
                <c:pt idx="46" formatCode="0.00">
                  <c:v>2.3506660532401047</c:v>
                </c:pt>
                <c:pt idx="47" formatCode="0.00">
                  <c:v>2.3506660532401047</c:v>
                </c:pt>
                <c:pt idx="48" formatCode="0.00">
                  <c:v>2.475604789848405</c:v>
                </c:pt>
                <c:pt idx="49" formatCode="0.00">
                  <c:v>2.475604789848405</c:v>
                </c:pt>
                <c:pt idx="50" formatCode="0.00">
                  <c:v>2.9527260445680672</c:v>
                </c:pt>
                <c:pt idx="51" formatCode="0.00">
                  <c:v>2.9527260445680672</c:v>
                </c:pt>
                <c:pt idx="52" formatCode="0.00">
                  <c:v>3.2537560402320485</c:v>
                </c:pt>
                <c:pt idx="53" formatCode="0.00">
                  <c:v>3.2537560402320485</c:v>
                </c:pt>
                <c:pt idx="54" formatCode="0.00">
                  <c:v>3.4298472992877298</c:v>
                </c:pt>
                <c:pt idx="55" formatCode="0.00">
                  <c:v>3.4298472992877298</c:v>
                </c:pt>
                <c:pt idx="56" formatCode="0.00">
                  <c:v>3.5547860358960297</c:v>
                </c:pt>
                <c:pt idx="57" formatCode="0.00">
                  <c:v>3.5547860358960297</c:v>
                </c:pt>
                <c:pt idx="58" formatCode="0.00">
                  <c:v>3.6516960489040859</c:v>
                </c:pt>
                <c:pt idx="59" formatCode="0.00">
                  <c:v>3.6516960489040859</c:v>
                </c:pt>
                <c:pt idx="60" formatCode="0.00">
                  <c:v>1.5725148028564613</c:v>
                </c:pt>
                <c:pt idx="61" formatCode="0.00">
                  <c:v>1.5725148028564613</c:v>
                </c:pt>
                <c:pt idx="62" formatCode="0.00">
                  <c:v>1.8735447985204425</c:v>
                </c:pt>
                <c:pt idx="63" formatCode="0.00">
                  <c:v>1.8735447985204425</c:v>
                </c:pt>
                <c:pt idx="64" formatCode="0.00">
                  <c:v>2.1745747941844238</c:v>
                </c:pt>
                <c:pt idx="65" formatCode="0.00">
                  <c:v>2.1745747941844238</c:v>
                </c:pt>
                <c:pt idx="66" formatCode="0.00">
                  <c:v>2.3506660532401047</c:v>
                </c:pt>
                <c:pt idx="67" formatCode="0.00">
                  <c:v>2.3506660532401047</c:v>
                </c:pt>
                <c:pt idx="68" formatCode="0.00">
                  <c:v>2.475604789848405</c:v>
                </c:pt>
                <c:pt idx="69" formatCode="0.00">
                  <c:v>2.475604789848405</c:v>
                </c:pt>
                <c:pt idx="70" formatCode="0.00">
                  <c:v>2.9527260445680672</c:v>
                </c:pt>
                <c:pt idx="71" formatCode="0.00">
                  <c:v>2.9527260445680672</c:v>
                </c:pt>
                <c:pt idx="72" formatCode="0.00">
                  <c:v>3.2537560402320485</c:v>
                </c:pt>
                <c:pt idx="73" formatCode="0.00">
                  <c:v>3.2537560402320485</c:v>
                </c:pt>
                <c:pt idx="74" formatCode="0.00">
                  <c:v>3.2537560402320485</c:v>
                </c:pt>
                <c:pt idx="75" formatCode="0.00">
                  <c:v>3.2537560402320485</c:v>
                </c:pt>
                <c:pt idx="76" formatCode="0.00">
                  <c:v>3.4298472992877298</c:v>
                </c:pt>
                <c:pt idx="77" formatCode="0.00">
                  <c:v>3.5547860358960297</c:v>
                </c:pt>
                <c:pt idx="78" formatCode="0.00">
                  <c:v>3.5547860358960297</c:v>
                </c:pt>
                <c:pt idx="79" formatCode="0.00">
                  <c:v>3.6516960489040859</c:v>
                </c:pt>
                <c:pt idx="80" formatCode="0.00">
                  <c:v>3.6516960489040859</c:v>
                </c:pt>
                <c:pt idx="81" formatCode="0.00">
                  <c:v>1.5725148028564613</c:v>
                </c:pt>
                <c:pt idx="82" formatCode="0.00">
                  <c:v>1.5725148028564613</c:v>
                </c:pt>
                <c:pt idx="83" formatCode="0.00">
                  <c:v>1.8735447985204425</c:v>
                </c:pt>
                <c:pt idx="84" formatCode="0.00">
                  <c:v>1.8735447985204425</c:v>
                </c:pt>
                <c:pt idx="85" formatCode="0.00">
                  <c:v>2.1745747941844238</c:v>
                </c:pt>
                <c:pt idx="86" formatCode="0.00">
                  <c:v>2.1745747941844238</c:v>
                </c:pt>
                <c:pt idx="87" formatCode="0.00">
                  <c:v>2.3506660532401047</c:v>
                </c:pt>
                <c:pt idx="88" formatCode="0.00">
                  <c:v>2.3506660532401047</c:v>
                </c:pt>
                <c:pt idx="89" formatCode="0.00">
                  <c:v>2.475604789848405</c:v>
                </c:pt>
                <c:pt idx="90" formatCode="0.00">
                  <c:v>2.475604789848405</c:v>
                </c:pt>
                <c:pt idx="91" formatCode="0.00">
                  <c:v>2.9527260445680672</c:v>
                </c:pt>
                <c:pt idx="92" formatCode="0.00">
                  <c:v>2.9527260445680672</c:v>
                </c:pt>
                <c:pt idx="93" formatCode="0.00">
                  <c:v>3.2537560402320485</c:v>
                </c:pt>
                <c:pt idx="94" formatCode="0.00">
                  <c:v>3.2537560402320485</c:v>
                </c:pt>
                <c:pt idx="95" formatCode="0.00">
                  <c:v>3.2537560402320485</c:v>
                </c:pt>
                <c:pt idx="96" formatCode="0.00">
                  <c:v>3.2537560402320485</c:v>
                </c:pt>
                <c:pt idx="97" formatCode="0.00">
                  <c:v>3.4298472992877298</c:v>
                </c:pt>
                <c:pt idx="98" formatCode="0.00">
                  <c:v>3.4298472992877298</c:v>
                </c:pt>
                <c:pt idx="99" formatCode="0.00">
                  <c:v>3.5547860358960297</c:v>
                </c:pt>
                <c:pt idx="100" formatCode="0.00">
                  <c:v>3.5547860358960297</c:v>
                </c:pt>
                <c:pt idx="101" formatCode="0.00">
                  <c:v>3.6516960489040859</c:v>
                </c:pt>
              </c:numCache>
            </c:numRef>
          </c:xVal>
          <c:yVal>
            <c:numRef>
              <c:f>Ser!$W$150:$W$251</c:f>
              <c:numCache>
                <c:formatCode>General</c:formatCode>
                <c:ptCount val="102"/>
                <c:pt idx="0">
                  <c:v>7.4127250000000002E-3</c:v>
                </c:pt>
                <c:pt idx="1">
                  <c:v>8.1740719999999992E-3</c:v>
                </c:pt>
                <c:pt idx="2">
                  <c:v>8.3530949999999996E-3</c:v>
                </c:pt>
                <c:pt idx="3">
                  <c:v>8.8133550000000001E-3</c:v>
                </c:pt>
                <c:pt idx="4">
                  <c:v>5.7913890000000001E-3</c:v>
                </c:pt>
                <c:pt idx="5">
                  <c:v>5.6195409999999996E-3</c:v>
                </c:pt>
                <c:pt idx="6">
                  <c:v>8.1445619999999993E-3</c:v>
                </c:pt>
                <c:pt idx="7">
                  <c:v>8.6416440000000004E-3</c:v>
                </c:pt>
                <c:pt idx="8">
                  <c:v>9.0134740000000005E-3</c:v>
                </c:pt>
                <c:pt idx="9">
                  <c:v>1.0817601E-2</c:v>
                </c:pt>
                <c:pt idx="10">
                  <c:v>8.7111329999999994E-3</c:v>
                </c:pt>
                <c:pt idx="11">
                  <c:v>8.0900009999999994E-3</c:v>
                </c:pt>
                <c:pt idx="12">
                  <c:v>1.0073738E-2</c:v>
                </c:pt>
                <c:pt idx="13">
                  <c:v>8.0137609999999995E-3</c:v>
                </c:pt>
                <c:pt idx="14">
                  <c:v>3.6085531999999997E-2</c:v>
                </c:pt>
                <c:pt idx="15">
                  <c:v>3.6957206999999999E-2</c:v>
                </c:pt>
                <c:pt idx="16">
                  <c:v>3.0008572000000001E-2</c:v>
                </c:pt>
                <c:pt idx="17">
                  <c:v>2.9508380000000001E-2</c:v>
                </c:pt>
                <c:pt idx="18">
                  <c:v>4.4073586999999997E-2</c:v>
                </c:pt>
                <c:pt idx="19">
                  <c:v>4.2309415000000003E-2</c:v>
                </c:pt>
                <c:pt idx="20">
                  <c:v>6.3429488000000006E-2</c:v>
                </c:pt>
                <c:pt idx="21">
                  <c:v>6.1591420000000001E-2</c:v>
                </c:pt>
                <c:pt idx="22">
                  <c:v>6.7325346999999994E-2</c:v>
                </c:pt>
                <c:pt idx="23">
                  <c:v>0.103462077</c:v>
                </c:pt>
                <c:pt idx="24">
                  <c:v>0.113412394</c:v>
                </c:pt>
                <c:pt idx="25">
                  <c:v>0.109764325</c:v>
                </c:pt>
                <c:pt idx="26">
                  <c:v>9.805672E-2</c:v>
                </c:pt>
                <c:pt idx="27">
                  <c:v>0.13269594600000001</c:v>
                </c:pt>
                <c:pt idx="28">
                  <c:v>0.20637802799999999</c:v>
                </c:pt>
                <c:pt idx="29">
                  <c:v>0.20510862999999999</c:v>
                </c:pt>
                <c:pt idx="30">
                  <c:v>0.23738452900000001</c:v>
                </c:pt>
                <c:pt idx="31">
                  <c:v>0.25386883799999999</c:v>
                </c:pt>
                <c:pt idx="32">
                  <c:v>0.20832774300000001</c:v>
                </c:pt>
                <c:pt idx="33">
                  <c:v>0.20490720700000001</c:v>
                </c:pt>
                <c:pt idx="34">
                  <c:v>0.200022907</c:v>
                </c:pt>
                <c:pt idx="35">
                  <c:v>0.20755036499999999</c:v>
                </c:pt>
                <c:pt idx="36">
                  <c:v>0.158343547</c:v>
                </c:pt>
                <c:pt idx="37">
                  <c:v>0.17590988399999999</c:v>
                </c:pt>
                <c:pt idx="38">
                  <c:v>0.150991716</c:v>
                </c:pt>
                <c:pt idx="39">
                  <c:v>0.161228556</c:v>
                </c:pt>
                <c:pt idx="40">
                  <c:v>2.2865315000000001E-2</c:v>
                </c:pt>
                <c:pt idx="41">
                  <c:v>2.4219548E-2</c:v>
                </c:pt>
                <c:pt idx="42">
                  <c:v>3.4104611E-2</c:v>
                </c:pt>
                <c:pt idx="43">
                  <c:v>4.9892261E-2</c:v>
                </c:pt>
                <c:pt idx="44">
                  <c:v>8.184922E-2</c:v>
                </c:pt>
                <c:pt idx="45">
                  <c:v>8.4739698000000002E-2</c:v>
                </c:pt>
                <c:pt idx="46">
                  <c:v>0.108623314</c:v>
                </c:pt>
                <c:pt idx="47">
                  <c:v>9.4869494999999998E-2</c:v>
                </c:pt>
                <c:pt idx="48">
                  <c:v>0.111048937</c:v>
                </c:pt>
                <c:pt idx="49">
                  <c:v>8.4949374999999994E-2</c:v>
                </c:pt>
                <c:pt idx="50">
                  <c:v>0.185522677</c:v>
                </c:pt>
                <c:pt idx="51">
                  <c:v>0.17460111</c:v>
                </c:pt>
                <c:pt idx="52">
                  <c:v>0.211129441</c:v>
                </c:pt>
                <c:pt idx="53">
                  <c:v>0.25695852600000002</c:v>
                </c:pt>
                <c:pt idx="54">
                  <c:v>0.264470121</c:v>
                </c:pt>
                <c:pt idx="55">
                  <c:v>0.25785274400000002</c:v>
                </c:pt>
                <c:pt idx="56">
                  <c:v>0.26283817300000001</c:v>
                </c:pt>
                <c:pt idx="57">
                  <c:v>0.296764586</c:v>
                </c:pt>
                <c:pt idx="58">
                  <c:v>0.222764975</c:v>
                </c:pt>
                <c:pt idx="59">
                  <c:v>0.28350024600000001</c:v>
                </c:pt>
                <c:pt idx="60">
                  <c:v>2.0367179999999999E-2</c:v>
                </c:pt>
                <c:pt idx="61">
                  <c:v>2.2049455999999999E-2</c:v>
                </c:pt>
                <c:pt idx="62">
                  <c:v>3.8642132000000003E-2</c:v>
                </c:pt>
                <c:pt idx="63">
                  <c:v>3.6092082999999997E-2</c:v>
                </c:pt>
                <c:pt idx="64">
                  <c:v>8.7437099000000004E-2</c:v>
                </c:pt>
                <c:pt idx="65">
                  <c:v>7.3122397000000006E-2</c:v>
                </c:pt>
                <c:pt idx="66">
                  <c:v>0.10609790299999999</c:v>
                </c:pt>
                <c:pt idx="67">
                  <c:v>9.8413759000000003E-2</c:v>
                </c:pt>
                <c:pt idx="68">
                  <c:v>0.10736944599999999</c:v>
                </c:pt>
                <c:pt idx="69">
                  <c:v>0.11374294</c:v>
                </c:pt>
                <c:pt idx="70">
                  <c:v>0.18384674000000001</c:v>
                </c:pt>
                <c:pt idx="71">
                  <c:v>0.16300347000000001</c:v>
                </c:pt>
                <c:pt idx="72">
                  <c:v>0.16823111600000001</c:v>
                </c:pt>
                <c:pt idx="73">
                  <c:v>0.139330813</c:v>
                </c:pt>
                <c:pt idx="74">
                  <c:v>0.129364751</c:v>
                </c:pt>
                <c:pt idx="75">
                  <c:v>0.16095385200000001</c:v>
                </c:pt>
                <c:pt idx="76">
                  <c:v>0.11613857599999999</c:v>
                </c:pt>
                <c:pt idx="77">
                  <c:v>0.118748677</c:v>
                </c:pt>
                <c:pt idx="78">
                  <c:v>0.136048683</c:v>
                </c:pt>
                <c:pt idx="79">
                  <c:v>0.106631374</c:v>
                </c:pt>
                <c:pt idx="80">
                  <c:v>0.108741791</c:v>
                </c:pt>
                <c:pt idx="81">
                  <c:v>3.0376515999999999E-2</c:v>
                </c:pt>
                <c:pt idx="82">
                  <c:v>2.9479591999999999E-2</c:v>
                </c:pt>
                <c:pt idx="83">
                  <c:v>4.5829814000000003E-2</c:v>
                </c:pt>
                <c:pt idx="84">
                  <c:v>4.0713977999999998E-2</c:v>
                </c:pt>
                <c:pt idx="85">
                  <c:v>7.9547138000000003E-2</c:v>
                </c:pt>
                <c:pt idx="86">
                  <c:v>8.6903771000000005E-2</c:v>
                </c:pt>
                <c:pt idx="87">
                  <c:v>9.4430569000000006E-2</c:v>
                </c:pt>
                <c:pt idx="88">
                  <c:v>0.11271793400000001</c:v>
                </c:pt>
                <c:pt idx="89">
                  <c:v>0.121887749</c:v>
                </c:pt>
                <c:pt idx="90">
                  <c:v>0.11810761</c:v>
                </c:pt>
                <c:pt idx="91">
                  <c:v>0.17699383399999999</c:v>
                </c:pt>
                <c:pt idx="92">
                  <c:v>0.20024030600000001</c:v>
                </c:pt>
                <c:pt idx="93">
                  <c:v>0.206606289</c:v>
                </c:pt>
                <c:pt idx="94">
                  <c:v>0.20844605099999999</c:v>
                </c:pt>
                <c:pt idx="95">
                  <c:v>0.17098301299999999</c:v>
                </c:pt>
                <c:pt idx="96">
                  <c:v>0.185610996</c:v>
                </c:pt>
                <c:pt idx="97">
                  <c:v>0.128673921</c:v>
                </c:pt>
                <c:pt idx="98">
                  <c:v>0.17819427800000001</c:v>
                </c:pt>
                <c:pt idx="99">
                  <c:v>0.161208503</c:v>
                </c:pt>
                <c:pt idx="100">
                  <c:v>0.150992827</c:v>
                </c:pt>
                <c:pt idx="101">
                  <c:v>0.14662023900000001</c:v>
                </c:pt>
              </c:numCache>
            </c:numRef>
          </c:yVal>
        </c:ser>
        <c:ser>
          <c:idx val="4"/>
          <c:order val="4"/>
          <c:tx>
            <c:strRef>
              <c:f>Ser!$L$2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Ser!$K$3:$K$23</c:f>
              <c:numCache>
                <c:formatCode>0.00</c:formatCode>
                <c:ptCount val="21"/>
                <c:pt idx="0">
                  <c:v>0</c:v>
                </c:pt>
                <c:pt idx="1">
                  <c:v>2.3856062735983122E-2</c:v>
                </c:pt>
                <c:pt idx="2">
                  <c:v>4.7712125471966245E-2</c:v>
                </c:pt>
                <c:pt idx="3">
                  <c:v>7.1568188207949357E-2</c:v>
                </c:pt>
                <c:pt idx="4">
                  <c:v>9.542425094393249E-2</c:v>
                </c:pt>
                <c:pt idx="5">
                  <c:v>0.11928031367991561</c:v>
                </c:pt>
                <c:pt idx="6">
                  <c:v>0.14313637641589871</c:v>
                </c:pt>
                <c:pt idx="7">
                  <c:v>0.16699243915188183</c:v>
                </c:pt>
                <c:pt idx="8">
                  <c:v>0.19084850188786498</c:v>
                </c:pt>
                <c:pt idx="9">
                  <c:v>0.2147045646238481</c:v>
                </c:pt>
                <c:pt idx="10">
                  <c:v>0.23856062735983122</c:v>
                </c:pt>
                <c:pt idx="11">
                  <c:v>0.26241669009581436</c:v>
                </c:pt>
                <c:pt idx="12">
                  <c:v>0.28627275283179743</c:v>
                </c:pt>
                <c:pt idx="13">
                  <c:v>0.3101288155677806</c:v>
                </c:pt>
                <c:pt idx="14">
                  <c:v>0.33398487830376367</c:v>
                </c:pt>
                <c:pt idx="15">
                  <c:v>0.35784094103974684</c:v>
                </c:pt>
                <c:pt idx="16">
                  <c:v>0.38169700377572996</c:v>
                </c:pt>
                <c:pt idx="17">
                  <c:v>0.40555306651171308</c:v>
                </c:pt>
                <c:pt idx="18">
                  <c:v>0.4294091292476962</c:v>
                </c:pt>
                <c:pt idx="19">
                  <c:v>0.45326519198367932</c:v>
                </c:pt>
                <c:pt idx="20">
                  <c:v>0.47712125471966244</c:v>
                </c:pt>
              </c:numCache>
            </c:numRef>
          </c:xVal>
          <c:yVal>
            <c:numRef>
              <c:f>Ser!$L$3:$L$23</c:f>
              <c:numCache>
                <c:formatCode>0.00</c:formatCode>
                <c:ptCount val="21"/>
                <c:pt idx="0">
                  <c:v>6.2753218136855499E-2</c:v>
                </c:pt>
                <c:pt idx="1">
                  <c:v>7.6014608639154768E-2</c:v>
                </c:pt>
                <c:pt idx="2">
                  <c:v>8.5374454578174802E-2</c:v>
                </c:pt>
                <c:pt idx="3">
                  <c:v>9.1254981685355091E-2</c:v>
                </c:pt>
                <c:pt idx="4">
                  <c:v>9.4078415692135153E-2</c:v>
                </c:pt>
                <c:pt idx="5">
                  <c:v>9.4266982329954466E-2</c:v>
                </c:pt>
                <c:pt idx="6">
                  <c:v>9.2242907330252547E-2</c:v>
                </c:pt>
                <c:pt idx="7">
                  <c:v>8.8428416424468886E-2</c:v>
                </c:pt>
                <c:pt idx="8">
                  <c:v>8.324573534404299E-2</c:v>
                </c:pt>
                <c:pt idx="9">
                  <c:v>7.7117089820414347E-2</c:v>
                </c:pt>
                <c:pt idx="10">
                  <c:v>7.0464705585022436E-2</c:v>
                </c:pt>
                <c:pt idx="11">
                  <c:v>6.3710808369306843E-2</c:v>
                </c:pt>
                <c:pt idx="12">
                  <c:v>5.7277623904707003E-2</c:v>
                </c:pt>
                <c:pt idx="13">
                  <c:v>5.1587377922662353E-2</c:v>
                </c:pt>
                <c:pt idx="14">
                  <c:v>4.7062296154612521E-2</c:v>
                </c:pt>
                <c:pt idx="15">
                  <c:v>4.4124604331996942E-2</c:v>
                </c:pt>
                <c:pt idx="16">
                  <c:v>4.3196528186255106E-2</c:v>
                </c:pt>
                <c:pt idx="17">
                  <c:v>4.4700293448826506E-2</c:v>
                </c:pt>
                <c:pt idx="18">
                  <c:v>4.9058125851150741E-2</c:v>
                </c:pt>
                <c:pt idx="19">
                  <c:v>5.6692251124667109E-2</c:v>
                </c:pt>
                <c:pt idx="20">
                  <c:v>6.8024895000815239E-2</c:v>
                </c:pt>
              </c:numCache>
            </c:numRef>
          </c:yVal>
        </c:ser>
        <c:ser>
          <c:idx val="5"/>
          <c:order val="5"/>
          <c:tx>
            <c:strRef>
              <c:f>Ser!$M$2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Ser!$K$3:$K$23</c:f>
              <c:numCache>
                <c:formatCode>0.00</c:formatCode>
                <c:ptCount val="21"/>
                <c:pt idx="0">
                  <c:v>0</c:v>
                </c:pt>
                <c:pt idx="1">
                  <c:v>2.3856062735983122E-2</c:v>
                </c:pt>
                <c:pt idx="2">
                  <c:v>4.7712125471966245E-2</c:v>
                </c:pt>
                <c:pt idx="3">
                  <c:v>7.1568188207949357E-2</c:v>
                </c:pt>
                <c:pt idx="4">
                  <c:v>9.542425094393249E-2</c:v>
                </c:pt>
                <c:pt idx="5">
                  <c:v>0.11928031367991561</c:v>
                </c:pt>
                <c:pt idx="6">
                  <c:v>0.14313637641589871</c:v>
                </c:pt>
                <c:pt idx="7">
                  <c:v>0.16699243915188183</c:v>
                </c:pt>
                <c:pt idx="8">
                  <c:v>0.19084850188786498</c:v>
                </c:pt>
                <c:pt idx="9">
                  <c:v>0.2147045646238481</c:v>
                </c:pt>
                <c:pt idx="10">
                  <c:v>0.23856062735983122</c:v>
                </c:pt>
                <c:pt idx="11">
                  <c:v>0.26241669009581436</c:v>
                </c:pt>
                <c:pt idx="12">
                  <c:v>0.28627275283179743</c:v>
                </c:pt>
                <c:pt idx="13">
                  <c:v>0.3101288155677806</c:v>
                </c:pt>
                <c:pt idx="14">
                  <c:v>0.33398487830376367</c:v>
                </c:pt>
                <c:pt idx="15">
                  <c:v>0.35784094103974684</c:v>
                </c:pt>
                <c:pt idx="16">
                  <c:v>0.38169700377572996</c:v>
                </c:pt>
                <c:pt idx="17">
                  <c:v>0.40555306651171308</c:v>
                </c:pt>
                <c:pt idx="18">
                  <c:v>0.4294091292476962</c:v>
                </c:pt>
                <c:pt idx="19">
                  <c:v>0.45326519198367932</c:v>
                </c:pt>
                <c:pt idx="20">
                  <c:v>0.47712125471966244</c:v>
                </c:pt>
              </c:numCache>
            </c:numRef>
          </c:xVal>
          <c:yVal>
            <c:numRef>
              <c:f>Ser!$M$3:$M$23</c:f>
              <c:numCache>
                <c:formatCode>0.00</c:formatCode>
                <c:ptCount val="21"/>
                <c:pt idx="0">
                  <c:v>3.0666193498981666E-2</c:v>
                </c:pt>
                <c:pt idx="1">
                  <c:v>3.0417823836546891E-2</c:v>
                </c:pt>
                <c:pt idx="2">
                  <c:v>3.0151481785156736E-2</c:v>
                </c:pt>
                <c:pt idx="3">
                  <c:v>2.9868431633880702E-2</c:v>
                </c:pt>
                <c:pt idx="4">
                  <c:v>2.9569937671788289E-2</c:v>
                </c:pt>
                <c:pt idx="5">
                  <c:v>2.9257264187948995E-2</c:v>
                </c:pt>
                <c:pt idx="6">
                  <c:v>2.8931675471432314E-2</c:v>
                </c:pt>
                <c:pt idx="7">
                  <c:v>2.8594435811307748E-2</c:v>
                </c:pt>
                <c:pt idx="8">
                  <c:v>2.8246809496644796E-2</c:v>
                </c:pt>
                <c:pt idx="9">
                  <c:v>2.7890060816512956E-2</c:v>
                </c:pt>
                <c:pt idx="10">
                  <c:v>2.7525454059981726E-2</c:v>
                </c:pt>
                <c:pt idx="11">
                  <c:v>2.7154253516120601E-2</c:v>
                </c:pt>
                <c:pt idx="12">
                  <c:v>2.6777723473999086E-2</c:v>
                </c:pt>
                <c:pt idx="13">
                  <c:v>2.6397128222686677E-2</c:v>
                </c:pt>
                <c:pt idx="14">
                  <c:v>2.6013732051252875E-2</c:v>
                </c:pt>
                <c:pt idx="15">
                  <c:v>2.5628799248767171E-2</c:v>
                </c:pt>
                <c:pt idx="16">
                  <c:v>2.5243594104299071E-2</c:v>
                </c:pt>
                <c:pt idx="17">
                  <c:v>2.4859380906918069E-2</c:v>
                </c:pt>
                <c:pt idx="18">
                  <c:v>2.4477423945693664E-2</c:v>
                </c:pt>
                <c:pt idx="19">
                  <c:v>2.4098987509695358E-2</c:v>
                </c:pt>
                <c:pt idx="20">
                  <c:v>2.3725335887992645E-2</c:v>
                </c:pt>
              </c:numCache>
            </c:numRef>
          </c:yVal>
        </c:ser>
        <c:ser>
          <c:idx val="6"/>
          <c:order val="6"/>
          <c:tx>
            <c:strRef>
              <c:f>Ser!$Q$2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Ser!$O$3:$O$23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1.355875496314384</c:v>
                </c:pt>
                <c:pt idx="2">
                  <c:v>1.4107209969647869</c:v>
                </c:pt>
                <c:pt idx="3">
                  <c:v>1.4655664976151896</c:v>
                </c:pt>
                <c:pt idx="4">
                  <c:v>1.5204119982655926</c:v>
                </c:pt>
                <c:pt idx="5">
                  <c:v>1.5752574989159953</c:v>
                </c:pt>
                <c:pt idx="6">
                  <c:v>1.630102999566398</c:v>
                </c:pt>
                <c:pt idx="7">
                  <c:v>1.684948500216801</c:v>
                </c:pt>
                <c:pt idx="8">
                  <c:v>1.7397940008672037</c:v>
                </c:pt>
                <c:pt idx="9">
                  <c:v>1.7946395015176067</c:v>
                </c:pt>
                <c:pt idx="10">
                  <c:v>1.8494850021680094</c:v>
                </c:pt>
                <c:pt idx="11">
                  <c:v>1.9043305028184121</c:v>
                </c:pt>
                <c:pt idx="12">
                  <c:v>1.9591760034688148</c:v>
                </c:pt>
                <c:pt idx="13">
                  <c:v>2.014021504119218</c:v>
                </c:pt>
                <c:pt idx="14">
                  <c:v>2.0688670047696207</c:v>
                </c:pt>
                <c:pt idx="15">
                  <c:v>2.1237125054200234</c:v>
                </c:pt>
                <c:pt idx="16">
                  <c:v>2.1785580060704262</c:v>
                </c:pt>
                <c:pt idx="17">
                  <c:v>2.2334035067208289</c:v>
                </c:pt>
                <c:pt idx="18">
                  <c:v>2.288249007371232</c:v>
                </c:pt>
                <c:pt idx="19">
                  <c:v>2.3430945080216343</c:v>
                </c:pt>
                <c:pt idx="20">
                  <c:v>2.3979400086720375</c:v>
                </c:pt>
              </c:numCache>
            </c:numRef>
          </c:xVal>
          <c:yVal>
            <c:numRef>
              <c:f>Ser!$Q$3:$Q$23</c:f>
              <c:numCache>
                <c:formatCode>0.00</c:formatCode>
                <c:ptCount val="21"/>
                <c:pt idx="0">
                  <c:v>-7.870680932873364E-2</c:v>
                </c:pt>
                <c:pt idx="1">
                  <c:v>-6.4447547742649713E-2</c:v>
                </c:pt>
                <c:pt idx="2">
                  <c:v>-5.0189100443341239E-2</c:v>
                </c:pt>
                <c:pt idx="3">
                  <c:v>-3.5983424307110934E-2</c:v>
                </c:pt>
                <c:pt idx="4">
                  <c:v>-2.188247621026157E-2</c:v>
                </c:pt>
                <c:pt idx="5">
                  <c:v>-7.9382130290959751E-3</c:v>
                </c:pt>
                <c:pt idx="6">
                  <c:v>5.7974083600833004E-3</c:v>
                </c:pt>
                <c:pt idx="7">
                  <c:v>1.9272431080973595E-2</c:v>
                </c:pt>
                <c:pt idx="8">
                  <c:v>3.2434898257272027E-2</c:v>
                </c:pt>
                <c:pt idx="9">
                  <c:v>4.5232853012676044E-2</c:v>
                </c:pt>
                <c:pt idx="10">
                  <c:v>5.7614338470882709E-2</c:v>
                </c:pt>
                <c:pt idx="11">
                  <c:v>6.9527397755589415E-2</c:v>
                </c:pt>
                <c:pt idx="12">
                  <c:v>8.0920073990493668E-2</c:v>
                </c:pt>
                <c:pt idx="13">
                  <c:v>9.1740410299292641E-2</c:v>
                </c:pt>
                <c:pt idx="14">
                  <c:v>0.10193644980568339</c:v>
                </c:pt>
                <c:pt idx="15">
                  <c:v>0.11145623563336338</c:v>
                </c:pt>
                <c:pt idx="16">
                  <c:v>0.12024781090602998</c:v>
                </c:pt>
                <c:pt idx="17">
                  <c:v>0.12825921874738011</c:v>
                </c:pt>
                <c:pt idx="18">
                  <c:v>0.13543850228111154</c:v>
                </c:pt>
                <c:pt idx="19">
                  <c:v>0.14173370463092144</c:v>
                </c:pt>
                <c:pt idx="20">
                  <c:v>0.14709286892050694</c:v>
                </c:pt>
              </c:numCache>
            </c:numRef>
          </c:yVal>
        </c:ser>
        <c:ser>
          <c:idx val="7"/>
          <c:order val="7"/>
          <c:tx>
            <c:strRef>
              <c:f>Ser!$U$2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Ser!$S$3:$S$23</c:f>
              <c:numCache>
                <c:formatCode>0.00</c:formatCode>
                <c:ptCount val="21"/>
                <c:pt idx="0">
                  <c:v>1.3979400086720377</c:v>
                </c:pt>
                <c:pt idx="1">
                  <c:v>1.4868475711912199</c:v>
                </c:pt>
                <c:pt idx="2">
                  <c:v>1.5757551337104021</c:v>
                </c:pt>
                <c:pt idx="3">
                  <c:v>1.6646626962295843</c:v>
                </c:pt>
                <c:pt idx="4">
                  <c:v>1.7535702587487665</c:v>
                </c:pt>
                <c:pt idx="5">
                  <c:v>1.8424778212679487</c:v>
                </c:pt>
                <c:pt idx="6">
                  <c:v>1.9313853837871306</c:v>
                </c:pt>
                <c:pt idx="7">
                  <c:v>2.0202929463063128</c:v>
                </c:pt>
                <c:pt idx="8">
                  <c:v>2.109200508825495</c:v>
                </c:pt>
                <c:pt idx="9">
                  <c:v>2.1981080713446772</c:v>
                </c:pt>
                <c:pt idx="10">
                  <c:v>2.2870156338638594</c:v>
                </c:pt>
                <c:pt idx="11">
                  <c:v>2.3759231963830416</c:v>
                </c:pt>
                <c:pt idx="12">
                  <c:v>2.4648307589022238</c:v>
                </c:pt>
                <c:pt idx="13">
                  <c:v>2.553738321421406</c:v>
                </c:pt>
                <c:pt idx="14">
                  <c:v>2.6426458839405882</c:v>
                </c:pt>
                <c:pt idx="15">
                  <c:v>2.7315534464597704</c:v>
                </c:pt>
                <c:pt idx="16">
                  <c:v>2.8204610089789526</c:v>
                </c:pt>
                <c:pt idx="17">
                  <c:v>2.9093685714981348</c:v>
                </c:pt>
                <c:pt idx="18">
                  <c:v>2.998276134017317</c:v>
                </c:pt>
                <c:pt idx="19">
                  <c:v>3.0871836965364992</c:v>
                </c:pt>
                <c:pt idx="20">
                  <c:v>3.1760912590556813</c:v>
                </c:pt>
              </c:numCache>
            </c:numRef>
          </c:xVal>
          <c:yVal>
            <c:numRef>
              <c:f>Ser!$U$3:$U$23</c:f>
              <c:numCache>
                <c:formatCode>0.00</c:formatCode>
                <c:ptCount val="21"/>
                <c:pt idx="0">
                  <c:v>-9.6427110048504516E-3</c:v>
                </c:pt>
                <c:pt idx="1">
                  <c:v>1.6792030243258926E-3</c:v>
                </c:pt>
                <c:pt idx="2">
                  <c:v>1.3217434746605861E-2</c:v>
                </c:pt>
                <c:pt idx="3">
                  <c:v>2.4905546055670774E-2</c:v>
                </c:pt>
                <c:pt idx="4">
                  <c:v>3.6677098845201955E-2</c:v>
                </c:pt>
                <c:pt idx="5">
                  <c:v>4.8465655008880532E-2</c:v>
                </c:pt>
                <c:pt idx="6">
                  <c:v>6.0204776440387825E-2</c:v>
                </c:pt>
                <c:pt idx="7">
                  <c:v>7.182802503340513E-2</c:v>
                </c:pt>
                <c:pt idx="8">
                  <c:v>8.326896268161374E-2</c:v>
                </c:pt>
                <c:pt idx="9">
                  <c:v>9.446115127869481E-2</c:v>
                </c:pt>
                <c:pt idx="10">
                  <c:v>0.10533815271832966</c:v>
                </c:pt>
                <c:pt idx="11">
                  <c:v>0.11583352889419957</c:v>
                </c:pt>
                <c:pt idx="12">
                  <c:v>0.12588084169998576</c:v>
                </c:pt>
                <c:pt idx="13">
                  <c:v>0.13541365302936953</c:v>
                </c:pt>
                <c:pt idx="14">
                  <c:v>0.14436552477603204</c:v>
                </c:pt>
                <c:pt idx="15">
                  <c:v>0.15267001883365466</c:v>
                </c:pt>
                <c:pt idx="16">
                  <c:v>0.16026069709591872</c:v>
                </c:pt>
                <c:pt idx="17">
                  <c:v>0.16707112145650538</c:v>
                </c:pt>
                <c:pt idx="18">
                  <c:v>0.17303485380909589</c:v>
                </c:pt>
                <c:pt idx="19">
                  <c:v>0.17808545604737158</c:v>
                </c:pt>
                <c:pt idx="20">
                  <c:v>0.18215649006501344</c:v>
                </c:pt>
              </c:numCache>
            </c:numRef>
          </c:yVal>
        </c:ser>
        <c:ser>
          <c:idx val="8"/>
          <c:order val="8"/>
          <c:tx>
            <c:strRef>
              <c:f>Ser!$P$2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Ser!$O$3:$O$23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1.355875496314384</c:v>
                </c:pt>
                <c:pt idx="2">
                  <c:v>1.4107209969647869</c:v>
                </c:pt>
                <c:pt idx="3">
                  <c:v>1.4655664976151896</c:v>
                </c:pt>
                <c:pt idx="4">
                  <c:v>1.5204119982655926</c:v>
                </c:pt>
                <c:pt idx="5">
                  <c:v>1.5752574989159953</c:v>
                </c:pt>
                <c:pt idx="6">
                  <c:v>1.630102999566398</c:v>
                </c:pt>
                <c:pt idx="7">
                  <c:v>1.684948500216801</c:v>
                </c:pt>
                <c:pt idx="8">
                  <c:v>1.7397940008672037</c:v>
                </c:pt>
                <c:pt idx="9">
                  <c:v>1.7946395015176067</c:v>
                </c:pt>
                <c:pt idx="10">
                  <c:v>1.8494850021680094</c:v>
                </c:pt>
                <c:pt idx="11">
                  <c:v>1.9043305028184121</c:v>
                </c:pt>
                <c:pt idx="12">
                  <c:v>1.9591760034688148</c:v>
                </c:pt>
                <c:pt idx="13">
                  <c:v>2.014021504119218</c:v>
                </c:pt>
                <c:pt idx="14">
                  <c:v>2.0688670047696207</c:v>
                </c:pt>
                <c:pt idx="15">
                  <c:v>2.1237125054200234</c:v>
                </c:pt>
                <c:pt idx="16">
                  <c:v>2.1785580060704262</c:v>
                </c:pt>
                <c:pt idx="17">
                  <c:v>2.2334035067208289</c:v>
                </c:pt>
                <c:pt idx="18">
                  <c:v>2.288249007371232</c:v>
                </c:pt>
                <c:pt idx="19">
                  <c:v>2.3430945080216343</c:v>
                </c:pt>
                <c:pt idx="20">
                  <c:v>2.3979400086720375</c:v>
                </c:pt>
              </c:numCache>
            </c:numRef>
          </c:xVal>
          <c:yVal>
            <c:numRef>
              <c:f>Ser!$P$3:$P$23</c:f>
              <c:numCache>
                <c:formatCode>0.00</c:formatCode>
                <c:ptCount val="21"/>
                <c:pt idx="0">
                  <c:v>2.3205793202416267E-2</c:v>
                </c:pt>
                <c:pt idx="1">
                  <c:v>2.4700953871960203E-2</c:v>
                </c:pt>
                <c:pt idx="2">
                  <c:v>2.6474236779812994E-2</c:v>
                </c:pt>
                <c:pt idx="3">
                  <c:v>2.8541004822107384E-2</c:v>
                </c:pt>
                <c:pt idx="4">
                  <c:v>3.0916620894976175E-2</c:v>
                </c:pt>
                <c:pt idx="5">
                  <c:v>3.3616447894552107E-2</c:v>
                </c:pt>
                <c:pt idx="6">
                  <c:v>3.6655848716967955E-2</c:v>
                </c:pt>
                <c:pt idx="7">
                  <c:v>4.0050186258356511E-2</c:v>
                </c:pt>
                <c:pt idx="8">
                  <c:v>4.3814823414850504E-2</c:v>
                </c:pt>
                <c:pt idx="9">
                  <c:v>4.7965123082582758E-2</c:v>
                </c:pt>
                <c:pt idx="10">
                  <c:v>5.2516448157685983E-2</c:v>
                </c:pt>
                <c:pt idx="11">
                  <c:v>5.7484161536292981E-2</c:v>
                </c:pt>
                <c:pt idx="12">
                  <c:v>6.2883626114536503E-2</c:v>
                </c:pt>
                <c:pt idx="13">
                  <c:v>6.8730204788549396E-2</c:v>
                </c:pt>
                <c:pt idx="14">
                  <c:v>7.5039260454464296E-2</c:v>
                </c:pt>
                <c:pt idx="15">
                  <c:v>8.182615600841403E-2</c:v>
                </c:pt>
                <c:pt idx="16">
                  <c:v>8.9106254346531397E-2</c:v>
                </c:pt>
                <c:pt idx="17">
                  <c:v>9.6894918364949151E-2</c:v>
                </c:pt>
                <c:pt idx="18">
                  <c:v>0.10520751095980009</c:v>
                </c:pt>
                <c:pt idx="19">
                  <c:v>0.11405939502721683</c:v>
                </c:pt>
                <c:pt idx="20">
                  <c:v>0.12346593346333241</c:v>
                </c:pt>
              </c:numCache>
            </c:numRef>
          </c:yVal>
        </c:ser>
        <c:axId val="204846976"/>
        <c:axId val="204848512"/>
      </c:scatterChart>
      <c:valAx>
        <c:axId val="204846976"/>
        <c:scaling>
          <c:orientation val="minMax"/>
        </c:scaling>
        <c:axPos val="b"/>
        <c:numFmt formatCode="0.000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848512"/>
        <c:crosses val="autoZero"/>
        <c:crossBetween val="midCat"/>
      </c:valAx>
      <c:valAx>
        <c:axId val="204848512"/>
        <c:scaling>
          <c:orientation val="minMax"/>
        </c:scaling>
        <c:axPos val="l"/>
        <c:numFmt formatCode="General" sourceLinked="1"/>
        <c:tickLblPos val="nextTo"/>
        <c:crossAx val="204846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741573033707964"/>
          <c:y val="0.32587859424920385"/>
          <c:w val="0.12247191011235999"/>
          <c:h val="0.34504792332268525"/>
        </c:manualLayout>
      </c:layout>
    </c:legend>
    <c:plotVisOnly val="1"/>
    <c:dispBlanksAs val="gap"/>
  </c:chart>
  <c:printSettings>
    <c:headerFooter/>
    <c:pageMargins b="1" l="0.75000000000000289" r="0.75000000000000289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Ser!$V$164:$V$185</c:f>
              <c:numCache>
                <c:formatCode>0.00</c:formatCode>
                <c:ptCount val="22"/>
                <c:pt idx="0">
                  <c:v>1.5725148028564613</c:v>
                </c:pt>
                <c:pt idx="1">
                  <c:v>1.5725148028564613</c:v>
                </c:pt>
                <c:pt idx="2">
                  <c:v>1.5725148028564613</c:v>
                </c:pt>
                <c:pt idx="3">
                  <c:v>1.5725148028564613</c:v>
                </c:pt>
                <c:pt idx="4">
                  <c:v>1.8735447985204425</c:v>
                </c:pt>
                <c:pt idx="5">
                  <c:v>1.8735447985204425</c:v>
                </c:pt>
                <c:pt idx="6">
                  <c:v>1.8735447985204425</c:v>
                </c:pt>
                <c:pt idx="7">
                  <c:v>1.8735447985204425</c:v>
                </c:pt>
                <c:pt idx="8">
                  <c:v>2.1745747941844238</c:v>
                </c:pt>
                <c:pt idx="9">
                  <c:v>2.1745747941844238</c:v>
                </c:pt>
                <c:pt idx="10">
                  <c:v>2.3506660532401047</c:v>
                </c:pt>
                <c:pt idx="11">
                  <c:v>2.3506660532401047</c:v>
                </c:pt>
                <c:pt idx="12">
                  <c:v>2.475604789848405</c:v>
                </c:pt>
                <c:pt idx="13">
                  <c:v>2.475604789848405</c:v>
                </c:pt>
                <c:pt idx="14">
                  <c:v>2.9527260445680672</c:v>
                </c:pt>
                <c:pt idx="15">
                  <c:v>2.9527260445680672</c:v>
                </c:pt>
                <c:pt idx="16">
                  <c:v>3.2537560402320485</c:v>
                </c:pt>
                <c:pt idx="17">
                  <c:v>3.2537560402320485</c:v>
                </c:pt>
                <c:pt idx="18">
                  <c:v>3.2537560402320485</c:v>
                </c:pt>
                <c:pt idx="19">
                  <c:v>3.2537560402320485</c:v>
                </c:pt>
                <c:pt idx="20">
                  <c:v>3.4298472992877298</c:v>
                </c:pt>
                <c:pt idx="21">
                  <c:v>3.4298472992877298</c:v>
                </c:pt>
              </c:numCache>
            </c:numRef>
          </c:xVal>
          <c:yVal>
            <c:numRef>
              <c:f>Ser!$W$164:$W$185</c:f>
              <c:numCache>
                <c:formatCode>General</c:formatCode>
                <c:ptCount val="22"/>
                <c:pt idx="0">
                  <c:v>3.6085531999999997E-2</c:v>
                </c:pt>
                <c:pt idx="1">
                  <c:v>3.6957206999999999E-2</c:v>
                </c:pt>
                <c:pt idx="2">
                  <c:v>3.0008572000000001E-2</c:v>
                </c:pt>
                <c:pt idx="3">
                  <c:v>2.9508380000000001E-2</c:v>
                </c:pt>
                <c:pt idx="4">
                  <c:v>4.4073586999999997E-2</c:v>
                </c:pt>
                <c:pt idx="5">
                  <c:v>4.2309415000000003E-2</c:v>
                </c:pt>
                <c:pt idx="6">
                  <c:v>6.3429488000000006E-2</c:v>
                </c:pt>
                <c:pt idx="7">
                  <c:v>6.1591420000000001E-2</c:v>
                </c:pt>
                <c:pt idx="8">
                  <c:v>6.7325346999999994E-2</c:v>
                </c:pt>
                <c:pt idx="9">
                  <c:v>0.103462077</c:v>
                </c:pt>
                <c:pt idx="10">
                  <c:v>0.113412394</c:v>
                </c:pt>
                <c:pt idx="11">
                  <c:v>0.109764325</c:v>
                </c:pt>
                <c:pt idx="12">
                  <c:v>9.805672E-2</c:v>
                </c:pt>
                <c:pt idx="13">
                  <c:v>0.13269594600000001</c:v>
                </c:pt>
                <c:pt idx="14">
                  <c:v>0.20637802799999999</c:v>
                </c:pt>
                <c:pt idx="15">
                  <c:v>0.20510862999999999</c:v>
                </c:pt>
                <c:pt idx="16">
                  <c:v>0.23738452900000001</c:v>
                </c:pt>
                <c:pt idx="17">
                  <c:v>0.25386883799999999</c:v>
                </c:pt>
                <c:pt idx="18">
                  <c:v>0.20832774300000001</c:v>
                </c:pt>
                <c:pt idx="19">
                  <c:v>0.20490720700000001</c:v>
                </c:pt>
                <c:pt idx="20">
                  <c:v>0.200022907</c:v>
                </c:pt>
                <c:pt idx="21">
                  <c:v>0.20755036499999999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Ser!$V$190:$V$209</c:f>
              <c:numCache>
                <c:formatCode>0.00</c:formatCode>
                <c:ptCount val="20"/>
                <c:pt idx="0">
                  <c:v>1.5725148028564613</c:v>
                </c:pt>
                <c:pt idx="1">
                  <c:v>1.5725148028564613</c:v>
                </c:pt>
                <c:pt idx="2">
                  <c:v>1.8735447985204425</c:v>
                </c:pt>
                <c:pt idx="3">
                  <c:v>1.8735447985204425</c:v>
                </c:pt>
                <c:pt idx="4">
                  <c:v>2.1745747941844238</c:v>
                </c:pt>
                <c:pt idx="5">
                  <c:v>2.1745747941844238</c:v>
                </c:pt>
                <c:pt idx="6">
                  <c:v>2.3506660532401047</c:v>
                </c:pt>
                <c:pt idx="7">
                  <c:v>2.3506660532401047</c:v>
                </c:pt>
                <c:pt idx="8">
                  <c:v>2.475604789848405</c:v>
                </c:pt>
                <c:pt idx="9">
                  <c:v>2.475604789848405</c:v>
                </c:pt>
                <c:pt idx="10">
                  <c:v>2.9527260445680672</c:v>
                </c:pt>
                <c:pt idx="11">
                  <c:v>2.9527260445680672</c:v>
                </c:pt>
                <c:pt idx="12">
                  <c:v>3.2537560402320485</c:v>
                </c:pt>
                <c:pt idx="13">
                  <c:v>3.2537560402320485</c:v>
                </c:pt>
                <c:pt idx="14">
                  <c:v>3.4298472992877298</c:v>
                </c:pt>
                <c:pt idx="15">
                  <c:v>3.4298472992877298</c:v>
                </c:pt>
                <c:pt idx="16">
                  <c:v>3.5547860358960297</c:v>
                </c:pt>
                <c:pt idx="17">
                  <c:v>3.5547860358960297</c:v>
                </c:pt>
                <c:pt idx="18">
                  <c:v>3.6516960489040859</c:v>
                </c:pt>
                <c:pt idx="19">
                  <c:v>3.6516960489040859</c:v>
                </c:pt>
              </c:numCache>
            </c:numRef>
          </c:xVal>
          <c:yVal>
            <c:numRef>
              <c:f>Ser!$W$190:$W$209</c:f>
              <c:numCache>
                <c:formatCode>General</c:formatCode>
                <c:ptCount val="20"/>
                <c:pt idx="0">
                  <c:v>2.2865315000000001E-2</c:v>
                </c:pt>
                <c:pt idx="1">
                  <c:v>2.4219548E-2</c:v>
                </c:pt>
                <c:pt idx="2">
                  <c:v>3.4104611E-2</c:v>
                </c:pt>
                <c:pt idx="3">
                  <c:v>4.9892261E-2</c:v>
                </c:pt>
                <c:pt idx="4">
                  <c:v>8.184922E-2</c:v>
                </c:pt>
                <c:pt idx="5">
                  <c:v>8.4739698000000002E-2</c:v>
                </c:pt>
                <c:pt idx="6">
                  <c:v>0.108623314</c:v>
                </c:pt>
                <c:pt idx="7">
                  <c:v>9.4869494999999998E-2</c:v>
                </c:pt>
                <c:pt idx="8">
                  <c:v>0.111048937</c:v>
                </c:pt>
                <c:pt idx="9">
                  <c:v>8.4949374999999994E-2</c:v>
                </c:pt>
                <c:pt idx="10">
                  <c:v>0.185522677</c:v>
                </c:pt>
                <c:pt idx="11">
                  <c:v>0.17460111</c:v>
                </c:pt>
                <c:pt idx="12">
                  <c:v>0.211129441</c:v>
                </c:pt>
                <c:pt idx="13">
                  <c:v>0.25695852600000002</c:v>
                </c:pt>
                <c:pt idx="14">
                  <c:v>0.264470121</c:v>
                </c:pt>
                <c:pt idx="15">
                  <c:v>0.25785274400000002</c:v>
                </c:pt>
                <c:pt idx="16">
                  <c:v>0.26283817300000001</c:v>
                </c:pt>
                <c:pt idx="17">
                  <c:v>0.296764586</c:v>
                </c:pt>
                <c:pt idx="18">
                  <c:v>0.222764975</c:v>
                </c:pt>
                <c:pt idx="19">
                  <c:v>0.28350024600000001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Ser!$V$210:$V$230</c:f>
              <c:numCache>
                <c:formatCode>0.00</c:formatCode>
                <c:ptCount val="21"/>
                <c:pt idx="0">
                  <c:v>1.5725148028564613</c:v>
                </c:pt>
                <c:pt idx="1">
                  <c:v>1.5725148028564613</c:v>
                </c:pt>
                <c:pt idx="2">
                  <c:v>1.8735447985204425</c:v>
                </c:pt>
                <c:pt idx="3">
                  <c:v>1.8735447985204425</c:v>
                </c:pt>
                <c:pt idx="4">
                  <c:v>2.1745747941844238</c:v>
                </c:pt>
                <c:pt idx="5">
                  <c:v>2.1745747941844238</c:v>
                </c:pt>
                <c:pt idx="6">
                  <c:v>2.3506660532401047</c:v>
                </c:pt>
                <c:pt idx="7">
                  <c:v>2.3506660532401047</c:v>
                </c:pt>
                <c:pt idx="8">
                  <c:v>2.475604789848405</c:v>
                </c:pt>
                <c:pt idx="9">
                  <c:v>2.475604789848405</c:v>
                </c:pt>
                <c:pt idx="10">
                  <c:v>2.9527260445680672</c:v>
                </c:pt>
                <c:pt idx="11">
                  <c:v>2.9527260445680672</c:v>
                </c:pt>
                <c:pt idx="12">
                  <c:v>3.2537560402320485</c:v>
                </c:pt>
                <c:pt idx="13">
                  <c:v>3.2537560402320485</c:v>
                </c:pt>
                <c:pt idx="14">
                  <c:v>3.2537560402320485</c:v>
                </c:pt>
                <c:pt idx="15">
                  <c:v>3.2537560402320485</c:v>
                </c:pt>
                <c:pt idx="16">
                  <c:v>3.4298472992877298</c:v>
                </c:pt>
                <c:pt idx="17">
                  <c:v>3.5547860358960297</c:v>
                </c:pt>
                <c:pt idx="18">
                  <c:v>3.5547860358960297</c:v>
                </c:pt>
                <c:pt idx="19">
                  <c:v>3.6516960489040859</c:v>
                </c:pt>
                <c:pt idx="20">
                  <c:v>3.6516960489040859</c:v>
                </c:pt>
              </c:numCache>
            </c:numRef>
          </c:xVal>
          <c:yVal>
            <c:numRef>
              <c:f>Ser!$W$210:$W$230</c:f>
              <c:numCache>
                <c:formatCode>General</c:formatCode>
                <c:ptCount val="21"/>
                <c:pt idx="0">
                  <c:v>2.0367179999999999E-2</c:v>
                </c:pt>
                <c:pt idx="1">
                  <c:v>2.2049455999999999E-2</c:v>
                </c:pt>
                <c:pt idx="2">
                  <c:v>3.8642132000000003E-2</c:v>
                </c:pt>
                <c:pt idx="3">
                  <c:v>3.6092082999999997E-2</c:v>
                </c:pt>
                <c:pt idx="4">
                  <c:v>8.7437099000000004E-2</c:v>
                </c:pt>
                <c:pt idx="5">
                  <c:v>7.3122397000000006E-2</c:v>
                </c:pt>
                <c:pt idx="6">
                  <c:v>0.10609790299999999</c:v>
                </c:pt>
                <c:pt idx="7">
                  <c:v>9.8413759000000003E-2</c:v>
                </c:pt>
                <c:pt idx="8">
                  <c:v>0.10736944599999999</c:v>
                </c:pt>
                <c:pt idx="9">
                  <c:v>0.11374294</c:v>
                </c:pt>
                <c:pt idx="10">
                  <c:v>0.18384674000000001</c:v>
                </c:pt>
                <c:pt idx="11">
                  <c:v>0.16300347000000001</c:v>
                </c:pt>
                <c:pt idx="12">
                  <c:v>0.16823111600000001</c:v>
                </c:pt>
                <c:pt idx="13">
                  <c:v>0.139330813</c:v>
                </c:pt>
                <c:pt idx="14">
                  <c:v>0.129364751</c:v>
                </c:pt>
                <c:pt idx="15">
                  <c:v>0.16095385200000001</c:v>
                </c:pt>
                <c:pt idx="16">
                  <c:v>0.11613857599999999</c:v>
                </c:pt>
                <c:pt idx="17">
                  <c:v>0.118748677</c:v>
                </c:pt>
                <c:pt idx="18">
                  <c:v>0.136048683</c:v>
                </c:pt>
                <c:pt idx="19">
                  <c:v>0.106631374</c:v>
                </c:pt>
                <c:pt idx="20">
                  <c:v>0.108741791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Ser!$V$231:$V$251</c:f>
              <c:numCache>
                <c:formatCode>0.00</c:formatCode>
                <c:ptCount val="21"/>
                <c:pt idx="0">
                  <c:v>1.5725148028564613</c:v>
                </c:pt>
                <c:pt idx="1">
                  <c:v>1.5725148028564613</c:v>
                </c:pt>
                <c:pt idx="2">
                  <c:v>1.8735447985204425</c:v>
                </c:pt>
                <c:pt idx="3">
                  <c:v>1.8735447985204425</c:v>
                </c:pt>
                <c:pt idx="4">
                  <c:v>2.1745747941844238</c:v>
                </c:pt>
                <c:pt idx="5">
                  <c:v>2.1745747941844238</c:v>
                </c:pt>
                <c:pt idx="6">
                  <c:v>2.3506660532401047</c:v>
                </c:pt>
                <c:pt idx="7">
                  <c:v>2.3506660532401047</c:v>
                </c:pt>
                <c:pt idx="8">
                  <c:v>2.475604789848405</c:v>
                </c:pt>
                <c:pt idx="9">
                  <c:v>2.475604789848405</c:v>
                </c:pt>
                <c:pt idx="10">
                  <c:v>2.9527260445680672</c:v>
                </c:pt>
                <c:pt idx="11">
                  <c:v>2.9527260445680672</c:v>
                </c:pt>
                <c:pt idx="12">
                  <c:v>3.2537560402320485</c:v>
                </c:pt>
                <c:pt idx="13">
                  <c:v>3.2537560402320485</c:v>
                </c:pt>
                <c:pt idx="14">
                  <c:v>3.2537560402320485</c:v>
                </c:pt>
                <c:pt idx="15">
                  <c:v>3.2537560402320485</c:v>
                </c:pt>
                <c:pt idx="16">
                  <c:v>3.4298472992877298</c:v>
                </c:pt>
                <c:pt idx="17">
                  <c:v>3.4298472992877298</c:v>
                </c:pt>
                <c:pt idx="18">
                  <c:v>3.5547860358960297</c:v>
                </c:pt>
                <c:pt idx="19">
                  <c:v>3.5547860358960297</c:v>
                </c:pt>
                <c:pt idx="20">
                  <c:v>3.6516960489040859</c:v>
                </c:pt>
              </c:numCache>
            </c:numRef>
          </c:xVal>
          <c:yVal>
            <c:numRef>
              <c:f>Ser!$W$231:$W$251</c:f>
              <c:numCache>
                <c:formatCode>General</c:formatCode>
                <c:ptCount val="21"/>
                <c:pt idx="0">
                  <c:v>3.0376515999999999E-2</c:v>
                </c:pt>
                <c:pt idx="1">
                  <c:v>2.9479591999999999E-2</c:v>
                </c:pt>
                <c:pt idx="2">
                  <c:v>4.5829814000000003E-2</c:v>
                </c:pt>
                <c:pt idx="3">
                  <c:v>4.0713977999999998E-2</c:v>
                </c:pt>
                <c:pt idx="4">
                  <c:v>7.9547138000000003E-2</c:v>
                </c:pt>
                <c:pt idx="5">
                  <c:v>8.6903771000000005E-2</c:v>
                </c:pt>
                <c:pt idx="6">
                  <c:v>9.4430569000000006E-2</c:v>
                </c:pt>
                <c:pt idx="7">
                  <c:v>0.11271793400000001</c:v>
                </c:pt>
                <c:pt idx="8">
                  <c:v>0.121887749</c:v>
                </c:pt>
                <c:pt idx="9">
                  <c:v>0.11810761</c:v>
                </c:pt>
                <c:pt idx="10">
                  <c:v>0.17699383399999999</c:v>
                </c:pt>
                <c:pt idx="11">
                  <c:v>0.20024030600000001</c:v>
                </c:pt>
                <c:pt idx="12">
                  <c:v>0.206606289</c:v>
                </c:pt>
                <c:pt idx="13">
                  <c:v>0.20844605099999999</c:v>
                </c:pt>
                <c:pt idx="14">
                  <c:v>0.17098301299999999</c:v>
                </c:pt>
                <c:pt idx="15">
                  <c:v>0.185610996</c:v>
                </c:pt>
                <c:pt idx="16">
                  <c:v>0.128673921</c:v>
                </c:pt>
                <c:pt idx="17">
                  <c:v>0.17819427800000001</c:v>
                </c:pt>
                <c:pt idx="18">
                  <c:v>0.161208503</c:v>
                </c:pt>
                <c:pt idx="19">
                  <c:v>0.150992827</c:v>
                </c:pt>
                <c:pt idx="20">
                  <c:v>0.14662023900000001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(Ser!$V$178,Ser!$V$180:$V$181)</c:f>
              <c:numCache>
                <c:formatCode>0.00</c:formatCode>
                <c:ptCount val="3"/>
                <c:pt idx="0">
                  <c:v>2.9527260445680672</c:v>
                </c:pt>
                <c:pt idx="1">
                  <c:v>3.2537560402320485</c:v>
                </c:pt>
                <c:pt idx="2">
                  <c:v>3.2537560402320485</c:v>
                </c:pt>
              </c:numCache>
            </c:numRef>
          </c:xVal>
          <c:yVal>
            <c:numRef>
              <c:f>(Ser!$W$178,Ser!$W$180:$W$181)</c:f>
              <c:numCache>
                <c:formatCode>General</c:formatCode>
                <c:ptCount val="3"/>
                <c:pt idx="0">
                  <c:v>0.20637802799999999</c:v>
                </c:pt>
                <c:pt idx="1">
                  <c:v>0.23738452900000001</c:v>
                </c:pt>
                <c:pt idx="2">
                  <c:v>0.25386883799999999</c:v>
                </c:pt>
              </c:numCache>
            </c:numRef>
          </c:yVal>
        </c:ser>
        <c:axId val="204880512"/>
        <c:axId val="204890880"/>
      </c:scatterChart>
      <c:valAx>
        <c:axId val="204880512"/>
        <c:scaling>
          <c:orientation val="minMax"/>
        </c:scaling>
        <c:axPos val="b"/>
        <c:numFmt formatCode="0.00" sourceLinked="1"/>
        <c:tickLblPos val="nextTo"/>
        <c:crossAx val="204890880"/>
        <c:crosses val="autoZero"/>
        <c:crossBetween val="midCat"/>
      </c:valAx>
      <c:valAx>
        <c:axId val="204890880"/>
        <c:scaling>
          <c:orientation val="minMax"/>
        </c:scaling>
        <c:axPos val="l"/>
        <c:numFmt formatCode="General" sourceLinked="1"/>
        <c:tickLblPos val="nextTo"/>
        <c:crossAx val="204880512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0"/>
          <c:order val="0"/>
          <c:tx>
            <c:v>highlights uncontam 2588</c:v>
          </c:tx>
          <c:spPr>
            <a:ln w="28575">
              <a:noFill/>
            </a:ln>
          </c:spPr>
          <c:xVal>
            <c:numRef>
              <c:f>(Ser!$V$178,Ser!$V$180:$V$181)</c:f>
              <c:numCache>
                <c:formatCode>0.00</c:formatCode>
                <c:ptCount val="3"/>
                <c:pt idx="0">
                  <c:v>2.9527260445680672</c:v>
                </c:pt>
                <c:pt idx="1">
                  <c:v>3.2537560402320485</c:v>
                </c:pt>
                <c:pt idx="2">
                  <c:v>3.2537560402320485</c:v>
                </c:pt>
              </c:numCache>
            </c:numRef>
          </c:xVal>
          <c:yVal>
            <c:numRef>
              <c:f>(Ser!$W$178,Ser!$W$180:$W$181)</c:f>
              <c:numCache>
                <c:formatCode>General</c:formatCode>
                <c:ptCount val="3"/>
                <c:pt idx="0">
                  <c:v>0.20637802799999999</c:v>
                </c:pt>
                <c:pt idx="1">
                  <c:v>0.23738452900000001</c:v>
                </c:pt>
                <c:pt idx="2">
                  <c:v>0.25386883799999999</c:v>
                </c:pt>
              </c:numCache>
            </c:numRef>
          </c:yVal>
        </c:ser>
        <c:axId val="204903936"/>
        <c:axId val="204905472"/>
      </c:scatterChart>
      <c:valAx>
        <c:axId val="204903936"/>
        <c:scaling>
          <c:orientation val="minMax"/>
        </c:scaling>
        <c:axPos val="b"/>
        <c:numFmt formatCode="0.00" sourceLinked="1"/>
        <c:tickLblPos val="nextTo"/>
        <c:crossAx val="204905472"/>
        <c:crosses val="autoZero"/>
        <c:crossBetween val="midCat"/>
      </c:valAx>
      <c:valAx>
        <c:axId val="204905472"/>
        <c:scaling>
          <c:orientation val="minMax"/>
        </c:scaling>
        <c:axPos val="l"/>
        <c:majorGridlines/>
        <c:numFmt formatCode="General" sourceLinked="1"/>
        <c:tickLblPos val="nextTo"/>
        <c:crossAx val="2049039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1129404279010568E-2"/>
          <c:y val="2.13413748813314E-2"/>
          <c:w val="0.78307537315411491"/>
          <c:h val="0.92530487804878336"/>
        </c:manualLayout>
      </c:layout>
      <c:scatterChart>
        <c:scatterStyle val="lineMarker"/>
        <c:ser>
          <c:idx val="0"/>
          <c:order val="0"/>
          <c:tx>
            <c:strRef>
              <c:f>'Ala2'!$B$147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'Ala2'!$A$148:$A$263</c:f>
              <c:numCache>
                <c:formatCode>0.00E+00</c:formatCode>
                <c:ptCount val="116"/>
                <c:pt idx="0">
                  <c:v>0.20412345699788267</c:v>
                </c:pt>
                <c:pt idx="1">
                  <c:v>0.20412345699788267</c:v>
                </c:pt>
                <c:pt idx="2">
                  <c:v>0.20412345699788267</c:v>
                </c:pt>
                <c:pt idx="3">
                  <c:v>9.6608612306322825E-2</c:v>
                </c:pt>
                <c:pt idx="4">
                  <c:v>9.6608612306322825E-2</c:v>
                </c:pt>
                <c:pt idx="5">
                  <c:v>9.6608612306322825E-2</c:v>
                </c:pt>
                <c:pt idx="6">
                  <c:v>9.6608612306322825E-2</c:v>
                </c:pt>
                <c:pt idx="7">
                  <c:v>9.6608612306322825E-2</c:v>
                </c:pt>
                <c:pt idx="8">
                  <c:v>9.6608612306322825E-2</c:v>
                </c:pt>
                <c:pt idx="9">
                  <c:v>9.6608612306322825E-2</c:v>
                </c:pt>
                <c:pt idx="10">
                  <c:v>9.6608612306322825E-2</c:v>
                </c:pt>
                <c:pt idx="11">
                  <c:v>9.6608612306322825E-2</c:v>
                </c:pt>
                <c:pt idx="12">
                  <c:v>-4.6601420354702786E-2</c:v>
                </c:pt>
                <c:pt idx="13">
                  <c:v>-4.6601420354702786E-2</c:v>
                </c:pt>
                <c:pt idx="14">
                  <c:v>-4.6601420354702786E-2</c:v>
                </c:pt>
                <c:pt idx="15">
                  <c:v>-4.6601420354702786E-2</c:v>
                </c:pt>
                <c:pt idx="16">
                  <c:v>-4.6601420354702786E-2</c:v>
                </c:pt>
                <c:pt idx="17">
                  <c:v>-4.6601420354702786E-2</c:v>
                </c:pt>
                <c:pt idx="18">
                  <c:v>-4.6601420354702786E-2</c:v>
                </c:pt>
                <c:pt idx="19">
                  <c:v>-4.6601420354702786E-2</c:v>
                </c:pt>
                <c:pt idx="20">
                  <c:v>0.29988908335720121</c:v>
                </c:pt>
                <c:pt idx="21">
                  <c:v>0.29988908335720121</c:v>
                </c:pt>
                <c:pt idx="22">
                  <c:v>0.29988908335720121</c:v>
                </c:pt>
                <c:pt idx="23">
                  <c:v>0.29988908335720121</c:v>
                </c:pt>
                <c:pt idx="24">
                  <c:v>0.26820360597689269</c:v>
                </c:pt>
                <c:pt idx="25">
                  <c:v>0.26820360597689269</c:v>
                </c:pt>
                <c:pt idx="26">
                  <c:v>0.26820360597689269</c:v>
                </c:pt>
                <c:pt idx="27">
                  <c:v>0.26820360597689269</c:v>
                </c:pt>
                <c:pt idx="28">
                  <c:v>0.26820360597689269</c:v>
                </c:pt>
                <c:pt idx="29">
                  <c:v>0.26820360597689269</c:v>
                </c:pt>
                <c:pt idx="30">
                  <c:v>0.26820360597689269</c:v>
                </c:pt>
                <c:pt idx="31">
                  <c:v>0.26820360597689269</c:v>
                </c:pt>
                <c:pt idx="32">
                  <c:v>0.26820360597689269</c:v>
                </c:pt>
                <c:pt idx="33">
                  <c:v>0.26820360597689269</c:v>
                </c:pt>
                <c:pt idx="34">
                  <c:v>0.26820360597689269</c:v>
                </c:pt>
                <c:pt idx="35">
                  <c:v>0.24930913117324674</c:v>
                </c:pt>
                <c:pt idx="36">
                  <c:v>0.24930913117324674</c:v>
                </c:pt>
                <c:pt idx="37">
                  <c:v>0.24930913117324674</c:v>
                </c:pt>
                <c:pt idx="38">
                  <c:v>6.4986608109166386E-2</c:v>
                </c:pt>
                <c:pt idx="39">
                  <c:v>6.4986608109166386E-2</c:v>
                </c:pt>
                <c:pt idx="40">
                  <c:v>6.4986608109166386E-2</c:v>
                </c:pt>
                <c:pt idx="41">
                  <c:v>6.4986608109166386E-2</c:v>
                </c:pt>
                <c:pt idx="42">
                  <c:v>0.24930913117324674</c:v>
                </c:pt>
                <c:pt idx="43">
                  <c:v>0.24930913117324674</c:v>
                </c:pt>
                <c:pt idx="44">
                  <c:v>0.24930913117324674</c:v>
                </c:pt>
                <c:pt idx="45">
                  <c:v>0.29988908335720121</c:v>
                </c:pt>
                <c:pt idx="46">
                  <c:v>0.29988908335720121</c:v>
                </c:pt>
                <c:pt idx="47">
                  <c:v>0.26820360597689269</c:v>
                </c:pt>
                <c:pt idx="48">
                  <c:v>0.26820360597689269</c:v>
                </c:pt>
                <c:pt idx="49">
                  <c:v>0.26820360597689269</c:v>
                </c:pt>
                <c:pt idx="50">
                  <c:v>0.26820360597689269</c:v>
                </c:pt>
                <c:pt idx="51">
                  <c:v>0.26820360597689269</c:v>
                </c:pt>
                <c:pt idx="52">
                  <c:v>0.26820360597689269</c:v>
                </c:pt>
                <c:pt idx="53">
                  <c:v>0.26820360597689269</c:v>
                </c:pt>
                <c:pt idx="54">
                  <c:v>0.24930913117324674</c:v>
                </c:pt>
                <c:pt idx="55">
                  <c:v>6.4986608109166386E-2</c:v>
                </c:pt>
                <c:pt idx="56">
                  <c:v>6.4986608109166386E-2</c:v>
                </c:pt>
                <c:pt idx="57">
                  <c:v>6.4986608109166386E-2</c:v>
                </c:pt>
                <c:pt idx="58">
                  <c:v>0.24930913117324674</c:v>
                </c:pt>
                <c:pt idx="59">
                  <c:v>0.24930913117324674</c:v>
                </c:pt>
                <c:pt idx="60">
                  <c:v>0.24930913117324674</c:v>
                </c:pt>
                <c:pt idx="61">
                  <c:v>0.24930913117324674</c:v>
                </c:pt>
                <c:pt idx="62">
                  <c:v>0.24930913117324674</c:v>
                </c:pt>
                <c:pt idx="63">
                  <c:v>0.24930913117324674</c:v>
                </c:pt>
                <c:pt idx="64">
                  <c:v>0.24930913117324674</c:v>
                </c:pt>
                <c:pt idx="65">
                  <c:v>0.24930913117324674</c:v>
                </c:pt>
                <c:pt idx="66">
                  <c:v>0.24930913117324674</c:v>
                </c:pt>
                <c:pt idx="67">
                  <c:v>0.24930913117324674</c:v>
                </c:pt>
                <c:pt idx="68">
                  <c:v>0.24930913117324674</c:v>
                </c:pt>
                <c:pt idx="69">
                  <c:v>0.24930913117324674</c:v>
                </c:pt>
                <c:pt idx="70">
                  <c:v>0.24930913117324674</c:v>
                </c:pt>
                <c:pt idx="71">
                  <c:v>0.24930913117324674</c:v>
                </c:pt>
                <c:pt idx="72">
                  <c:v>0.24930913117324674</c:v>
                </c:pt>
                <c:pt idx="73">
                  <c:v>0.24930913117324674</c:v>
                </c:pt>
                <c:pt idx="74">
                  <c:v>0.24930913117324674</c:v>
                </c:pt>
                <c:pt idx="75">
                  <c:v>0.24930913117324674</c:v>
                </c:pt>
                <c:pt idx="76">
                  <c:v>0.24930913117324674</c:v>
                </c:pt>
                <c:pt idx="77">
                  <c:v>0.24930913117324674</c:v>
                </c:pt>
                <c:pt idx="78">
                  <c:v>0.24930913117324674</c:v>
                </c:pt>
                <c:pt idx="79">
                  <c:v>0.24930913117324674</c:v>
                </c:pt>
                <c:pt idx="80">
                  <c:v>1.2766719917080904E-2</c:v>
                </c:pt>
                <c:pt idx="81">
                  <c:v>1.2766719917080904E-2</c:v>
                </c:pt>
                <c:pt idx="82">
                  <c:v>1.2766719917080904E-2</c:v>
                </c:pt>
                <c:pt idx="83">
                  <c:v>1.2766719917080904E-2</c:v>
                </c:pt>
                <c:pt idx="84">
                  <c:v>1.2766719917080904E-2</c:v>
                </c:pt>
                <c:pt idx="85">
                  <c:v>1.2766719917080904E-2</c:v>
                </c:pt>
                <c:pt idx="86">
                  <c:v>-4.6601420354702786E-2</c:v>
                </c:pt>
                <c:pt idx="87">
                  <c:v>-4.6601420354702786E-2</c:v>
                </c:pt>
                <c:pt idx="88">
                  <c:v>-4.6601420354702786E-2</c:v>
                </c:pt>
                <c:pt idx="89">
                  <c:v>-4.6601420354702786E-2</c:v>
                </c:pt>
                <c:pt idx="90">
                  <c:v>-4.6601420354702786E-2</c:v>
                </c:pt>
                <c:pt idx="91">
                  <c:v>-4.6601420354702786E-2</c:v>
                </c:pt>
                <c:pt idx="92">
                  <c:v>-4.6601420354702786E-2</c:v>
                </c:pt>
                <c:pt idx="93">
                  <c:v>-4.6601420354702786E-2</c:v>
                </c:pt>
                <c:pt idx="94">
                  <c:v>0.11159610652851794</c:v>
                </c:pt>
                <c:pt idx="95">
                  <c:v>0.11159610652851794</c:v>
                </c:pt>
                <c:pt idx="96">
                  <c:v>0.11159610652851794</c:v>
                </c:pt>
                <c:pt idx="97">
                  <c:v>0.11159610652851794</c:v>
                </c:pt>
                <c:pt idx="98">
                  <c:v>0.24930913117324674</c:v>
                </c:pt>
                <c:pt idx="99">
                  <c:v>0.24930913117324674</c:v>
                </c:pt>
                <c:pt idx="100">
                  <c:v>0.36206245370910789</c:v>
                </c:pt>
                <c:pt idx="101">
                  <c:v>0.36206245370910789</c:v>
                </c:pt>
                <c:pt idx="102">
                  <c:v>0.36206245370910789</c:v>
                </c:pt>
                <c:pt idx="103">
                  <c:v>0.36206245370910789</c:v>
                </c:pt>
                <c:pt idx="104">
                  <c:v>0.36206245370910789</c:v>
                </c:pt>
                <c:pt idx="105">
                  <c:v>0.36206245370910789</c:v>
                </c:pt>
                <c:pt idx="106">
                  <c:v>0.36206245370910789</c:v>
                </c:pt>
                <c:pt idx="107">
                  <c:v>0.36206245370910789</c:v>
                </c:pt>
                <c:pt idx="108">
                  <c:v>0.36206245370910789</c:v>
                </c:pt>
                <c:pt idx="109">
                  <c:v>0.3276312384997338</c:v>
                </c:pt>
                <c:pt idx="110">
                  <c:v>0.27025313541491669</c:v>
                </c:pt>
                <c:pt idx="111">
                  <c:v>0.27025313541491669</c:v>
                </c:pt>
                <c:pt idx="112">
                  <c:v>0.26490410686302435</c:v>
                </c:pt>
                <c:pt idx="113">
                  <c:v>0.27025313541491669</c:v>
                </c:pt>
                <c:pt idx="114">
                  <c:v>0.27025313541491669</c:v>
                </c:pt>
                <c:pt idx="115">
                  <c:v>0.27025313541491669</c:v>
                </c:pt>
              </c:numCache>
            </c:numRef>
          </c:xVal>
          <c:yVal>
            <c:numRef>
              <c:f>'Ala2'!$B$148:$B$263</c:f>
              <c:numCache>
                <c:formatCode>0.00</c:formatCode>
                <c:ptCount val="116"/>
                <c:pt idx="0">
                  <c:v>0.18702366359574707</c:v>
                </c:pt>
                <c:pt idx="1">
                  <c:v>0.11933619812684845</c:v>
                </c:pt>
                <c:pt idx="2">
                  <c:v>3.7319672818967156E-2</c:v>
                </c:pt>
                <c:pt idx="3">
                  <c:v>3.2515436074511586E-2</c:v>
                </c:pt>
                <c:pt idx="4">
                  <c:v>4.653582775355581E-2</c:v>
                </c:pt>
                <c:pt idx="5">
                  <c:v>4.9190426051728978E-2</c:v>
                </c:pt>
                <c:pt idx="6">
                  <c:v>6.1974065881619717E-2</c:v>
                </c:pt>
                <c:pt idx="7">
                  <c:v>6.3046081961033631E-2</c:v>
                </c:pt>
                <c:pt idx="8">
                  <c:v>8.7688594479330376E-2</c:v>
                </c:pt>
                <c:pt idx="9">
                  <c:v>5.2071323351129073E-2</c:v>
                </c:pt>
                <c:pt idx="10">
                  <c:v>4.7801456478346861E-2</c:v>
                </c:pt>
                <c:pt idx="11">
                  <c:v>5.5851177499106411E-2</c:v>
                </c:pt>
                <c:pt idx="12">
                  <c:v>7.0072744259200431E-2</c:v>
                </c:pt>
                <c:pt idx="13">
                  <c:v>4.5228619354994407E-2</c:v>
                </c:pt>
                <c:pt idx="14">
                  <c:v>3.9798684042827159E-2</c:v>
                </c:pt>
                <c:pt idx="15">
                  <c:v>8.3546828631951398E-2</c:v>
                </c:pt>
                <c:pt idx="16">
                  <c:v>6.8071792290550825E-2</c:v>
                </c:pt>
                <c:pt idx="17">
                  <c:v>6.4017773662728469E-2</c:v>
                </c:pt>
                <c:pt idx="18">
                  <c:v>5.6929564061310022E-2</c:v>
                </c:pt>
                <c:pt idx="19">
                  <c:v>6.4920172497758138E-2</c:v>
                </c:pt>
                <c:pt idx="20">
                  <c:v>4.8045933999999998E-2</c:v>
                </c:pt>
                <c:pt idx="21">
                  <c:v>4.2213043999999998E-2</c:v>
                </c:pt>
                <c:pt idx="22">
                  <c:v>4.4422594000000003E-2</c:v>
                </c:pt>
                <c:pt idx="23">
                  <c:v>4.5356008000000003E-2</c:v>
                </c:pt>
                <c:pt idx="24">
                  <c:v>3.8903851000000003E-2</c:v>
                </c:pt>
                <c:pt idx="25">
                  <c:v>3.7864375999999998E-2</c:v>
                </c:pt>
                <c:pt idx="26">
                  <c:v>4.4225538000000002E-2</c:v>
                </c:pt>
                <c:pt idx="27">
                  <c:v>4.8188587999999997E-2</c:v>
                </c:pt>
                <c:pt idx="28">
                  <c:v>4.8917374999999999E-2</c:v>
                </c:pt>
                <c:pt idx="29">
                  <c:v>3.8842752000000001E-2</c:v>
                </c:pt>
                <c:pt idx="30">
                  <c:v>4.6749804999999998E-2</c:v>
                </c:pt>
                <c:pt idx="31">
                  <c:v>4.3686245999999998E-2</c:v>
                </c:pt>
                <c:pt idx="32">
                  <c:v>3.8873387000000002E-2</c:v>
                </c:pt>
                <c:pt idx="33">
                  <c:v>5.5186789E-2</c:v>
                </c:pt>
                <c:pt idx="34">
                  <c:v>5.0021540000000003E-2</c:v>
                </c:pt>
                <c:pt idx="35">
                  <c:v>5.3342579000000001E-2</c:v>
                </c:pt>
                <c:pt idx="36">
                  <c:v>3.9771058999999997E-2</c:v>
                </c:pt>
                <c:pt idx="37">
                  <c:v>5.7039838000000002E-2</c:v>
                </c:pt>
                <c:pt idx="38">
                  <c:v>3.2170414000000001E-2</c:v>
                </c:pt>
                <c:pt idx="39">
                  <c:v>4.3828741999999997E-2</c:v>
                </c:pt>
                <c:pt idx="40">
                  <c:v>4.7831935999999999E-2</c:v>
                </c:pt>
                <c:pt idx="41">
                  <c:v>3.3865960000000001E-2</c:v>
                </c:pt>
                <c:pt idx="42">
                  <c:v>3.5492972999999997E-2</c:v>
                </c:pt>
                <c:pt idx="43">
                  <c:v>3.6330111999999998E-2</c:v>
                </c:pt>
                <c:pt idx="44">
                  <c:v>3.8809769000000001E-2</c:v>
                </c:pt>
                <c:pt idx="45">
                  <c:v>4.0331657E-2</c:v>
                </c:pt>
                <c:pt idx="46">
                  <c:v>4.1332677999999998E-2</c:v>
                </c:pt>
                <c:pt idx="47">
                  <c:v>4.0012644999999999E-2</c:v>
                </c:pt>
                <c:pt idx="48">
                  <c:v>4.4010940999999998E-2</c:v>
                </c:pt>
                <c:pt idx="49">
                  <c:v>3.5844648999999999E-2</c:v>
                </c:pt>
                <c:pt idx="50">
                  <c:v>3.8429748999999999E-2</c:v>
                </c:pt>
                <c:pt idx="51">
                  <c:v>3.4787576000000001E-2</c:v>
                </c:pt>
                <c:pt idx="52">
                  <c:v>4.7174278E-2</c:v>
                </c:pt>
                <c:pt idx="53">
                  <c:v>5.0021540000000003E-2</c:v>
                </c:pt>
                <c:pt idx="54">
                  <c:v>3.2951951E-2</c:v>
                </c:pt>
                <c:pt idx="55">
                  <c:v>2.6982810999999999E-2</c:v>
                </c:pt>
                <c:pt idx="56">
                  <c:v>4.0421126000000002E-2</c:v>
                </c:pt>
                <c:pt idx="57">
                  <c:v>2.8340015E-2</c:v>
                </c:pt>
                <c:pt idx="58">
                  <c:v>4.7062837637130331E-2</c:v>
                </c:pt>
                <c:pt idx="59">
                  <c:v>5.1797933883367467E-2</c:v>
                </c:pt>
                <c:pt idx="60">
                  <c:v>5.267529129727349E-2</c:v>
                </c:pt>
                <c:pt idx="61">
                  <c:v>3.4740728772976431E-2</c:v>
                </c:pt>
                <c:pt idx="62">
                  <c:v>5.048722976487488E-2</c:v>
                </c:pt>
                <c:pt idx="63">
                  <c:v>6.5544913537192662E-2</c:v>
                </c:pt>
                <c:pt idx="64">
                  <c:v>4.530987248616776E-2</c:v>
                </c:pt>
                <c:pt idx="65">
                  <c:v>4.3982262797232372E-2</c:v>
                </c:pt>
                <c:pt idx="66">
                  <c:v>4.6510835074835451E-2</c:v>
                </c:pt>
                <c:pt idx="67">
                  <c:v>4.9699320939062881E-2</c:v>
                </c:pt>
                <c:pt idx="68">
                  <c:v>6.1459809713500325E-2</c:v>
                </c:pt>
                <c:pt idx="69">
                  <c:v>5.1290593149024011E-2</c:v>
                </c:pt>
                <c:pt idx="70">
                  <c:v>4.6558345178588624E-2</c:v>
                </c:pt>
                <c:pt idx="71">
                  <c:v>4.6999939576194291E-2</c:v>
                </c:pt>
                <c:pt idx="72">
                  <c:v>3.3182581784269582E-2</c:v>
                </c:pt>
                <c:pt idx="73">
                  <c:v>3.1811447151177882E-2</c:v>
                </c:pt>
                <c:pt idx="74">
                  <c:v>9.4802680385099133E-2</c:v>
                </c:pt>
                <c:pt idx="75">
                  <c:v>4.3833496788576135E-2</c:v>
                </c:pt>
                <c:pt idx="76">
                  <c:v>4.7906808347189841E-2</c:v>
                </c:pt>
                <c:pt idx="77">
                  <c:v>4.1554668285543814E-2</c:v>
                </c:pt>
                <c:pt idx="78">
                  <c:v>3.7097043036702707E-2</c:v>
                </c:pt>
                <c:pt idx="79">
                  <c:v>4.4770952708278175E-2</c:v>
                </c:pt>
                <c:pt idx="80">
                  <c:v>9.537293873826018E-2</c:v>
                </c:pt>
                <c:pt idx="81">
                  <c:v>4.4301085396904569E-2</c:v>
                </c:pt>
                <c:pt idx="82">
                  <c:v>4.1762166654949237E-2</c:v>
                </c:pt>
                <c:pt idx="83">
                  <c:v>6.4094840600004963E-2</c:v>
                </c:pt>
                <c:pt idx="84">
                  <c:v>5.6592129839079422E-2</c:v>
                </c:pt>
                <c:pt idx="85">
                  <c:v>7.3846492778814415E-2</c:v>
                </c:pt>
                <c:pt idx="86">
                  <c:v>7.5049331109852166E-2</c:v>
                </c:pt>
                <c:pt idx="87">
                  <c:v>8.6216263025151979E-2</c:v>
                </c:pt>
                <c:pt idx="88">
                  <c:v>6.5792556771962912E-2</c:v>
                </c:pt>
                <c:pt idx="89">
                  <c:v>4.9902910765156037E-2</c:v>
                </c:pt>
                <c:pt idx="90">
                  <c:v>4.3516842162152784E-2</c:v>
                </c:pt>
                <c:pt idx="91">
                  <c:v>8.3993491364227846E-2</c:v>
                </c:pt>
                <c:pt idx="92">
                  <c:v>4.2581394280680855E-2</c:v>
                </c:pt>
                <c:pt idx="93">
                  <c:v>4.0819039407148795E-2</c:v>
                </c:pt>
                <c:pt idx="94">
                  <c:v>6.6815794474629112E-2</c:v>
                </c:pt>
                <c:pt idx="95">
                  <c:v>5.6722501332152619E-2</c:v>
                </c:pt>
                <c:pt idx="96">
                  <c:v>7.4765249957005481E-2</c:v>
                </c:pt>
                <c:pt idx="97">
                  <c:v>4.6659857306943442E-2</c:v>
                </c:pt>
                <c:pt idx="98">
                  <c:v>3.9524726907213439E-2</c:v>
                </c:pt>
                <c:pt idx="99">
                  <c:v>3.981236059922981E-2</c:v>
                </c:pt>
                <c:pt idx="100">
                  <c:v>2.8447837249741599E-2</c:v>
                </c:pt>
                <c:pt idx="101">
                  <c:v>4.9954645545569949E-2</c:v>
                </c:pt>
                <c:pt idx="102">
                  <c:v>5.8930310958657653E-2</c:v>
                </c:pt>
                <c:pt idx="103">
                  <c:v>4.181753553256301E-2</c:v>
                </c:pt>
                <c:pt idx="104">
                  <c:v>3.5811484846938628E-2</c:v>
                </c:pt>
                <c:pt idx="105">
                  <c:v>5.4190000343548032E-2</c:v>
                </c:pt>
                <c:pt idx="106">
                  <c:v>3.8627347288018525E-2</c:v>
                </c:pt>
                <c:pt idx="107">
                  <c:v>2.4039890367152015E-2</c:v>
                </c:pt>
                <c:pt idx="108">
                  <c:v>2.9404761976708643E-2</c:v>
                </c:pt>
                <c:pt idx="109">
                  <c:v>4.7894537283673218E-2</c:v>
                </c:pt>
                <c:pt idx="110">
                  <c:v>4.0426966216891555E-2</c:v>
                </c:pt>
                <c:pt idx="111">
                  <c:v>3.8563608822843869E-2</c:v>
                </c:pt>
                <c:pt idx="112">
                  <c:v>3.9136136447609632E-2</c:v>
                </c:pt>
                <c:pt idx="113">
                  <c:v>5.1683875483165859E-2</c:v>
                </c:pt>
                <c:pt idx="114">
                  <c:v>5.800668339160546E-2</c:v>
                </c:pt>
                <c:pt idx="115">
                  <c:v>5.3345010544027821E-2</c:v>
                </c:pt>
              </c:numCache>
            </c:numRef>
          </c:yVal>
        </c:ser>
        <c:ser>
          <c:idx val="1"/>
          <c:order val="1"/>
          <c:tx>
            <c:strRef>
              <c:f>'Ala2'!$I$147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('Ala2'!$H$148:$H$149,'Ala2'!$H$150:$H$159,'Ala2'!$H$160:$H$161,'Ala2'!$H$162:$H$180)</c:f>
              <c:numCache>
                <c:formatCode>General</c:formatCode>
                <c:ptCount val="3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1.4593924877592308</c:v>
                </c:pt>
                <c:pt idx="13">
                  <c:v>1.4593924877592308</c:v>
                </c:pt>
                <c:pt idx="14">
                  <c:v>1.1583624920952498</c:v>
                </c:pt>
                <c:pt idx="15">
                  <c:v>0.38021124171160603</c:v>
                </c:pt>
                <c:pt idx="16">
                  <c:v>0.38021124171160603</c:v>
                </c:pt>
                <c:pt idx="17">
                  <c:v>1.4593924877592308</c:v>
                </c:pt>
                <c:pt idx="18">
                  <c:v>1.4593924877592308</c:v>
                </c:pt>
                <c:pt idx="19">
                  <c:v>1.1583624920952498</c:v>
                </c:pt>
                <c:pt idx="20">
                  <c:v>1.1583624920952498</c:v>
                </c:pt>
                <c:pt idx="21">
                  <c:v>0.38021124171160603</c:v>
                </c:pt>
                <c:pt idx="22">
                  <c:v>0.38021124171160603</c:v>
                </c:pt>
                <c:pt idx="23">
                  <c:v>1.4593924877592308</c:v>
                </c:pt>
                <c:pt idx="24">
                  <c:v>1.4593924877592308</c:v>
                </c:pt>
                <c:pt idx="25">
                  <c:v>1.1583624920952498</c:v>
                </c:pt>
                <c:pt idx="26">
                  <c:v>1.1583624920952498</c:v>
                </c:pt>
                <c:pt idx="27">
                  <c:v>0.38021124171160603</c:v>
                </c:pt>
                <c:pt idx="28">
                  <c:v>0.38021124171160603</c:v>
                </c:pt>
                <c:pt idx="29">
                  <c:v>1.4593924877592308</c:v>
                </c:pt>
                <c:pt idx="30">
                  <c:v>1.4593924877592308</c:v>
                </c:pt>
                <c:pt idx="31">
                  <c:v>1.1583624920952498</c:v>
                </c:pt>
                <c:pt idx="32">
                  <c:v>1.1583624920952498</c:v>
                </c:pt>
              </c:numCache>
            </c:numRef>
          </c:xVal>
          <c:yVal>
            <c:numRef>
              <c:f>('Ala2'!$I$148:$I$149,'Ala2'!$I$150:$I$159,'Ala2'!$I$160:$I$161,'Ala2'!$I$162:$I$180)</c:f>
              <c:numCache>
                <c:formatCode>General</c:formatCode>
                <c:ptCount val="33"/>
                <c:pt idx="0">
                  <c:v>3.5277506E-2</c:v>
                </c:pt>
                <c:pt idx="1">
                  <c:v>2.9937188E-2</c:v>
                </c:pt>
                <c:pt idx="2">
                  <c:v>3.4637594000000001E-2</c:v>
                </c:pt>
                <c:pt idx="3">
                  <c:v>2.8303656999999999E-2</c:v>
                </c:pt>
                <c:pt idx="4">
                  <c:v>3.4655584000000003E-2</c:v>
                </c:pt>
                <c:pt idx="5">
                  <c:v>2.9790790000000001E-2</c:v>
                </c:pt>
                <c:pt idx="6">
                  <c:v>3.0546126E-2</c:v>
                </c:pt>
                <c:pt idx="7">
                  <c:v>2.8556525999999999E-2</c:v>
                </c:pt>
                <c:pt idx="8">
                  <c:v>2.9921505000000001E-2</c:v>
                </c:pt>
                <c:pt idx="9">
                  <c:v>2.9557818999999999E-2</c:v>
                </c:pt>
                <c:pt idx="10">
                  <c:v>4.4575974999999997E-2</c:v>
                </c:pt>
                <c:pt idx="11">
                  <c:v>3.1321553000000002E-2</c:v>
                </c:pt>
                <c:pt idx="12">
                  <c:v>4.5296791000000003E-2</c:v>
                </c:pt>
                <c:pt idx="13">
                  <c:v>4.8891953000000002E-2</c:v>
                </c:pt>
                <c:pt idx="14">
                  <c:v>4.1208146000000001E-2</c:v>
                </c:pt>
                <c:pt idx="15">
                  <c:v>2.6826214000000001E-2</c:v>
                </c:pt>
                <c:pt idx="16">
                  <c:v>2.8491202E-2</c:v>
                </c:pt>
                <c:pt idx="17">
                  <c:v>3.4541695999999997E-2</c:v>
                </c:pt>
                <c:pt idx="18">
                  <c:v>4.4213790000000003E-2</c:v>
                </c:pt>
                <c:pt idx="19">
                  <c:v>3.3988184999999997E-2</c:v>
                </c:pt>
                <c:pt idx="20">
                  <c:v>3.4056327999999997E-2</c:v>
                </c:pt>
                <c:pt idx="21">
                  <c:v>3.2216653999999997E-2</c:v>
                </c:pt>
                <c:pt idx="22">
                  <c:v>3.3915220000000003E-2</c:v>
                </c:pt>
                <c:pt idx="23">
                  <c:v>4.6872388000000001E-2</c:v>
                </c:pt>
                <c:pt idx="24">
                  <c:v>5.6656080999999997E-2</c:v>
                </c:pt>
                <c:pt idx="25">
                  <c:v>2.7152961E-2</c:v>
                </c:pt>
                <c:pt idx="26">
                  <c:v>3.4142902000000003E-2</c:v>
                </c:pt>
                <c:pt idx="27">
                  <c:v>3.8926002000000001E-2</c:v>
                </c:pt>
                <c:pt idx="28">
                  <c:v>3.9518000999999997E-2</c:v>
                </c:pt>
                <c:pt idx="29">
                  <c:v>4.1230412000000001E-2</c:v>
                </c:pt>
                <c:pt idx="30">
                  <c:v>3.7546090999999997E-2</c:v>
                </c:pt>
                <c:pt idx="31">
                  <c:v>3.9651851000000002E-2</c:v>
                </c:pt>
                <c:pt idx="32">
                  <c:v>4.8406113000000001E-2</c:v>
                </c:pt>
              </c:numCache>
            </c:numRef>
          </c:yVal>
        </c:ser>
        <c:ser>
          <c:idx val="2"/>
          <c:order val="2"/>
          <c:tx>
            <c:strRef>
              <c:f>'Ala2'!$P$147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('Ala2'!$O$148:$O$149,'Ala2'!$O$150:$O$159,'Ala2'!$O$160:$O$177)</c:f>
              <c:numCache>
                <c:formatCode>General</c:formatCode>
                <c:ptCount val="3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2.0791812460476247</c:v>
                </c:pt>
                <c:pt idx="13" formatCode="0.00">
                  <c:v>2.0791812460476247</c:v>
                </c:pt>
                <c:pt idx="14" formatCode="0.00">
                  <c:v>2.3802112417116059</c:v>
                </c:pt>
                <c:pt idx="15" formatCode="0.00">
                  <c:v>2.3802112417116059</c:v>
                </c:pt>
                <c:pt idx="16" formatCode="0.00">
                  <c:v>2.6812412373755872</c:v>
                </c:pt>
                <c:pt idx="17" formatCode="0.00">
                  <c:v>2.6812412373755872</c:v>
                </c:pt>
                <c:pt idx="18" formatCode="0.00">
                  <c:v>2.0791812460476247</c:v>
                </c:pt>
                <c:pt idx="19" formatCode="0.00">
                  <c:v>2.0791812460476247</c:v>
                </c:pt>
                <c:pt idx="20" formatCode="0.00">
                  <c:v>2.3802112417116059</c:v>
                </c:pt>
                <c:pt idx="21" formatCode="0.00">
                  <c:v>2.3802112417116059</c:v>
                </c:pt>
                <c:pt idx="22" formatCode="0.00">
                  <c:v>2.6812412373755872</c:v>
                </c:pt>
                <c:pt idx="23" formatCode="0.00">
                  <c:v>2.6812412373755872</c:v>
                </c:pt>
                <c:pt idx="24" formatCode="0.00">
                  <c:v>2.0791812460476247</c:v>
                </c:pt>
                <c:pt idx="25" formatCode="0.00">
                  <c:v>2.0791812460476247</c:v>
                </c:pt>
                <c:pt idx="26" formatCode="0.00">
                  <c:v>2.3802112417116059</c:v>
                </c:pt>
                <c:pt idx="27" formatCode="0.00">
                  <c:v>2.3802112417116059</c:v>
                </c:pt>
                <c:pt idx="28" formatCode="0.00">
                  <c:v>2.6812412373755872</c:v>
                </c:pt>
                <c:pt idx="29" formatCode="0.00">
                  <c:v>2.6812412373755872</c:v>
                </c:pt>
              </c:numCache>
            </c:numRef>
          </c:xVal>
          <c:yVal>
            <c:numRef>
              <c:f>('Ala2'!$P$148:$P$149,'Ala2'!$P$150:$P$159,'Ala2'!$P$160:$P$177)</c:f>
              <c:numCache>
                <c:formatCode>General</c:formatCode>
                <c:ptCount val="30"/>
                <c:pt idx="0">
                  <c:v>3.5277506E-2</c:v>
                </c:pt>
                <c:pt idx="1">
                  <c:v>2.9937188E-2</c:v>
                </c:pt>
                <c:pt idx="2">
                  <c:v>3.4637594000000001E-2</c:v>
                </c:pt>
                <c:pt idx="3">
                  <c:v>2.8303656999999999E-2</c:v>
                </c:pt>
                <c:pt idx="4">
                  <c:v>3.4655584000000003E-2</c:v>
                </c:pt>
                <c:pt idx="5">
                  <c:v>2.9790790000000001E-2</c:v>
                </c:pt>
                <c:pt idx="6">
                  <c:v>3.0546126E-2</c:v>
                </c:pt>
                <c:pt idx="7">
                  <c:v>2.8556525999999999E-2</c:v>
                </c:pt>
                <c:pt idx="8">
                  <c:v>2.9921505000000001E-2</c:v>
                </c:pt>
                <c:pt idx="9">
                  <c:v>2.9557818999999999E-2</c:v>
                </c:pt>
                <c:pt idx="10">
                  <c:v>4.4575974999999997E-2</c:v>
                </c:pt>
                <c:pt idx="11">
                  <c:v>3.1321553000000002E-2</c:v>
                </c:pt>
                <c:pt idx="12">
                  <c:v>7.3686091999999995E-2</c:v>
                </c:pt>
                <c:pt idx="13">
                  <c:v>6.4700987000000001E-2</c:v>
                </c:pt>
                <c:pt idx="14">
                  <c:v>8.8555435000000002E-2</c:v>
                </c:pt>
                <c:pt idx="15">
                  <c:v>9.0450495000000006E-2</c:v>
                </c:pt>
                <c:pt idx="16">
                  <c:v>0.106663234</c:v>
                </c:pt>
                <c:pt idx="17">
                  <c:v>0.102514176</c:v>
                </c:pt>
                <c:pt idx="18">
                  <c:v>7.5547492999999993E-2</c:v>
                </c:pt>
                <c:pt idx="19">
                  <c:v>7.3187150000000006E-2</c:v>
                </c:pt>
                <c:pt idx="20">
                  <c:v>0.115897212</c:v>
                </c:pt>
                <c:pt idx="21">
                  <c:v>0.106286899</c:v>
                </c:pt>
                <c:pt idx="22">
                  <c:v>0.11897812100000001</c:v>
                </c:pt>
                <c:pt idx="23">
                  <c:v>0.123701636</c:v>
                </c:pt>
                <c:pt idx="24">
                  <c:v>6.9385385999999993E-2</c:v>
                </c:pt>
                <c:pt idx="25">
                  <c:v>7.2830443999999994E-2</c:v>
                </c:pt>
                <c:pt idx="26">
                  <c:v>0.100116923</c:v>
                </c:pt>
                <c:pt idx="27">
                  <c:v>9.8305466999999994E-2</c:v>
                </c:pt>
                <c:pt idx="28">
                  <c:v>0.121842214</c:v>
                </c:pt>
                <c:pt idx="29">
                  <c:v>0.11464054799999999</c:v>
                </c:pt>
              </c:numCache>
            </c:numRef>
          </c:yVal>
        </c:ser>
        <c:ser>
          <c:idx val="3"/>
          <c:order val="3"/>
          <c:tx>
            <c:strRef>
              <c:f>'Ala2'!$W$147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('Ala2'!$V$148:$V$149,'Ala2'!$V$150:$V$159,'Ala2'!$V$160,'Ala2'!$V$161:$V$162,'Ala2'!$V$163:$V$225)</c:f>
              <c:numCache>
                <c:formatCode>General</c:formatCode>
                <c:ptCount val="7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2.7323937598229686</c:v>
                </c:pt>
                <c:pt idx="13" formatCode="0.00">
                  <c:v>3.0334237554869499</c:v>
                </c:pt>
                <c:pt idx="14" formatCode="0.00">
                  <c:v>3.0334237554869499</c:v>
                </c:pt>
                <c:pt idx="15" formatCode="0.00">
                  <c:v>1.3521825181113625</c:v>
                </c:pt>
                <c:pt idx="16" formatCode="0.00">
                  <c:v>1.3521825181113625</c:v>
                </c:pt>
                <c:pt idx="17" formatCode="0.00">
                  <c:v>1.6532125137753437</c:v>
                </c:pt>
                <c:pt idx="18" formatCode="0.00">
                  <c:v>1.6532125137753437</c:v>
                </c:pt>
                <c:pt idx="19" formatCode="0.00">
                  <c:v>1.954242509439325</c:v>
                </c:pt>
                <c:pt idx="20" formatCode="0.00">
                  <c:v>1.954242509439325</c:v>
                </c:pt>
                <c:pt idx="21" formatCode="0.00">
                  <c:v>2.1303337684950061</c:v>
                </c:pt>
                <c:pt idx="22" formatCode="0.00">
                  <c:v>2.1303337684950061</c:v>
                </c:pt>
                <c:pt idx="23" formatCode="0.00">
                  <c:v>2.255272505103306</c:v>
                </c:pt>
                <c:pt idx="24" formatCode="0.00">
                  <c:v>2.255272505103306</c:v>
                </c:pt>
                <c:pt idx="25" formatCode="0.00">
                  <c:v>2.7323937598229686</c:v>
                </c:pt>
                <c:pt idx="26" formatCode="0.00">
                  <c:v>2.7323937598229686</c:v>
                </c:pt>
                <c:pt idx="27" formatCode="0.00">
                  <c:v>3.0334237554869499</c:v>
                </c:pt>
                <c:pt idx="28" formatCode="0.00">
                  <c:v>3.0334237554869499</c:v>
                </c:pt>
                <c:pt idx="29" formatCode="0.00">
                  <c:v>3.2095150145426308</c:v>
                </c:pt>
                <c:pt idx="30" formatCode="0.00">
                  <c:v>3.2095150145426308</c:v>
                </c:pt>
                <c:pt idx="31" formatCode="0.00">
                  <c:v>3.3344537511509307</c:v>
                </c:pt>
                <c:pt idx="32" formatCode="0.00">
                  <c:v>3.3344537511509307</c:v>
                </c:pt>
                <c:pt idx="33" formatCode="0.00">
                  <c:v>3.4313637641589874</c:v>
                </c:pt>
                <c:pt idx="34" formatCode="0.00">
                  <c:v>3.4313637641589874</c:v>
                </c:pt>
                <c:pt idx="35" formatCode="0.00">
                  <c:v>1.3521825181113625</c:v>
                </c:pt>
                <c:pt idx="36" formatCode="0.00">
                  <c:v>1.3521825181113625</c:v>
                </c:pt>
                <c:pt idx="37" formatCode="0.00">
                  <c:v>1.6532125137753437</c:v>
                </c:pt>
                <c:pt idx="38" formatCode="0.00">
                  <c:v>1.6532125137753437</c:v>
                </c:pt>
                <c:pt idx="39" formatCode="0.00">
                  <c:v>1.954242509439325</c:v>
                </c:pt>
                <c:pt idx="40" formatCode="0.00">
                  <c:v>1.954242509439325</c:v>
                </c:pt>
                <c:pt idx="41" formatCode="0.00">
                  <c:v>2.1303337684950061</c:v>
                </c:pt>
                <c:pt idx="42" formatCode="0.00">
                  <c:v>2.1303337684950061</c:v>
                </c:pt>
                <c:pt idx="43" formatCode="0.00">
                  <c:v>2.255272505103306</c:v>
                </c:pt>
                <c:pt idx="44" formatCode="0.00">
                  <c:v>2.255272505103306</c:v>
                </c:pt>
                <c:pt idx="45" formatCode="0.00">
                  <c:v>2.7323937598229686</c:v>
                </c:pt>
                <c:pt idx="46" formatCode="0.00">
                  <c:v>2.7323937598229686</c:v>
                </c:pt>
                <c:pt idx="47" formatCode="0.00">
                  <c:v>3.0334237554869499</c:v>
                </c:pt>
                <c:pt idx="48" formatCode="0.00">
                  <c:v>3.0334237554869499</c:v>
                </c:pt>
                <c:pt idx="49" formatCode="0.00">
                  <c:v>3.0334237554869499</c:v>
                </c:pt>
                <c:pt idx="50" formatCode="0.00">
                  <c:v>3.0334237554869499</c:v>
                </c:pt>
                <c:pt idx="51" formatCode="0.00">
                  <c:v>3.2095150145426308</c:v>
                </c:pt>
                <c:pt idx="52" formatCode="0.00">
                  <c:v>3.3344537511509307</c:v>
                </c:pt>
                <c:pt idx="53" formatCode="0.00">
                  <c:v>3.3344537511509307</c:v>
                </c:pt>
                <c:pt idx="54" formatCode="0.00">
                  <c:v>3.4313637641589874</c:v>
                </c:pt>
                <c:pt idx="55" formatCode="0.00">
                  <c:v>3.4313637641589874</c:v>
                </c:pt>
                <c:pt idx="56" formatCode="0.00">
                  <c:v>1.3521825181113625</c:v>
                </c:pt>
                <c:pt idx="57" formatCode="0.00">
                  <c:v>1.3521825181113625</c:v>
                </c:pt>
                <c:pt idx="58" formatCode="0.00">
                  <c:v>1.6532125137753437</c:v>
                </c:pt>
                <c:pt idx="59" formatCode="0.00">
                  <c:v>1.6532125137753437</c:v>
                </c:pt>
                <c:pt idx="60" formatCode="0.00">
                  <c:v>1.954242509439325</c:v>
                </c:pt>
                <c:pt idx="61" formatCode="0.00">
                  <c:v>1.954242509439325</c:v>
                </c:pt>
                <c:pt idx="62" formatCode="0.00">
                  <c:v>2.1303337684950061</c:v>
                </c:pt>
                <c:pt idx="63" formatCode="0.00">
                  <c:v>2.1303337684950061</c:v>
                </c:pt>
                <c:pt idx="64" formatCode="0.00">
                  <c:v>2.255272505103306</c:v>
                </c:pt>
                <c:pt idx="65" formatCode="0.00">
                  <c:v>2.255272505103306</c:v>
                </c:pt>
                <c:pt idx="66" formatCode="0.00">
                  <c:v>2.7323937598229686</c:v>
                </c:pt>
                <c:pt idx="67" formatCode="0.00">
                  <c:v>2.7323937598229686</c:v>
                </c:pt>
                <c:pt idx="68" formatCode="0.00">
                  <c:v>3.0334237554869499</c:v>
                </c:pt>
                <c:pt idx="69" formatCode="0.00">
                  <c:v>3.0334237554869499</c:v>
                </c:pt>
                <c:pt idx="70" formatCode="0.00">
                  <c:v>3.0334237554869499</c:v>
                </c:pt>
                <c:pt idx="71" formatCode="0.00">
                  <c:v>3.0334237554869499</c:v>
                </c:pt>
                <c:pt idx="72" formatCode="0.00">
                  <c:v>3.2095150145426308</c:v>
                </c:pt>
                <c:pt idx="73" formatCode="0.00">
                  <c:v>3.2095150145426308</c:v>
                </c:pt>
                <c:pt idx="74" formatCode="0.00">
                  <c:v>3.3344537511509307</c:v>
                </c:pt>
                <c:pt idx="75" formatCode="0.00">
                  <c:v>3.3344537511509307</c:v>
                </c:pt>
                <c:pt idx="76" formatCode="0.00">
                  <c:v>3.4313637641589874</c:v>
                </c:pt>
                <c:pt idx="77" formatCode="0.00">
                  <c:v>3.4313637641589874</c:v>
                </c:pt>
              </c:numCache>
            </c:numRef>
          </c:xVal>
          <c:yVal>
            <c:numRef>
              <c:f>('Ala2'!$W$148:$W$149,'Ala2'!$W$150:$W$159,'Ala2'!$W$160,'Ala2'!$W$161:$W$162,'Ala2'!$W$163:$W$225)</c:f>
              <c:numCache>
                <c:formatCode>General</c:formatCode>
                <c:ptCount val="78"/>
                <c:pt idx="0">
                  <c:v>3.5277506E-2</c:v>
                </c:pt>
                <c:pt idx="1">
                  <c:v>2.9937188E-2</c:v>
                </c:pt>
                <c:pt idx="2">
                  <c:v>3.4637594000000001E-2</c:v>
                </c:pt>
                <c:pt idx="3">
                  <c:v>2.8303656999999999E-2</c:v>
                </c:pt>
                <c:pt idx="4">
                  <c:v>3.4655584000000003E-2</c:v>
                </c:pt>
                <c:pt idx="5">
                  <c:v>2.9790790000000001E-2</c:v>
                </c:pt>
                <c:pt idx="6">
                  <c:v>3.0546126E-2</c:v>
                </c:pt>
                <c:pt idx="7">
                  <c:v>2.8556525999999999E-2</c:v>
                </c:pt>
                <c:pt idx="8">
                  <c:v>2.9921505000000001E-2</c:v>
                </c:pt>
                <c:pt idx="9">
                  <c:v>2.9557818999999999E-2</c:v>
                </c:pt>
                <c:pt idx="10">
                  <c:v>4.4575974999999997E-2</c:v>
                </c:pt>
                <c:pt idx="11">
                  <c:v>3.1321553000000002E-2</c:v>
                </c:pt>
                <c:pt idx="12" formatCode="0.00">
                  <c:v>0.148962709</c:v>
                </c:pt>
                <c:pt idx="13">
                  <c:v>0.17047157399999999</c:v>
                </c:pt>
                <c:pt idx="14">
                  <c:v>0.17438295300000001</c:v>
                </c:pt>
                <c:pt idx="15">
                  <c:v>2.7353921999999999E-2</c:v>
                </c:pt>
                <c:pt idx="16">
                  <c:v>2.966361E-2</c:v>
                </c:pt>
                <c:pt idx="17">
                  <c:v>3.2581809000000003E-2</c:v>
                </c:pt>
                <c:pt idx="18">
                  <c:v>3.5053686000000001E-2</c:v>
                </c:pt>
                <c:pt idx="19">
                  <c:v>4.5748058000000001E-2</c:v>
                </c:pt>
                <c:pt idx="20">
                  <c:v>5.1111568000000003E-2</c:v>
                </c:pt>
                <c:pt idx="21">
                  <c:v>6.0569545000000002E-2</c:v>
                </c:pt>
                <c:pt idx="22">
                  <c:v>6.6961485000000001E-2</c:v>
                </c:pt>
                <c:pt idx="23">
                  <c:v>7.6562584000000003E-2</c:v>
                </c:pt>
                <c:pt idx="24">
                  <c:v>6.9534075000000001E-2</c:v>
                </c:pt>
                <c:pt idx="25">
                  <c:v>0.118027668</c:v>
                </c:pt>
                <c:pt idx="26">
                  <c:v>0.14792877700000001</c:v>
                </c:pt>
                <c:pt idx="27">
                  <c:v>0.16504470299999999</c:v>
                </c:pt>
                <c:pt idx="28">
                  <c:v>0.16661197</c:v>
                </c:pt>
                <c:pt idx="29">
                  <c:v>0.21011450300000001</c:v>
                </c:pt>
                <c:pt idx="30">
                  <c:v>0.21165437500000001</c:v>
                </c:pt>
                <c:pt idx="31">
                  <c:v>0.23894530999999999</c:v>
                </c:pt>
                <c:pt idx="32">
                  <c:v>0.23075554100000001</c:v>
                </c:pt>
                <c:pt idx="33">
                  <c:v>0.26701920499999998</c:v>
                </c:pt>
                <c:pt idx="34">
                  <c:v>0.26723036900000002</c:v>
                </c:pt>
                <c:pt idx="35">
                  <c:v>3.2759398000000002E-2</c:v>
                </c:pt>
                <c:pt idx="36">
                  <c:v>5.0820627E-2</c:v>
                </c:pt>
                <c:pt idx="37">
                  <c:v>3.8809353999999997E-2</c:v>
                </c:pt>
                <c:pt idx="38">
                  <c:v>3.6811336E-2</c:v>
                </c:pt>
                <c:pt idx="39">
                  <c:v>7.4068652999999998E-2</c:v>
                </c:pt>
                <c:pt idx="40">
                  <c:v>6.5217130999999998E-2</c:v>
                </c:pt>
                <c:pt idx="41">
                  <c:v>8.2785571000000002E-2</c:v>
                </c:pt>
                <c:pt idx="42">
                  <c:v>7.1389767000000007E-2</c:v>
                </c:pt>
                <c:pt idx="43">
                  <c:v>8.3025767E-2</c:v>
                </c:pt>
                <c:pt idx="44">
                  <c:v>9.0328160000000005E-2</c:v>
                </c:pt>
                <c:pt idx="45">
                  <c:v>0.14861401299999999</c:v>
                </c:pt>
                <c:pt idx="46">
                  <c:v>0.14073538199999999</c:v>
                </c:pt>
                <c:pt idx="47">
                  <c:v>0.17065186299999999</c:v>
                </c:pt>
                <c:pt idx="48">
                  <c:v>0.175100489</c:v>
                </c:pt>
                <c:pt idx="49">
                  <c:v>0.151194991</c:v>
                </c:pt>
                <c:pt idx="50">
                  <c:v>0.16105066600000001</c:v>
                </c:pt>
                <c:pt idx="51">
                  <c:v>0.173356172</c:v>
                </c:pt>
                <c:pt idx="52">
                  <c:v>0.17988259200000001</c:v>
                </c:pt>
                <c:pt idx="53">
                  <c:v>0.182733377</c:v>
                </c:pt>
                <c:pt idx="54">
                  <c:v>0.18647023400000001</c:v>
                </c:pt>
                <c:pt idx="55">
                  <c:v>0.18018848600000001</c:v>
                </c:pt>
                <c:pt idx="56">
                  <c:v>3.7055309000000002E-2</c:v>
                </c:pt>
                <c:pt idx="57">
                  <c:v>4.5069169999999999E-2</c:v>
                </c:pt>
                <c:pt idx="58">
                  <c:v>3.1707421999999999E-2</c:v>
                </c:pt>
                <c:pt idx="59">
                  <c:v>4.4920612999999998E-2</c:v>
                </c:pt>
                <c:pt idx="60">
                  <c:v>5.2411437999999998E-2</c:v>
                </c:pt>
                <c:pt idx="61">
                  <c:v>5.1262978000000001E-2</c:v>
                </c:pt>
                <c:pt idx="62">
                  <c:v>6.6634057999999996E-2</c:v>
                </c:pt>
                <c:pt idx="63">
                  <c:v>6.6178526000000001E-2</c:v>
                </c:pt>
                <c:pt idx="64">
                  <c:v>7.8294153000000005E-2</c:v>
                </c:pt>
                <c:pt idx="65">
                  <c:v>7.6465658000000006E-2</c:v>
                </c:pt>
                <c:pt idx="66">
                  <c:v>0.136467915</c:v>
                </c:pt>
                <c:pt idx="67">
                  <c:v>0.13206388699999999</c:v>
                </c:pt>
                <c:pt idx="68">
                  <c:v>0.16910413199999999</c:v>
                </c:pt>
                <c:pt idx="69">
                  <c:v>0.16184935</c:v>
                </c:pt>
                <c:pt idx="70">
                  <c:v>0.14339353499999999</c:v>
                </c:pt>
                <c:pt idx="71">
                  <c:v>0.131290411</c:v>
                </c:pt>
                <c:pt idx="72">
                  <c:v>0.13180620400000001</c:v>
                </c:pt>
                <c:pt idx="73">
                  <c:v>0.147145161</c:v>
                </c:pt>
                <c:pt idx="74">
                  <c:v>0.14771990099999999</c:v>
                </c:pt>
                <c:pt idx="75">
                  <c:v>0.153849656</c:v>
                </c:pt>
                <c:pt idx="76">
                  <c:v>0.15476706500000001</c:v>
                </c:pt>
                <c:pt idx="77">
                  <c:v>0.15125688200000001</c:v>
                </c:pt>
              </c:numCache>
            </c:numRef>
          </c:yVal>
        </c:ser>
        <c:ser>
          <c:idx val="4"/>
          <c:order val="4"/>
          <c:tx>
            <c:strRef>
              <c:f>'Ala2'!$L$2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'Ala2'!$K$3:$K$23</c:f>
              <c:numCache>
                <c:formatCode>0.00</c:formatCode>
                <c:ptCount val="21"/>
                <c:pt idx="0">
                  <c:v>-0.15490195998574319</c:v>
                </c:pt>
                <c:pt idx="1">
                  <c:v>-0.12330079925047291</c:v>
                </c:pt>
                <c:pt idx="2">
                  <c:v>-9.1699638515202617E-2</c:v>
                </c:pt>
                <c:pt idx="3">
                  <c:v>-6.0098477779932338E-2</c:v>
                </c:pt>
                <c:pt idx="4">
                  <c:v>-2.8497317044662046E-2</c:v>
                </c:pt>
                <c:pt idx="5">
                  <c:v>3.1038436906082323E-3</c:v>
                </c:pt>
                <c:pt idx="6">
                  <c:v>3.4705004425878511E-2</c:v>
                </c:pt>
                <c:pt idx="7">
                  <c:v>6.6306165161148789E-2</c:v>
                </c:pt>
                <c:pt idx="8">
                  <c:v>9.7907325896419095E-2</c:v>
                </c:pt>
                <c:pt idx="9">
                  <c:v>0.1295084866316894</c:v>
                </c:pt>
                <c:pt idx="10">
                  <c:v>0.16110964736695965</c:v>
                </c:pt>
                <c:pt idx="11">
                  <c:v>0.19271080810222996</c:v>
                </c:pt>
                <c:pt idx="12">
                  <c:v>0.22431196883750021</c:v>
                </c:pt>
                <c:pt idx="13">
                  <c:v>0.25591312957277051</c:v>
                </c:pt>
                <c:pt idx="14">
                  <c:v>0.28751429030804077</c:v>
                </c:pt>
                <c:pt idx="15">
                  <c:v>0.31911545104331107</c:v>
                </c:pt>
                <c:pt idx="16">
                  <c:v>0.35071661177858138</c:v>
                </c:pt>
                <c:pt idx="17">
                  <c:v>0.38231777251385157</c:v>
                </c:pt>
                <c:pt idx="18">
                  <c:v>0.41391893324912199</c:v>
                </c:pt>
                <c:pt idx="19">
                  <c:v>0.44552009398439218</c:v>
                </c:pt>
                <c:pt idx="20">
                  <c:v>0.47712125471966244</c:v>
                </c:pt>
              </c:numCache>
            </c:numRef>
          </c:xVal>
          <c:yVal>
            <c:numRef>
              <c:f>'Ala2'!$L$3:$L$23</c:f>
              <c:numCache>
                <c:formatCode>0.00</c:formatCode>
                <c:ptCount val="21"/>
                <c:pt idx="0">
                  <c:v>7.6546073949539176E-2</c:v>
                </c:pt>
                <c:pt idx="1">
                  <c:v>7.0500903670651829E-2</c:v>
                </c:pt>
                <c:pt idx="2">
                  <c:v>6.5700479977144635E-2</c:v>
                </c:pt>
                <c:pt idx="3">
                  <c:v>6.1983178477653625E-2</c:v>
                </c:pt>
                <c:pt idx="4">
                  <c:v>5.9187374780814775E-2</c:v>
                </c:pt>
                <c:pt idx="5">
                  <c:v>5.7151444495264089E-2</c:v>
                </c:pt>
                <c:pt idx="6">
                  <c:v>5.5713763229637572E-2</c:v>
                </c:pt>
                <c:pt idx="7">
                  <c:v>5.4712706592571228E-2</c:v>
                </c:pt>
                <c:pt idx="8">
                  <c:v>5.3986650192701047E-2</c:v>
                </c:pt>
                <c:pt idx="9">
                  <c:v>5.3373969638663032E-2</c:v>
                </c:pt>
                <c:pt idx="10">
                  <c:v>5.2713040539093182E-2</c:v>
                </c:pt>
                <c:pt idx="11">
                  <c:v>5.1842238502627501E-2</c:v>
                </c:pt>
                <c:pt idx="12">
                  <c:v>5.0599939137901992E-2</c:v>
                </c:pt>
                <c:pt idx="13">
                  <c:v>4.8824518053552646E-2</c:v>
                </c:pt>
                <c:pt idx="14">
                  <c:v>4.6354350858215466E-2</c:v>
                </c:pt>
                <c:pt idx="15">
                  <c:v>4.3027813160526451E-2</c:v>
                </c:pt>
                <c:pt idx="16">
                  <c:v>3.8683280569121604E-2</c:v>
                </c:pt>
                <c:pt idx="17">
                  <c:v>3.3159128692636937E-2</c:v>
                </c:pt>
                <c:pt idx="18">
                  <c:v>2.6293733139708397E-2</c:v>
                </c:pt>
                <c:pt idx="19">
                  <c:v>1.792546951897208E-2</c:v>
                </c:pt>
                <c:pt idx="20">
                  <c:v>7.8927134390639198E-3</c:v>
                </c:pt>
              </c:numCache>
            </c:numRef>
          </c:yVal>
        </c:ser>
        <c:ser>
          <c:idx val="5"/>
          <c:order val="5"/>
          <c:tx>
            <c:strRef>
              <c:f>'Ala2'!$M$2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'Ala2'!$K$3:$K$23</c:f>
              <c:numCache>
                <c:formatCode>0.00</c:formatCode>
                <c:ptCount val="21"/>
                <c:pt idx="0">
                  <c:v>-0.15490195998574319</c:v>
                </c:pt>
                <c:pt idx="1">
                  <c:v>-0.12330079925047291</c:v>
                </c:pt>
                <c:pt idx="2">
                  <c:v>-9.1699638515202617E-2</c:v>
                </c:pt>
                <c:pt idx="3">
                  <c:v>-6.0098477779932338E-2</c:v>
                </c:pt>
                <c:pt idx="4">
                  <c:v>-2.8497317044662046E-2</c:v>
                </c:pt>
                <c:pt idx="5">
                  <c:v>3.1038436906082323E-3</c:v>
                </c:pt>
                <c:pt idx="6">
                  <c:v>3.4705004425878511E-2</c:v>
                </c:pt>
                <c:pt idx="7">
                  <c:v>6.6306165161148789E-2</c:v>
                </c:pt>
                <c:pt idx="8">
                  <c:v>9.7907325896419095E-2</c:v>
                </c:pt>
                <c:pt idx="9">
                  <c:v>0.1295084866316894</c:v>
                </c:pt>
                <c:pt idx="10">
                  <c:v>0.16110964736695965</c:v>
                </c:pt>
                <c:pt idx="11">
                  <c:v>0.19271080810222996</c:v>
                </c:pt>
                <c:pt idx="12">
                  <c:v>0.22431196883750021</c:v>
                </c:pt>
                <c:pt idx="13">
                  <c:v>0.25591312957277051</c:v>
                </c:pt>
                <c:pt idx="14">
                  <c:v>0.28751429030804077</c:v>
                </c:pt>
                <c:pt idx="15">
                  <c:v>0.31911545104331107</c:v>
                </c:pt>
                <c:pt idx="16">
                  <c:v>0.35071661177858138</c:v>
                </c:pt>
                <c:pt idx="17">
                  <c:v>0.38231777251385157</c:v>
                </c:pt>
                <c:pt idx="18">
                  <c:v>0.41391893324912199</c:v>
                </c:pt>
                <c:pt idx="19">
                  <c:v>0.44552009398439218</c:v>
                </c:pt>
                <c:pt idx="20">
                  <c:v>0.47712125471966244</c:v>
                </c:pt>
              </c:numCache>
            </c:numRef>
          </c:xVal>
          <c:yVal>
            <c:numRef>
              <c:f>'Ala2'!$M$3:$M$23</c:f>
              <c:numCache>
                <c:formatCode>0.00</c:formatCode>
                <c:ptCount val="21"/>
                <c:pt idx="0">
                  <c:v>3.6156615479116611E-2</c:v>
                </c:pt>
                <c:pt idx="1">
                  <c:v>3.6007696252888403E-2</c:v>
                </c:pt>
                <c:pt idx="2">
                  <c:v>3.584995391579774E-2</c:v>
                </c:pt>
                <c:pt idx="3">
                  <c:v>3.5684685375007373E-2</c:v>
                </c:pt>
                <c:pt idx="4">
                  <c:v>3.5513187537680083E-2</c:v>
                </c:pt>
                <c:pt idx="5">
                  <c:v>3.5336757310978621E-2</c:v>
                </c:pt>
                <c:pt idx="6">
                  <c:v>3.5156691602065762E-2</c:v>
                </c:pt>
                <c:pt idx="7">
                  <c:v>3.4974287318104265E-2</c:v>
                </c:pt>
                <c:pt idx="8">
                  <c:v>3.4790841366256896E-2</c:v>
                </c:pt>
                <c:pt idx="9">
                  <c:v>3.4607650653686421E-2</c:v>
                </c:pt>
                <c:pt idx="10">
                  <c:v>3.4426012087555601E-2</c:v>
                </c:pt>
                <c:pt idx="11">
                  <c:v>3.4247222575027207E-2</c:v>
                </c:pt>
                <c:pt idx="12">
                  <c:v>3.4072579023264007E-2</c:v>
                </c:pt>
                <c:pt idx="13">
                  <c:v>3.3903378339428754E-2</c:v>
                </c:pt>
                <c:pt idx="14">
                  <c:v>3.374091743068422E-2</c:v>
                </c:pt>
                <c:pt idx="15">
                  <c:v>3.3586493204193171E-2</c:v>
                </c:pt>
                <c:pt idx="16">
                  <c:v>3.3441402567118368E-2</c:v>
                </c:pt>
                <c:pt idx="17">
                  <c:v>3.3306942426622577E-2</c:v>
                </c:pt>
                <c:pt idx="18">
                  <c:v>3.3184409689868563E-2</c:v>
                </c:pt>
                <c:pt idx="19">
                  <c:v>3.3075101264019101E-2</c:v>
                </c:pt>
                <c:pt idx="20">
                  <c:v>3.2980314056236935E-2</c:v>
                </c:pt>
              </c:numCache>
            </c:numRef>
          </c:yVal>
        </c:ser>
        <c:ser>
          <c:idx val="6"/>
          <c:order val="6"/>
          <c:tx>
            <c:strRef>
              <c:f>'Ala2'!$Q$2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'Ala2'!$O$3:$O$23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1.3709269960975832</c:v>
                </c:pt>
                <c:pt idx="2">
                  <c:v>1.4408239965311851</c:v>
                </c:pt>
                <c:pt idx="3">
                  <c:v>1.5107209969647868</c:v>
                </c:pt>
                <c:pt idx="4">
                  <c:v>1.5806179973983887</c:v>
                </c:pt>
                <c:pt idx="5">
                  <c:v>1.6505149978319906</c:v>
                </c:pt>
                <c:pt idx="6">
                  <c:v>1.7204119982655925</c:v>
                </c:pt>
                <c:pt idx="7">
                  <c:v>1.7903089986991945</c:v>
                </c:pt>
                <c:pt idx="8">
                  <c:v>1.8602059991327962</c:v>
                </c:pt>
                <c:pt idx="9">
                  <c:v>1.9301029995663983</c:v>
                </c:pt>
                <c:pt idx="10">
                  <c:v>2</c:v>
                </c:pt>
                <c:pt idx="11">
                  <c:v>2.0698970004336017</c:v>
                </c:pt>
                <c:pt idx="12">
                  <c:v>2.1397940008672038</c:v>
                </c:pt>
                <c:pt idx="13">
                  <c:v>2.2096910013008055</c:v>
                </c:pt>
                <c:pt idx="14">
                  <c:v>2.2795880017344077</c:v>
                </c:pt>
                <c:pt idx="15">
                  <c:v>2.3494850021680094</c:v>
                </c:pt>
                <c:pt idx="16">
                  <c:v>2.4193820026016111</c:v>
                </c:pt>
                <c:pt idx="17">
                  <c:v>2.4892790030352128</c:v>
                </c:pt>
                <c:pt idx="18">
                  <c:v>2.5591760034688154</c:v>
                </c:pt>
                <c:pt idx="19">
                  <c:v>2.629073003902417</c:v>
                </c:pt>
                <c:pt idx="20">
                  <c:v>2.6989700043360187</c:v>
                </c:pt>
              </c:numCache>
            </c:numRef>
          </c:xVal>
          <c:yVal>
            <c:numRef>
              <c:f>'Ala2'!$Q$3:$Q$23</c:f>
              <c:numCache>
                <c:formatCode>0.00</c:formatCode>
                <c:ptCount val="21"/>
                <c:pt idx="0">
                  <c:v>-3.3574037113510952E-2</c:v>
                </c:pt>
                <c:pt idx="1">
                  <c:v>-2.3602952496313001E-2</c:v>
                </c:pt>
                <c:pt idx="2">
                  <c:v>-1.3568123178305108E-2</c:v>
                </c:pt>
                <c:pt idx="3">
                  <c:v>-3.5247096818866452E-3</c:v>
                </c:pt>
                <c:pt idx="4">
                  <c:v>6.4721274705432097E-3</c:v>
                </c:pt>
                <c:pt idx="5">
                  <c:v>1.636722775658514E-2</c:v>
                </c:pt>
                <c:pt idx="6">
                  <c:v>2.6105430653839828E-2</c:v>
                </c:pt>
                <c:pt idx="7">
                  <c:v>3.563157563990807E-2</c:v>
                </c:pt>
                <c:pt idx="8">
                  <c:v>4.4890502192390352E-2</c:v>
                </c:pt>
                <c:pt idx="9">
                  <c:v>5.3827049788887721E-2</c:v>
                </c:pt>
                <c:pt idx="10">
                  <c:v>6.2386057907000636E-2</c:v>
                </c:pt>
                <c:pt idx="11">
                  <c:v>7.0512366024329864E-2</c:v>
                </c:pt>
                <c:pt idx="12">
                  <c:v>7.8150813618476256E-2</c:v>
                </c:pt>
                <c:pt idx="13">
                  <c:v>8.5246240167040299E-2</c:v>
                </c:pt>
                <c:pt idx="14">
                  <c:v>9.1743485147622927E-2</c:v>
                </c:pt>
                <c:pt idx="15">
                  <c:v>9.7587388037824629E-2</c:v>
                </c:pt>
                <c:pt idx="16">
                  <c:v>0.10272278831524623</c:v>
                </c:pt>
                <c:pt idx="17">
                  <c:v>0.10709452545748849</c:v>
                </c:pt>
                <c:pt idx="18">
                  <c:v>0.11064743894215215</c:v>
                </c:pt>
                <c:pt idx="19">
                  <c:v>0.11332636824683764</c:v>
                </c:pt>
                <c:pt idx="20">
                  <c:v>0.11507615284914605</c:v>
                </c:pt>
              </c:numCache>
            </c:numRef>
          </c:yVal>
        </c:ser>
        <c:ser>
          <c:idx val="7"/>
          <c:order val="7"/>
          <c:tx>
            <c:strRef>
              <c:f>'Ala2'!$U$2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'Ala2'!$S$3:$S$23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1.4209269960975832</c:v>
                </c:pt>
                <c:pt idx="2">
                  <c:v>1.540823996531185</c:v>
                </c:pt>
                <c:pt idx="3">
                  <c:v>1.6607209969647869</c:v>
                </c:pt>
                <c:pt idx="4">
                  <c:v>1.7806179973983887</c:v>
                </c:pt>
                <c:pt idx="5">
                  <c:v>1.9005149978319906</c:v>
                </c:pt>
                <c:pt idx="6">
                  <c:v>2.0204119982655926</c:v>
                </c:pt>
                <c:pt idx="7">
                  <c:v>2.1403089986991946</c:v>
                </c:pt>
                <c:pt idx="8">
                  <c:v>2.2602059991327961</c:v>
                </c:pt>
                <c:pt idx="9">
                  <c:v>2.3801029995663985</c:v>
                </c:pt>
                <c:pt idx="10">
                  <c:v>2.5</c:v>
                </c:pt>
                <c:pt idx="11">
                  <c:v>2.619897000433602</c:v>
                </c:pt>
                <c:pt idx="12">
                  <c:v>2.7397940008672039</c:v>
                </c:pt>
                <c:pt idx="13">
                  <c:v>2.8596910013008054</c:v>
                </c:pt>
                <c:pt idx="14">
                  <c:v>2.9795880017344074</c:v>
                </c:pt>
                <c:pt idx="15">
                  <c:v>3.0994850021680094</c:v>
                </c:pt>
                <c:pt idx="16">
                  <c:v>3.2193820026016113</c:v>
                </c:pt>
                <c:pt idx="17">
                  <c:v>3.3392790030352129</c:v>
                </c:pt>
                <c:pt idx="18">
                  <c:v>3.4591760034688153</c:v>
                </c:pt>
                <c:pt idx="19">
                  <c:v>3.5790730039024168</c:v>
                </c:pt>
                <c:pt idx="20">
                  <c:v>3.6989700043360187</c:v>
                </c:pt>
              </c:numCache>
            </c:numRef>
          </c:xVal>
          <c:yVal>
            <c:numRef>
              <c:f>'Ala2'!$U$3:$U$23</c:f>
              <c:numCache>
                <c:formatCode>0.00</c:formatCode>
                <c:ptCount val="21"/>
                <c:pt idx="0">
                  <c:v>2.3976681674965084E-2</c:v>
                </c:pt>
                <c:pt idx="1">
                  <c:v>2.9703122057077425E-2</c:v>
                </c:pt>
                <c:pt idx="2">
                  <c:v>3.5990269379424844E-2</c:v>
                </c:pt>
                <c:pt idx="3">
                  <c:v>4.2831024332681072E-2</c:v>
                </c:pt>
                <c:pt idx="4">
                  <c:v>5.0218287607519813E-2</c:v>
                </c:pt>
                <c:pt idx="5">
                  <c:v>5.8144959894614809E-2</c:v>
                </c:pt>
                <c:pt idx="6">
                  <c:v>6.6603941884639736E-2</c:v>
                </c:pt>
                <c:pt idx="7">
                  <c:v>7.5588134268268312E-2</c:v>
                </c:pt>
                <c:pt idx="8">
                  <c:v>8.5090437736174238E-2</c:v>
                </c:pt>
                <c:pt idx="9">
                  <c:v>9.51037529790313E-2</c:v>
                </c:pt>
                <c:pt idx="10">
                  <c:v>0.10562098068751312</c:v>
                </c:pt>
                <c:pt idx="11">
                  <c:v>0.11663502155229349</c:v>
                </c:pt>
                <c:pt idx="12">
                  <c:v>0.12813877626404607</c:v>
                </c:pt>
                <c:pt idx="13">
                  <c:v>0.14012514551344452</c:v>
                </c:pt>
                <c:pt idx="14">
                  <c:v>0.15258702999116269</c:v>
                </c:pt>
                <c:pt idx="15">
                  <c:v>0.16551733038787425</c:v>
                </c:pt>
                <c:pt idx="16">
                  <c:v>0.17890894739425284</c:v>
                </c:pt>
                <c:pt idx="17">
                  <c:v>0.19275478170097227</c:v>
                </c:pt>
                <c:pt idx="18">
                  <c:v>0.20704773399870624</c:v>
                </c:pt>
                <c:pt idx="19">
                  <c:v>0.2217807049781283</c:v>
                </c:pt>
                <c:pt idx="20">
                  <c:v>0.23694659532991247</c:v>
                </c:pt>
              </c:numCache>
            </c:numRef>
          </c:yVal>
        </c:ser>
        <c:ser>
          <c:idx val="8"/>
          <c:order val="8"/>
          <c:tx>
            <c:strRef>
              <c:f>'Ala2'!$P$2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'Ala2'!$O$3:$O$23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1.3709269960975832</c:v>
                </c:pt>
                <c:pt idx="2">
                  <c:v>1.4408239965311851</c:v>
                </c:pt>
                <c:pt idx="3">
                  <c:v>1.5107209969647868</c:v>
                </c:pt>
                <c:pt idx="4">
                  <c:v>1.5806179973983887</c:v>
                </c:pt>
                <c:pt idx="5">
                  <c:v>1.6505149978319906</c:v>
                </c:pt>
                <c:pt idx="6">
                  <c:v>1.7204119982655925</c:v>
                </c:pt>
                <c:pt idx="7">
                  <c:v>1.7903089986991945</c:v>
                </c:pt>
                <c:pt idx="8">
                  <c:v>1.8602059991327962</c:v>
                </c:pt>
                <c:pt idx="9">
                  <c:v>1.9301029995663983</c:v>
                </c:pt>
                <c:pt idx="10">
                  <c:v>2</c:v>
                </c:pt>
                <c:pt idx="11">
                  <c:v>2.0698970004336017</c:v>
                </c:pt>
                <c:pt idx="12">
                  <c:v>2.1397940008672038</c:v>
                </c:pt>
                <c:pt idx="13">
                  <c:v>2.2096910013008055</c:v>
                </c:pt>
                <c:pt idx="14">
                  <c:v>2.2795880017344077</c:v>
                </c:pt>
                <c:pt idx="15">
                  <c:v>2.3494850021680094</c:v>
                </c:pt>
                <c:pt idx="16">
                  <c:v>2.4193820026016111</c:v>
                </c:pt>
                <c:pt idx="17">
                  <c:v>2.4892790030352128</c:v>
                </c:pt>
                <c:pt idx="18">
                  <c:v>2.5591760034688154</c:v>
                </c:pt>
                <c:pt idx="19">
                  <c:v>2.629073003902417</c:v>
                </c:pt>
                <c:pt idx="20">
                  <c:v>2.6989700043360187</c:v>
                </c:pt>
              </c:numCache>
            </c:numRef>
          </c:xVal>
          <c:yVal>
            <c:numRef>
              <c:f>'Ala2'!$P$3:$P$23</c:f>
              <c:numCache>
                <c:formatCode>0.00</c:formatCode>
                <c:ptCount val="21"/>
                <c:pt idx="0">
                  <c:v>3.9916572291414862E-2</c:v>
                </c:pt>
                <c:pt idx="1">
                  <c:v>4.173482878222428E-2</c:v>
                </c:pt>
                <c:pt idx="2">
                  <c:v>4.3809928751850483E-2</c:v>
                </c:pt>
                <c:pt idx="3">
                  <c:v>4.6155906004093396E-2</c:v>
                </c:pt>
                <c:pt idx="4">
                  <c:v>4.8786794342752987E-2</c:v>
                </c:pt>
                <c:pt idx="5">
                  <c:v>5.1716627571629162E-2</c:v>
                </c:pt>
                <c:pt idx="6">
                  <c:v>5.4959439494521874E-2</c:v>
                </c:pt>
                <c:pt idx="7">
                  <c:v>5.8529263915231049E-2</c:v>
                </c:pt>
                <c:pt idx="8">
                  <c:v>6.2440134637556599E-2</c:v>
                </c:pt>
                <c:pt idx="9">
                  <c:v>6.670608546529852E-2</c:v>
                </c:pt>
                <c:pt idx="10">
                  <c:v>7.1341150202256662E-2</c:v>
                </c:pt>
                <c:pt idx="11">
                  <c:v>7.6359362652231005E-2</c:v>
                </c:pt>
                <c:pt idx="12">
                  <c:v>8.1774756619021532E-2</c:v>
                </c:pt>
                <c:pt idx="13">
                  <c:v>8.7601365906428086E-2</c:v>
                </c:pt>
                <c:pt idx="14">
                  <c:v>9.3853224318250689E-2</c:v>
                </c:pt>
                <c:pt idx="15">
                  <c:v>0.10054436565828917</c:v>
                </c:pt>
                <c:pt idx="16">
                  <c:v>0.10768882373034355</c:v>
                </c:pt>
                <c:pt idx="17">
                  <c:v>0.11530063233821372</c:v>
                </c:pt>
                <c:pt idx="18">
                  <c:v>0.12339382528569973</c:v>
                </c:pt>
                <c:pt idx="19">
                  <c:v>0.13198243637660134</c:v>
                </c:pt>
                <c:pt idx="20">
                  <c:v>0.14108049941471856</c:v>
                </c:pt>
              </c:numCache>
            </c:numRef>
          </c:yVal>
        </c:ser>
        <c:axId val="204950144"/>
        <c:axId val="204968320"/>
      </c:scatterChart>
      <c:valAx>
        <c:axId val="204950144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968320"/>
        <c:crosses val="autoZero"/>
        <c:crossBetween val="midCat"/>
      </c:valAx>
      <c:valAx>
        <c:axId val="204968320"/>
        <c:scaling>
          <c:orientation val="minMax"/>
          <c:max val="0.5"/>
          <c:min val="0"/>
        </c:scaling>
        <c:axPos val="l"/>
        <c:numFmt formatCode="0.00" sourceLinked="1"/>
        <c:tickLblPos val="nextTo"/>
        <c:crossAx val="20495014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289" r="0.75000000000000289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'Ala2'!$V$160:$V$162</c:f>
              <c:numCache>
                <c:formatCode>0.00</c:formatCode>
                <c:ptCount val="3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</c:numCache>
            </c:numRef>
          </c:xVal>
          <c:yVal>
            <c:numRef>
              <c:f>'Ala2'!$W$160:$W$162</c:f>
              <c:numCache>
                <c:formatCode>General</c:formatCode>
                <c:ptCount val="3"/>
                <c:pt idx="0" formatCode="0.0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'Ala2'!$V$165:$V$182</c:f>
              <c:numCache>
                <c:formatCode>0.00</c:formatCode>
                <c:ptCount val="18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2.1303337684950061</c:v>
                </c:pt>
                <c:pt idx="5">
                  <c:v>2.1303337684950061</c:v>
                </c:pt>
                <c:pt idx="6">
                  <c:v>2.255272505103306</c:v>
                </c:pt>
                <c:pt idx="7">
                  <c:v>2.255272505103306</c:v>
                </c:pt>
                <c:pt idx="8">
                  <c:v>2.7323937598229686</c:v>
                </c:pt>
                <c:pt idx="9">
                  <c:v>2.7323937598229686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3.2095150145426308</c:v>
                </c:pt>
                <c:pt idx="13">
                  <c:v>3.2095150145426308</c:v>
                </c:pt>
                <c:pt idx="14">
                  <c:v>3.3344537511509307</c:v>
                </c:pt>
                <c:pt idx="15">
                  <c:v>3.3344537511509307</c:v>
                </c:pt>
                <c:pt idx="16">
                  <c:v>3.4313637641589874</c:v>
                </c:pt>
                <c:pt idx="17">
                  <c:v>3.4313637641589874</c:v>
                </c:pt>
              </c:numCache>
            </c:numRef>
          </c:xVal>
          <c:yVal>
            <c:numRef>
              <c:f>'Ala2'!$W$165:$W$182</c:f>
              <c:numCache>
                <c:formatCode>General</c:formatCode>
                <c:ptCount val="18"/>
                <c:pt idx="0">
                  <c:v>3.2581809000000003E-2</c:v>
                </c:pt>
                <c:pt idx="1">
                  <c:v>3.5053686000000001E-2</c:v>
                </c:pt>
                <c:pt idx="2">
                  <c:v>4.5748058000000001E-2</c:v>
                </c:pt>
                <c:pt idx="3">
                  <c:v>5.1111568000000003E-2</c:v>
                </c:pt>
                <c:pt idx="4">
                  <c:v>6.0569545000000002E-2</c:v>
                </c:pt>
                <c:pt idx="5">
                  <c:v>6.6961485000000001E-2</c:v>
                </c:pt>
                <c:pt idx="6">
                  <c:v>7.6562584000000003E-2</c:v>
                </c:pt>
                <c:pt idx="7">
                  <c:v>6.9534075000000001E-2</c:v>
                </c:pt>
                <c:pt idx="8">
                  <c:v>0.118027668</c:v>
                </c:pt>
                <c:pt idx="9">
                  <c:v>0.14792877700000001</c:v>
                </c:pt>
                <c:pt idx="10">
                  <c:v>0.16504470299999999</c:v>
                </c:pt>
                <c:pt idx="11">
                  <c:v>0.16661197</c:v>
                </c:pt>
                <c:pt idx="12">
                  <c:v>0.21011450300000001</c:v>
                </c:pt>
                <c:pt idx="13">
                  <c:v>0.21165437500000001</c:v>
                </c:pt>
                <c:pt idx="14">
                  <c:v>0.23894530999999999</c:v>
                </c:pt>
                <c:pt idx="15">
                  <c:v>0.23075554100000001</c:v>
                </c:pt>
                <c:pt idx="16">
                  <c:v>0.26701920499999998</c:v>
                </c:pt>
                <c:pt idx="17">
                  <c:v>0.26723036900000002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'Ala2'!$V$183:$V$203</c:f>
              <c:numCache>
                <c:formatCode>0.00</c:formatCode>
                <c:ptCount val="21"/>
                <c:pt idx="0">
                  <c:v>1.3521825181113625</c:v>
                </c:pt>
                <c:pt idx="1">
                  <c:v>1.3521825181113625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2.1303337684950061</c:v>
                </c:pt>
                <c:pt idx="7">
                  <c:v>2.1303337684950061</c:v>
                </c:pt>
                <c:pt idx="8">
                  <c:v>2.255272505103306</c:v>
                </c:pt>
                <c:pt idx="9">
                  <c:v>2.255272505103306</c:v>
                </c:pt>
                <c:pt idx="10">
                  <c:v>2.7323937598229686</c:v>
                </c:pt>
                <c:pt idx="11">
                  <c:v>2.7323937598229686</c:v>
                </c:pt>
                <c:pt idx="12">
                  <c:v>3.0334237554869499</c:v>
                </c:pt>
                <c:pt idx="13">
                  <c:v>3.0334237554869499</c:v>
                </c:pt>
                <c:pt idx="14">
                  <c:v>3.0334237554869499</c:v>
                </c:pt>
                <c:pt idx="15">
                  <c:v>3.0334237554869499</c:v>
                </c:pt>
                <c:pt idx="16">
                  <c:v>3.2095150145426308</c:v>
                </c:pt>
                <c:pt idx="17">
                  <c:v>3.3344537511509307</c:v>
                </c:pt>
                <c:pt idx="18">
                  <c:v>3.3344537511509307</c:v>
                </c:pt>
                <c:pt idx="19">
                  <c:v>3.4313637641589874</c:v>
                </c:pt>
                <c:pt idx="20">
                  <c:v>3.4313637641589874</c:v>
                </c:pt>
              </c:numCache>
            </c:numRef>
          </c:xVal>
          <c:yVal>
            <c:numRef>
              <c:f>'Ala2'!$W$183:$W$203</c:f>
              <c:numCache>
                <c:formatCode>General</c:formatCode>
                <c:ptCount val="21"/>
                <c:pt idx="0">
                  <c:v>3.2759398000000002E-2</c:v>
                </c:pt>
                <c:pt idx="1">
                  <c:v>5.0820627E-2</c:v>
                </c:pt>
                <c:pt idx="2">
                  <c:v>3.8809353999999997E-2</c:v>
                </c:pt>
                <c:pt idx="3">
                  <c:v>3.6811336E-2</c:v>
                </c:pt>
                <c:pt idx="4">
                  <c:v>7.4068652999999998E-2</c:v>
                </c:pt>
                <c:pt idx="5">
                  <c:v>6.5217130999999998E-2</c:v>
                </c:pt>
                <c:pt idx="6">
                  <c:v>8.2785571000000002E-2</c:v>
                </c:pt>
                <c:pt idx="7">
                  <c:v>7.1389767000000007E-2</c:v>
                </c:pt>
                <c:pt idx="8">
                  <c:v>8.3025767E-2</c:v>
                </c:pt>
                <c:pt idx="9">
                  <c:v>9.0328160000000005E-2</c:v>
                </c:pt>
                <c:pt idx="10">
                  <c:v>0.14861401299999999</c:v>
                </c:pt>
                <c:pt idx="11">
                  <c:v>0.14073538199999999</c:v>
                </c:pt>
                <c:pt idx="12">
                  <c:v>0.17065186299999999</c:v>
                </c:pt>
                <c:pt idx="13">
                  <c:v>0.175100489</c:v>
                </c:pt>
                <c:pt idx="14">
                  <c:v>0.151194991</c:v>
                </c:pt>
                <c:pt idx="15">
                  <c:v>0.16105066600000001</c:v>
                </c:pt>
                <c:pt idx="16">
                  <c:v>0.173356172</c:v>
                </c:pt>
                <c:pt idx="17">
                  <c:v>0.17988259200000001</c:v>
                </c:pt>
                <c:pt idx="18">
                  <c:v>0.182733377</c:v>
                </c:pt>
                <c:pt idx="19">
                  <c:v>0.18647023400000001</c:v>
                </c:pt>
                <c:pt idx="20">
                  <c:v>0.18018848600000001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'Ala2'!$V$204:$V$225</c:f>
              <c:numCache>
                <c:formatCode>0.00</c:formatCode>
                <c:ptCount val="22"/>
                <c:pt idx="0">
                  <c:v>1.3521825181113625</c:v>
                </c:pt>
                <c:pt idx="1">
                  <c:v>1.3521825181113625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2.1303337684950061</c:v>
                </c:pt>
                <c:pt idx="7">
                  <c:v>2.1303337684950061</c:v>
                </c:pt>
                <c:pt idx="8">
                  <c:v>2.255272505103306</c:v>
                </c:pt>
                <c:pt idx="9">
                  <c:v>2.255272505103306</c:v>
                </c:pt>
                <c:pt idx="10">
                  <c:v>2.7323937598229686</c:v>
                </c:pt>
                <c:pt idx="11">
                  <c:v>2.7323937598229686</c:v>
                </c:pt>
                <c:pt idx="12">
                  <c:v>3.0334237554869499</c:v>
                </c:pt>
                <c:pt idx="13">
                  <c:v>3.0334237554869499</c:v>
                </c:pt>
                <c:pt idx="14">
                  <c:v>3.0334237554869499</c:v>
                </c:pt>
                <c:pt idx="15">
                  <c:v>3.0334237554869499</c:v>
                </c:pt>
                <c:pt idx="16">
                  <c:v>3.2095150145426308</c:v>
                </c:pt>
                <c:pt idx="17">
                  <c:v>3.2095150145426308</c:v>
                </c:pt>
                <c:pt idx="18">
                  <c:v>3.3344537511509307</c:v>
                </c:pt>
                <c:pt idx="19">
                  <c:v>3.3344537511509307</c:v>
                </c:pt>
                <c:pt idx="20">
                  <c:v>3.4313637641589874</c:v>
                </c:pt>
                <c:pt idx="21">
                  <c:v>3.4313637641589874</c:v>
                </c:pt>
              </c:numCache>
            </c:numRef>
          </c:xVal>
          <c:yVal>
            <c:numRef>
              <c:f>'Ala2'!$W$204:$W$225</c:f>
              <c:numCache>
                <c:formatCode>General</c:formatCode>
                <c:ptCount val="22"/>
                <c:pt idx="0">
                  <c:v>3.7055309000000002E-2</c:v>
                </c:pt>
                <c:pt idx="1">
                  <c:v>4.5069169999999999E-2</c:v>
                </c:pt>
                <c:pt idx="2">
                  <c:v>3.1707421999999999E-2</c:v>
                </c:pt>
                <c:pt idx="3">
                  <c:v>4.4920612999999998E-2</c:v>
                </c:pt>
                <c:pt idx="4">
                  <c:v>5.2411437999999998E-2</c:v>
                </c:pt>
                <c:pt idx="5">
                  <c:v>5.1262978000000001E-2</c:v>
                </c:pt>
                <c:pt idx="6">
                  <c:v>6.6634057999999996E-2</c:v>
                </c:pt>
                <c:pt idx="7">
                  <c:v>6.6178526000000001E-2</c:v>
                </c:pt>
                <c:pt idx="8">
                  <c:v>7.8294153000000005E-2</c:v>
                </c:pt>
                <c:pt idx="9">
                  <c:v>7.6465658000000006E-2</c:v>
                </c:pt>
                <c:pt idx="10">
                  <c:v>0.136467915</c:v>
                </c:pt>
                <c:pt idx="11">
                  <c:v>0.13206388699999999</c:v>
                </c:pt>
                <c:pt idx="12">
                  <c:v>0.16910413199999999</c:v>
                </c:pt>
                <c:pt idx="13">
                  <c:v>0.16184935</c:v>
                </c:pt>
                <c:pt idx="14">
                  <c:v>0.14339353499999999</c:v>
                </c:pt>
                <c:pt idx="15">
                  <c:v>0.131290411</c:v>
                </c:pt>
                <c:pt idx="16">
                  <c:v>0.13180620400000001</c:v>
                </c:pt>
                <c:pt idx="17">
                  <c:v>0.147145161</c:v>
                </c:pt>
                <c:pt idx="18">
                  <c:v>0.14771990099999999</c:v>
                </c:pt>
                <c:pt idx="19">
                  <c:v>0.153849656</c:v>
                </c:pt>
                <c:pt idx="20">
                  <c:v>0.15476706500000001</c:v>
                </c:pt>
                <c:pt idx="21">
                  <c:v>0.15125688200000001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('Ala2'!$V$160,'Ala2'!$V$161:$V$162)</c:f>
              <c:numCache>
                <c:formatCode>0.00</c:formatCode>
                <c:ptCount val="3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</c:numCache>
            </c:numRef>
          </c:xVal>
          <c:yVal>
            <c:numRef>
              <c:f>('Ala2'!$W$160,'Ala2'!$W$161:$W$162)</c:f>
              <c:numCache>
                <c:formatCode>General</c:formatCode>
                <c:ptCount val="3"/>
                <c:pt idx="0" formatCode="0.0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</c:numCache>
            </c:numRef>
          </c:yVal>
        </c:ser>
        <c:axId val="205535104"/>
        <c:axId val="205140736"/>
      </c:scatterChart>
      <c:valAx>
        <c:axId val="205535104"/>
        <c:scaling>
          <c:orientation val="minMax"/>
        </c:scaling>
        <c:axPos val="b"/>
        <c:numFmt formatCode="0.00" sourceLinked="1"/>
        <c:tickLblPos val="nextTo"/>
        <c:crossAx val="205140736"/>
        <c:crosses val="autoZero"/>
        <c:crossBetween val="midCat"/>
      </c:valAx>
      <c:valAx>
        <c:axId val="205140736"/>
        <c:scaling>
          <c:orientation val="minMax"/>
        </c:scaling>
        <c:axPos val="l"/>
        <c:numFmt formatCode="0.00" sourceLinked="1"/>
        <c:tickLblPos val="nextTo"/>
        <c:crossAx val="20553510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140 H420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('Ala2'!$V$160,'Ala2'!$V$182,'Ala2'!$V$199,'Ala2'!$V$202:$V$203,'Ala2'!$V$184)</c:f>
              <c:numCache>
                <c:formatCode>0.00</c:formatCode>
                <c:ptCount val="6"/>
                <c:pt idx="0">
                  <c:v>2.7323937598229686</c:v>
                </c:pt>
                <c:pt idx="1">
                  <c:v>3.4313637641589874</c:v>
                </c:pt>
                <c:pt idx="2">
                  <c:v>3.2095150145426308</c:v>
                </c:pt>
                <c:pt idx="3">
                  <c:v>3.4313637641589874</c:v>
                </c:pt>
                <c:pt idx="4">
                  <c:v>3.4313637641589874</c:v>
                </c:pt>
                <c:pt idx="5">
                  <c:v>1.3521825181113625</c:v>
                </c:pt>
              </c:numCache>
            </c:numRef>
          </c:xVal>
          <c:yVal>
            <c:numRef>
              <c:f>('Ala2'!$W$160,'Ala2'!$W$182,'Ala2'!$W$199,'Ala2'!$W$202:$W$203,'Ala2'!$W$184)</c:f>
              <c:numCache>
                <c:formatCode>General</c:formatCode>
                <c:ptCount val="6"/>
                <c:pt idx="0" formatCode="0.00">
                  <c:v>0.148962709</c:v>
                </c:pt>
                <c:pt idx="1">
                  <c:v>0.26723036900000002</c:v>
                </c:pt>
                <c:pt idx="2">
                  <c:v>0.173356172</c:v>
                </c:pt>
                <c:pt idx="3">
                  <c:v>0.18647023400000001</c:v>
                </c:pt>
                <c:pt idx="4">
                  <c:v>0.18018848600000001</c:v>
                </c:pt>
                <c:pt idx="5">
                  <c:v>5.0820627E-2</c:v>
                </c:pt>
              </c:numCache>
            </c:numRef>
          </c:yVal>
        </c:ser>
        <c:ser>
          <c:idx val="2"/>
          <c:order val="1"/>
          <c:tx>
            <c:v>140 G483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('Ala2'!$V$161:$V$162,'Ala2'!$V$195:$V$196,'Ala2'!$V$216:$V$217)</c:f>
              <c:numCache>
                <c:formatCode>0.00</c:formatCode>
                <c:ptCount val="6"/>
                <c:pt idx="0">
                  <c:v>3.0334237554869499</c:v>
                </c:pt>
                <c:pt idx="1">
                  <c:v>3.0334237554869499</c:v>
                </c:pt>
                <c:pt idx="2">
                  <c:v>3.0334237554869499</c:v>
                </c:pt>
                <c:pt idx="3">
                  <c:v>3.0334237554869499</c:v>
                </c:pt>
                <c:pt idx="4">
                  <c:v>3.0334237554869499</c:v>
                </c:pt>
                <c:pt idx="5">
                  <c:v>3.0334237554869499</c:v>
                </c:pt>
              </c:numCache>
            </c:numRef>
          </c:xVal>
          <c:yVal>
            <c:numRef>
              <c:f>('Ala2'!$W$161:$W$162,'Ala2'!$W$195:$W$196,'Ala2'!$W$216:$W$217)</c:f>
              <c:numCache>
                <c:formatCode>General</c:formatCode>
                <c:ptCount val="6"/>
                <c:pt idx="0">
                  <c:v>0.17047157399999999</c:v>
                </c:pt>
                <c:pt idx="1">
                  <c:v>0.17438295300000001</c:v>
                </c:pt>
                <c:pt idx="2">
                  <c:v>0.17065186299999999</c:v>
                </c:pt>
                <c:pt idx="3">
                  <c:v>0.175100489</c:v>
                </c:pt>
                <c:pt idx="4">
                  <c:v>0.16910413199999999</c:v>
                </c:pt>
                <c:pt idx="5">
                  <c:v>0.16184935</c:v>
                </c:pt>
              </c:numCache>
            </c:numRef>
          </c:yVal>
        </c:ser>
        <c:ser>
          <c:idx val="3"/>
          <c:order val="2"/>
          <c:tx>
            <c:v>140 H397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('Ala2'!$V$163:$V$171,'Ala2'!$V$173,'Ala2'!$V$175:$V$178,'Ala2'!$V$180,'Ala2'!$V$183,'Ala2'!$V$185:$V$189)</c:f>
              <c:numCache>
                <c:formatCode>0.00</c:formatCode>
                <c:ptCount val="21"/>
                <c:pt idx="0">
                  <c:v>1.3521825181113625</c:v>
                </c:pt>
                <c:pt idx="1">
                  <c:v>1.3521825181113625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2.1303337684950061</c:v>
                </c:pt>
                <c:pt idx="7">
                  <c:v>2.1303337684950061</c:v>
                </c:pt>
                <c:pt idx="8">
                  <c:v>2.255272505103306</c:v>
                </c:pt>
                <c:pt idx="9">
                  <c:v>2.7323937598229686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3.2095150145426308</c:v>
                </c:pt>
                <c:pt idx="13">
                  <c:v>3.2095150145426308</c:v>
                </c:pt>
                <c:pt idx="14">
                  <c:v>3.3344537511509307</c:v>
                </c:pt>
                <c:pt idx="15">
                  <c:v>1.3521825181113625</c:v>
                </c:pt>
                <c:pt idx="16">
                  <c:v>1.6532125137753437</c:v>
                </c:pt>
                <c:pt idx="17">
                  <c:v>1.6532125137753437</c:v>
                </c:pt>
                <c:pt idx="18">
                  <c:v>1.954242509439325</c:v>
                </c:pt>
                <c:pt idx="19">
                  <c:v>1.954242509439325</c:v>
                </c:pt>
                <c:pt idx="20">
                  <c:v>2.1303337684950061</c:v>
                </c:pt>
              </c:numCache>
            </c:numRef>
          </c:xVal>
          <c:yVal>
            <c:numRef>
              <c:f>('Ala2'!$W$163:$W$171,'Ala2'!$W$173,'Ala2'!$W$175:$W$178,'Ala2'!$W$180,'Ala2'!$W$183,'Ala2'!$W$185:$W$189)</c:f>
              <c:numCache>
                <c:formatCode>General</c:formatCode>
                <c:ptCount val="21"/>
                <c:pt idx="0">
                  <c:v>2.7353921999999999E-2</c:v>
                </c:pt>
                <c:pt idx="1">
                  <c:v>2.966361E-2</c:v>
                </c:pt>
                <c:pt idx="2">
                  <c:v>3.2581809000000003E-2</c:v>
                </c:pt>
                <c:pt idx="3">
                  <c:v>3.5053686000000001E-2</c:v>
                </c:pt>
                <c:pt idx="4">
                  <c:v>4.5748058000000001E-2</c:v>
                </c:pt>
                <c:pt idx="5">
                  <c:v>5.1111568000000003E-2</c:v>
                </c:pt>
                <c:pt idx="6">
                  <c:v>6.0569545000000002E-2</c:v>
                </c:pt>
                <c:pt idx="7">
                  <c:v>6.6961485000000001E-2</c:v>
                </c:pt>
                <c:pt idx="8">
                  <c:v>7.6562584000000003E-2</c:v>
                </c:pt>
                <c:pt idx="9">
                  <c:v>0.118027668</c:v>
                </c:pt>
                <c:pt idx="10">
                  <c:v>0.16504470299999999</c:v>
                </c:pt>
                <c:pt idx="11">
                  <c:v>0.16661197</c:v>
                </c:pt>
                <c:pt idx="12">
                  <c:v>0.21011450300000001</c:v>
                </c:pt>
                <c:pt idx="13">
                  <c:v>0.21165437500000001</c:v>
                </c:pt>
                <c:pt idx="14">
                  <c:v>0.23075554100000001</c:v>
                </c:pt>
                <c:pt idx="15">
                  <c:v>3.2759398000000002E-2</c:v>
                </c:pt>
                <c:pt idx="16">
                  <c:v>3.8809353999999997E-2</c:v>
                </c:pt>
                <c:pt idx="17">
                  <c:v>3.6811336E-2</c:v>
                </c:pt>
                <c:pt idx="18">
                  <c:v>7.4068652999999998E-2</c:v>
                </c:pt>
                <c:pt idx="19">
                  <c:v>6.5217130999999998E-2</c:v>
                </c:pt>
                <c:pt idx="20">
                  <c:v>8.2785571000000002E-2</c:v>
                </c:pt>
              </c:numCache>
            </c:numRef>
          </c:yVal>
        </c:ser>
        <c:ser>
          <c:idx val="4"/>
          <c:order val="3"/>
          <c:tx>
            <c:v>140 H402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('Ala2'!$V$172,'Ala2'!$V$174,'Ala2'!$V$179,'Ala2'!$V$181)</c:f>
              <c:numCache>
                <c:formatCode>0.00</c:formatCode>
                <c:ptCount val="4"/>
                <c:pt idx="0">
                  <c:v>2.255272505103306</c:v>
                </c:pt>
                <c:pt idx="1">
                  <c:v>2.7323937598229686</c:v>
                </c:pt>
                <c:pt idx="2">
                  <c:v>3.3344537511509307</c:v>
                </c:pt>
                <c:pt idx="3">
                  <c:v>3.4313637641589874</c:v>
                </c:pt>
              </c:numCache>
            </c:numRef>
          </c:xVal>
          <c:yVal>
            <c:numRef>
              <c:f>('Ala2'!$W$172,'Ala2'!$W$174,'Ala2'!$W$179,'Ala2'!$W$181)</c:f>
              <c:numCache>
                <c:formatCode>General</c:formatCode>
                <c:ptCount val="4"/>
                <c:pt idx="0">
                  <c:v>6.9534075000000001E-2</c:v>
                </c:pt>
                <c:pt idx="1">
                  <c:v>0.14792877700000001</c:v>
                </c:pt>
                <c:pt idx="2">
                  <c:v>0.23894530999999999</c:v>
                </c:pt>
                <c:pt idx="3">
                  <c:v>0.26701920499999998</c:v>
                </c:pt>
              </c:numCache>
            </c:numRef>
          </c:yVal>
        </c:ser>
        <c:ser>
          <c:idx val="5"/>
          <c:order val="4"/>
          <c:tx>
            <c:v>140 H398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xVal>
            <c:numRef>
              <c:f>('Ala2'!$V$190:$V$194,'Ala2'!$V$197:$V$198,'Ala2'!$V$200:$V$201,'Ala2'!$V$204:$V$215,'Ala2'!$V$218:$V$225)</c:f>
              <c:numCache>
                <c:formatCode>0.00</c:formatCode>
                <c:ptCount val="29"/>
                <c:pt idx="0">
                  <c:v>2.1303337684950061</c:v>
                </c:pt>
                <c:pt idx="1">
                  <c:v>2.255272505103306</c:v>
                </c:pt>
                <c:pt idx="2">
                  <c:v>2.255272505103306</c:v>
                </c:pt>
                <c:pt idx="3">
                  <c:v>2.7323937598229686</c:v>
                </c:pt>
                <c:pt idx="4">
                  <c:v>2.7323937598229686</c:v>
                </c:pt>
                <c:pt idx="5">
                  <c:v>3.0334237554869499</c:v>
                </c:pt>
                <c:pt idx="6">
                  <c:v>3.0334237554869499</c:v>
                </c:pt>
                <c:pt idx="7">
                  <c:v>3.3344537511509307</c:v>
                </c:pt>
                <c:pt idx="8">
                  <c:v>3.3344537511509307</c:v>
                </c:pt>
                <c:pt idx="9">
                  <c:v>1.3521825181113625</c:v>
                </c:pt>
                <c:pt idx="10">
                  <c:v>1.3521825181113625</c:v>
                </c:pt>
                <c:pt idx="11">
                  <c:v>1.6532125137753437</c:v>
                </c:pt>
                <c:pt idx="12">
                  <c:v>1.6532125137753437</c:v>
                </c:pt>
                <c:pt idx="13">
                  <c:v>1.954242509439325</c:v>
                </c:pt>
                <c:pt idx="14">
                  <c:v>1.954242509439325</c:v>
                </c:pt>
                <c:pt idx="15">
                  <c:v>2.1303337684950061</c:v>
                </c:pt>
                <c:pt idx="16">
                  <c:v>2.1303337684950061</c:v>
                </c:pt>
                <c:pt idx="17">
                  <c:v>2.255272505103306</c:v>
                </c:pt>
                <c:pt idx="18">
                  <c:v>2.255272505103306</c:v>
                </c:pt>
                <c:pt idx="19">
                  <c:v>2.7323937598229686</c:v>
                </c:pt>
                <c:pt idx="20">
                  <c:v>2.7323937598229686</c:v>
                </c:pt>
                <c:pt idx="21">
                  <c:v>3.0334237554869499</c:v>
                </c:pt>
                <c:pt idx="22">
                  <c:v>3.0334237554869499</c:v>
                </c:pt>
                <c:pt idx="23">
                  <c:v>3.2095150145426308</c:v>
                </c:pt>
                <c:pt idx="24">
                  <c:v>3.2095150145426308</c:v>
                </c:pt>
                <c:pt idx="25">
                  <c:v>3.3344537511509307</c:v>
                </c:pt>
                <c:pt idx="26">
                  <c:v>3.3344537511509307</c:v>
                </c:pt>
                <c:pt idx="27">
                  <c:v>3.4313637641589874</c:v>
                </c:pt>
                <c:pt idx="28">
                  <c:v>3.4313637641589874</c:v>
                </c:pt>
              </c:numCache>
            </c:numRef>
          </c:xVal>
          <c:yVal>
            <c:numRef>
              <c:f>('Ala2'!$W$190:$W$194,'Ala2'!$W$197:$W$198,'Ala2'!$W$200:$W$201,'Ala2'!$W$204:$W$215,'Ala2'!$W$218:$W$225)</c:f>
              <c:numCache>
                <c:formatCode>General</c:formatCode>
                <c:ptCount val="29"/>
                <c:pt idx="0">
                  <c:v>7.1389767000000007E-2</c:v>
                </c:pt>
                <c:pt idx="1">
                  <c:v>8.3025767E-2</c:v>
                </c:pt>
                <c:pt idx="2">
                  <c:v>9.0328160000000005E-2</c:v>
                </c:pt>
                <c:pt idx="3">
                  <c:v>0.14861401299999999</c:v>
                </c:pt>
                <c:pt idx="4">
                  <c:v>0.14073538199999999</c:v>
                </c:pt>
                <c:pt idx="5">
                  <c:v>0.151194991</c:v>
                </c:pt>
                <c:pt idx="6">
                  <c:v>0.16105066600000001</c:v>
                </c:pt>
                <c:pt idx="7">
                  <c:v>0.17988259200000001</c:v>
                </c:pt>
                <c:pt idx="8">
                  <c:v>0.182733377</c:v>
                </c:pt>
                <c:pt idx="9">
                  <c:v>3.7055309000000002E-2</c:v>
                </c:pt>
                <c:pt idx="10">
                  <c:v>4.5069169999999999E-2</c:v>
                </c:pt>
                <c:pt idx="11">
                  <c:v>3.1707421999999999E-2</c:v>
                </c:pt>
                <c:pt idx="12">
                  <c:v>4.4920612999999998E-2</c:v>
                </c:pt>
                <c:pt idx="13">
                  <c:v>5.2411437999999998E-2</c:v>
                </c:pt>
                <c:pt idx="14">
                  <c:v>5.1262978000000001E-2</c:v>
                </c:pt>
                <c:pt idx="15">
                  <c:v>6.6634057999999996E-2</c:v>
                </c:pt>
                <c:pt idx="16">
                  <c:v>6.6178526000000001E-2</c:v>
                </c:pt>
                <c:pt idx="17">
                  <c:v>7.8294153000000005E-2</c:v>
                </c:pt>
                <c:pt idx="18">
                  <c:v>7.6465658000000006E-2</c:v>
                </c:pt>
                <c:pt idx="19">
                  <c:v>0.136467915</c:v>
                </c:pt>
                <c:pt idx="20">
                  <c:v>0.13206388699999999</c:v>
                </c:pt>
                <c:pt idx="21">
                  <c:v>0.14339353499999999</c:v>
                </c:pt>
                <c:pt idx="22">
                  <c:v>0.131290411</c:v>
                </c:pt>
                <c:pt idx="23">
                  <c:v>0.13180620400000001</c:v>
                </c:pt>
                <c:pt idx="24">
                  <c:v>0.147145161</c:v>
                </c:pt>
                <c:pt idx="25">
                  <c:v>0.14771990099999999</c:v>
                </c:pt>
                <c:pt idx="26">
                  <c:v>0.153849656</c:v>
                </c:pt>
                <c:pt idx="27">
                  <c:v>0.15476706500000001</c:v>
                </c:pt>
                <c:pt idx="28">
                  <c:v>0.15125688200000001</c:v>
                </c:pt>
              </c:numCache>
            </c:numRef>
          </c:yVal>
        </c:ser>
        <c:axId val="205170560"/>
        <c:axId val="205185024"/>
      </c:scatterChart>
      <c:valAx>
        <c:axId val="205170560"/>
        <c:scaling>
          <c:orientation val="minMax"/>
        </c:scaling>
        <c:axPos val="b"/>
        <c:numFmt formatCode="0.00" sourceLinked="1"/>
        <c:tickLblPos val="nextTo"/>
        <c:crossAx val="205185024"/>
        <c:crosses val="autoZero"/>
        <c:crossBetween val="midCat"/>
      </c:valAx>
      <c:valAx>
        <c:axId val="205185024"/>
        <c:scaling>
          <c:orientation val="minMax"/>
        </c:scaling>
        <c:axPos val="l"/>
        <c:numFmt formatCode="0.00" sourceLinked="1"/>
        <c:tickLblPos val="nextTo"/>
        <c:crossAx val="2051705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('Ala2'!$V$160,'Ala2'!$V$161:$V$162,'Ala2'!$V$163:$V$225)</c:f>
              <c:numCache>
                <c:formatCode>0.00</c:formatCode>
                <c:ptCount val="66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  <c:pt idx="3">
                  <c:v>1.3521825181113625</c:v>
                </c:pt>
                <c:pt idx="4">
                  <c:v>1.3521825181113625</c:v>
                </c:pt>
                <c:pt idx="5">
                  <c:v>1.6532125137753437</c:v>
                </c:pt>
                <c:pt idx="6">
                  <c:v>1.6532125137753437</c:v>
                </c:pt>
                <c:pt idx="7">
                  <c:v>1.954242509439325</c:v>
                </c:pt>
                <c:pt idx="8">
                  <c:v>1.954242509439325</c:v>
                </c:pt>
                <c:pt idx="9">
                  <c:v>2.1303337684950061</c:v>
                </c:pt>
                <c:pt idx="10">
                  <c:v>2.1303337684950061</c:v>
                </c:pt>
                <c:pt idx="11">
                  <c:v>2.255272505103306</c:v>
                </c:pt>
                <c:pt idx="12">
                  <c:v>2.255272505103306</c:v>
                </c:pt>
                <c:pt idx="13">
                  <c:v>2.7323937598229686</c:v>
                </c:pt>
                <c:pt idx="14">
                  <c:v>2.7323937598229686</c:v>
                </c:pt>
                <c:pt idx="15">
                  <c:v>3.0334237554869499</c:v>
                </c:pt>
                <c:pt idx="16">
                  <c:v>3.0334237554869499</c:v>
                </c:pt>
                <c:pt idx="17">
                  <c:v>3.2095150145426308</c:v>
                </c:pt>
                <c:pt idx="18">
                  <c:v>3.2095150145426308</c:v>
                </c:pt>
                <c:pt idx="19">
                  <c:v>3.3344537511509307</c:v>
                </c:pt>
                <c:pt idx="20">
                  <c:v>3.3344537511509307</c:v>
                </c:pt>
                <c:pt idx="21">
                  <c:v>3.4313637641589874</c:v>
                </c:pt>
                <c:pt idx="22">
                  <c:v>3.4313637641589874</c:v>
                </c:pt>
                <c:pt idx="23">
                  <c:v>1.3521825181113625</c:v>
                </c:pt>
                <c:pt idx="24">
                  <c:v>1.3521825181113625</c:v>
                </c:pt>
                <c:pt idx="25">
                  <c:v>1.6532125137753437</c:v>
                </c:pt>
                <c:pt idx="26">
                  <c:v>1.6532125137753437</c:v>
                </c:pt>
                <c:pt idx="27">
                  <c:v>1.954242509439325</c:v>
                </c:pt>
                <c:pt idx="28">
                  <c:v>1.954242509439325</c:v>
                </c:pt>
                <c:pt idx="29">
                  <c:v>2.1303337684950061</c:v>
                </c:pt>
                <c:pt idx="30">
                  <c:v>2.1303337684950061</c:v>
                </c:pt>
                <c:pt idx="31">
                  <c:v>2.255272505103306</c:v>
                </c:pt>
                <c:pt idx="32">
                  <c:v>2.255272505103306</c:v>
                </c:pt>
                <c:pt idx="33">
                  <c:v>2.7323937598229686</c:v>
                </c:pt>
                <c:pt idx="34">
                  <c:v>2.7323937598229686</c:v>
                </c:pt>
                <c:pt idx="35">
                  <c:v>3.0334237554869499</c:v>
                </c:pt>
                <c:pt idx="36">
                  <c:v>3.0334237554869499</c:v>
                </c:pt>
                <c:pt idx="37">
                  <c:v>3.0334237554869499</c:v>
                </c:pt>
                <c:pt idx="38">
                  <c:v>3.0334237554869499</c:v>
                </c:pt>
                <c:pt idx="39">
                  <c:v>3.2095150145426308</c:v>
                </c:pt>
                <c:pt idx="40">
                  <c:v>3.3344537511509307</c:v>
                </c:pt>
                <c:pt idx="41">
                  <c:v>3.3344537511509307</c:v>
                </c:pt>
                <c:pt idx="42">
                  <c:v>3.4313637641589874</c:v>
                </c:pt>
                <c:pt idx="43">
                  <c:v>3.4313637641589874</c:v>
                </c:pt>
                <c:pt idx="44">
                  <c:v>1.3521825181113625</c:v>
                </c:pt>
                <c:pt idx="45">
                  <c:v>1.3521825181113625</c:v>
                </c:pt>
                <c:pt idx="46">
                  <c:v>1.6532125137753437</c:v>
                </c:pt>
                <c:pt idx="47">
                  <c:v>1.6532125137753437</c:v>
                </c:pt>
                <c:pt idx="48">
                  <c:v>1.954242509439325</c:v>
                </c:pt>
                <c:pt idx="49">
                  <c:v>1.954242509439325</c:v>
                </c:pt>
                <c:pt idx="50">
                  <c:v>2.1303337684950061</c:v>
                </c:pt>
                <c:pt idx="51">
                  <c:v>2.1303337684950061</c:v>
                </c:pt>
                <c:pt idx="52">
                  <c:v>2.255272505103306</c:v>
                </c:pt>
                <c:pt idx="53">
                  <c:v>2.255272505103306</c:v>
                </c:pt>
                <c:pt idx="54">
                  <c:v>2.7323937598229686</c:v>
                </c:pt>
                <c:pt idx="55">
                  <c:v>2.7323937598229686</c:v>
                </c:pt>
                <c:pt idx="56">
                  <c:v>3.0334237554869499</c:v>
                </c:pt>
                <c:pt idx="57">
                  <c:v>3.0334237554869499</c:v>
                </c:pt>
                <c:pt idx="58">
                  <c:v>3.0334237554869499</c:v>
                </c:pt>
                <c:pt idx="59">
                  <c:v>3.0334237554869499</c:v>
                </c:pt>
                <c:pt idx="60">
                  <c:v>3.2095150145426308</c:v>
                </c:pt>
                <c:pt idx="61">
                  <c:v>3.2095150145426308</c:v>
                </c:pt>
                <c:pt idx="62">
                  <c:v>3.3344537511509307</c:v>
                </c:pt>
                <c:pt idx="63">
                  <c:v>3.3344537511509307</c:v>
                </c:pt>
                <c:pt idx="64">
                  <c:v>3.4313637641589874</c:v>
                </c:pt>
                <c:pt idx="65">
                  <c:v>3.4313637641589874</c:v>
                </c:pt>
              </c:numCache>
            </c:numRef>
          </c:xVal>
          <c:yVal>
            <c:numRef>
              <c:f>('Ala2'!$W$160,'Ala2'!$W$161:$W$162,'Ala2'!$W$163:$W$225)</c:f>
              <c:numCache>
                <c:formatCode>General</c:formatCode>
                <c:ptCount val="66"/>
                <c:pt idx="0" formatCode="0.0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  <c:pt idx="3">
                  <c:v>2.7353921999999999E-2</c:v>
                </c:pt>
                <c:pt idx="4">
                  <c:v>2.966361E-2</c:v>
                </c:pt>
                <c:pt idx="5">
                  <c:v>3.2581809000000003E-2</c:v>
                </c:pt>
                <c:pt idx="6">
                  <c:v>3.5053686000000001E-2</c:v>
                </c:pt>
                <c:pt idx="7">
                  <c:v>4.5748058000000001E-2</c:v>
                </c:pt>
                <c:pt idx="8">
                  <c:v>5.1111568000000003E-2</c:v>
                </c:pt>
                <c:pt idx="9">
                  <c:v>6.0569545000000002E-2</c:v>
                </c:pt>
                <c:pt idx="10">
                  <c:v>6.6961485000000001E-2</c:v>
                </c:pt>
                <c:pt idx="11">
                  <c:v>7.6562584000000003E-2</c:v>
                </c:pt>
                <c:pt idx="12">
                  <c:v>6.9534075000000001E-2</c:v>
                </c:pt>
                <c:pt idx="13">
                  <c:v>0.118027668</c:v>
                </c:pt>
                <c:pt idx="14">
                  <c:v>0.14792877700000001</c:v>
                </c:pt>
                <c:pt idx="15">
                  <c:v>0.16504470299999999</c:v>
                </c:pt>
                <c:pt idx="16">
                  <c:v>0.16661197</c:v>
                </c:pt>
                <c:pt idx="17">
                  <c:v>0.21011450300000001</c:v>
                </c:pt>
                <c:pt idx="18">
                  <c:v>0.21165437500000001</c:v>
                </c:pt>
                <c:pt idx="19">
                  <c:v>0.23894530999999999</c:v>
                </c:pt>
                <c:pt idx="20">
                  <c:v>0.23075554100000001</c:v>
                </c:pt>
                <c:pt idx="21">
                  <c:v>0.26701920499999998</c:v>
                </c:pt>
                <c:pt idx="22">
                  <c:v>0.26723036900000002</c:v>
                </c:pt>
                <c:pt idx="23">
                  <c:v>3.2759398000000002E-2</c:v>
                </c:pt>
                <c:pt idx="24">
                  <c:v>5.0820627E-2</c:v>
                </c:pt>
                <c:pt idx="25">
                  <c:v>3.8809353999999997E-2</c:v>
                </c:pt>
                <c:pt idx="26">
                  <c:v>3.6811336E-2</c:v>
                </c:pt>
                <c:pt idx="27">
                  <c:v>7.4068652999999998E-2</c:v>
                </c:pt>
                <c:pt idx="28">
                  <c:v>6.5217130999999998E-2</c:v>
                </c:pt>
                <c:pt idx="29">
                  <c:v>8.2785571000000002E-2</c:v>
                </c:pt>
                <c:pt idx="30">
                  <c:v>7.1389767000000007E-2</c:v>
                </c:pt>
                <c:pt idx="31">
                  <c:v>8.3025767E-2</c:v>
                </c:pt>
                <c:pt idx="32">
                  <c:v>9.0328160000000005E-2</c:v>
                </c:pt>
                <c:pt idx="33">
                  <c:v>0.14861401299999999</c:v>
                </c:pt>
                <c:pt idx="34">
                  <c:v>0.14073538199999999</c:v>
                </c:pt>
                <c:pt idx="35">
                  <c:v>0.17065186299999999</c:v>
                </c:pt>
                <c:pt idx="36">
                  <c:v>0.175100489</c:v>
                </c:pt>
                <c:pt idx="37">
                  <c:v>0.151194991</c:v>
                </c:pt>
                <c:pt idx="38">
                  <c:v>0.16105066600000001</c:v>
                </c:pt>
                <c:pt idx="39">
                  <c:v>0.173356172</c:v>
                </c:pt>
                <c:pt idx="40">
                  <c:v>0.17988259200000001</c:v>
                </c:pt>
                <c:pt idx="41">
                  <c:v>0.182733377</c:v>
                </c:pt>
                <c:pt idx="42">
                  <c:v>0.18647023400000001</c:v>
                </c:pt>
                <c:pt idx="43">
                  <c:v>0.18018848600000001</c:v>
                </c:pt>
                <c:pt idx="44">
                  <c:v>3.7055309000000002E-2</c:v>
                </c:pt>
                <c:pt idx="45">
                  <c:v>4.5069169999999999E-2</c:v>
                </c:pt>
                <c:pt idx="46">
                  <c:v>3.1707421999999999E-2</c:v>
                </c:pt>
                <c:pt idx="47">
                  <c:v>4.4920612999999998E-2</c:v>
                </c:pt>
                <c:pt idx="48">
                  <c:v>5.2411437999999998E-2</c:v>
                </c:pt>
                <c:pt idx="49">
                  <c:v>5.1262978000000001E-2</c:v>
                </c:pt>
                <c:pt idx="50">
                  <c:v>6.6634057999999996E-2</c:v>
                </c:pt>
                <c:pt idx="51">
                  <c:v>6.6178526000000001E-2</c:v>
                </c:pt>
                <c:pt idx="52">
                  <c:v>7.8294153000000005E-2</c:v>
                </c:pt>
                <c:pt idx="53">
                  <c:v>7.6465658000000006E-2</c:v>
                </c:pt>
                <c:pt idx="54">
                  <c:v>0.136467915</c:v>
                </c:pt>
                <c:pt idx="55">
                  <c:v>0.13206388699999999</c:v>
                </c:pt>
                <c:pt idx="56">
                  <c:v>0.16910413199999999</c:v>
                </c:pt>
                <c:pt idx="57">
                  <c:v>0.16184935</c:v>
                </c:pt>
                <c:pt idx="58">
                  <c:v>0.14339353499999999</c:v>
                </c:pt>
                <c:pt idx="59">
                  <c:v>0.131290411</c:v>
                </c:pt>
                <c:pt idx="60">
                  <c:v>0.13180620400000001</c:v>
                </c:pt>
                <c:pt idx="61">
                  <c:v>0.147145161</c:v>
                </c:pt>
                <c:pt idx="62">
                  <c:v>0.14771990099999999</c:v>
                </c:pt>
                <c:pt idx="63">
                  <c:v>0.153849656</c:v>
                </c:pt>
                <c:pt idx="64">
                  <c:v>0.15476706500000001</c:v>
                </c:pt>
                <c:pt idx="65">
                  <c:v>0.15125688200000001</c:v>
                </c:pt>
              </c:numCache>
            </c:numRef>
          </c:yVal>
        </c:ser>
        <c:ser>
          <c:idx val="2"/>
          <c:order val="1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('Ala2'!$V$160,'Ala2'!$V$161:$V$162)</c:f>
              <c:numCache>
                <c:formatCode>0.00</c:formatCode>
                <c:ptCount val="3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</c:numCache>
            </c:numRef>
          </c:xVal>
          <c:yVal>
            <c:numRef>
              <c:f>('Ala2'!$W$160,'Ala2'!$W$161:$W$162)</c:f>
              <c:numCache>
                <c:formatCode>General</c:formatCode>
                <c:ptCount val="3"/>
                <c:pt idx="0" formatCode="0.0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</c:numCache>
            </c:numRef>
          </c:yVal>
        </c:ser>
        <c:axId val="205204480"/>
        <c:axId val="205210752"/>
      </c:scatterChart>
      <c:valAx>
        <c:axId val="205204480"/>
        <c:scaling>
          <c:orientation val="minMax"/>
        </c:scaling>
        <c:axPos val="b"/>
        <c:numFmt formatCode="0.00" sourceLinked="1"/>
        <c:tickLblPos val="nextTo"/>
        <c:crossAx val="205210752"/>
        <c:crosses val="autoZero"/>
        <c:crossBetween val="midCat"/>
      </c:valAx>
      <c:valAx>
        <c:axId val="205210752"/>
        <c:scaling>
          <c:orientation val="minMax"/>
        </c:scaling>
        <c:axPos val="l"/>
        <c:numFmt formatCode="0.00" sourceLinked="1"/>
        <c:tickLblPos val="nextTo"/>
        <c:crossAx val="2052044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'Ala2'!$O$160:$O$165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'Ala2'!$P$160:$P$165</c:f>
              <c:numCache>
                <c:formatCode>General</c:formatCode>
                <c:ptCount val="6"/>
                <c:pt idx="0">
                  <c:v>7.3686091999999995E-2</c:v>
                </c:pt>
                <c:pt idx="1">
                  <c:v>6.4700987000000001E-2</c:v>
                </c:pt>
                <c:pt idx="2">
                  <c:v>8.8555435000000002E-2</c:v>
                </c:pt>
                <c:pt idx="3">
                  <c:v>9.0450495000000006E-2</c:v>
                </c:pt>
                <c:pt idx="4">
                  <c:v>0.106663234</c:v>
                </c:pt>
                <c:pt idx="5">
                  <c:v>0.102514176</c:v>
                </c:pt>
              </c:numCache>
            </c:numRef>
          </c:yVal>
        </c:ser>
        <c:ser>
          <c:idx val="2"/>
          <c:order val="1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'Ala2'!$O$166:$O$171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'Ala2'!$P$166:$P$171</c:f>
              <c:numCache>
                <c:formatCode>General</c:formatCode>
                <c:ptCount val="6"/>
                <c:pt idx="0">
                  <c:v>7.5547492999999993E-2</c:v>
                </c:pt>
                <c:pt idx="1">
                  <c:v>7.3187150000000006E-2</c:v>
                </c:pt>
                <c:pt idx="2">
                  <c:v>0.115897212</c:v>
                </c:pt>
                <c:pt idx="3">
                  <c:v>0.106286899</c:v>
                </c:pt>
                <c:pt idx="4">
                  <c:v>0.11897812100000001</c:v>
                </c:pt>
                <c:pt idx="5">
                  <c:v>0.123701636</c:v>
                </c:pt>
              </c:numCache>
            </c:numRef>
          </c:yVal>
        </c:ser>
        <c:ser>
          <c:idx val="3"/>
          <c:order val="2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'Ala2'!$O$172:$O$177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'Ala2'!$P$172:$P$177</c:f>
              <c:numCache>
                <c:formatCode>General</c:formatCode>
                <c:ptCount val="6"/>
                <c:pt idx="0">
                  <c:v>6.9385385999999993E-2</c:v>
                </c:pt>
                <c:pt idx="1">
                  <c:v>7.2830443999999994E-2</c:v>
                </c:pt>
                <c:pt idx="2">
                  <c:v>0.100116923</c:v>
                </c:pt>
                <c:pt idx="3">
                  <c:v>9.8305466999999994E-2</c:v>
                </c:pt>
                <c:pt idx="4">
                  <c:v>0.121842214</c:v>
                </c:pt>
                <c:pt idx="5">
                  <c:v>0.11464054799999999</c:v>
                </c:pt>
              </c:numCache>
            </c:numRef>
          </c:yVal>
        </c:ser>
        <c:axId val="205243904"/>
        <c:axId val="205245824"/>
      </c:scatterChart>
      <c:valAx>
        <c:axId val="205243904"/>
        <c:scaling>
          <c:orientation val="minMax"/>
        </c:scaling>
        <c:axPos val="b"/>
        <c:numFmt formatCode="0.00" sourceLinked="1"/>
        <c:tickLblPos val="nextTo"/>
        <c:crossAx val="205245824"/>
        <c:crosses val="autoZero"/>
        <c:crossBetween val="midCat"/>
      </c:valAx>
      <c:valAx>
        <c:axId val="205245824"/>
        <c:scaling>
          <c:orientation val="minMax"/>
        </c:scaling>
        <c:axPos val="l"/>
        <c:numFmt formatCode="General" sourceLinked="1"/>
        <c:tickLblPos val="nextTo"/>
        <c:crossAx val="20524390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'Ala2'!$O$160:$O$177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'Ala2'!$P$160:$P$177</c:f>
              <c:numCache>
                <c:formatCode>General</c:formatCode>
                <c:ptCount val="18"/>
                <c:pt idx="0">
                  <c:v>7.3686091999999995E-2</c:v>
                </c:pt>
                <c:pt idx="1">
                  <c:v>6.4700987000000001E-2</c:v>
                </c:pt>
                <c:pt idx="2">
                  <c:v>8.8555435000000002E-2</c:v>
                </c:pt>
                <c:pt idx="3">
                  <c:v>9.0450495000000006E-2</c:v>
                </c:pt>
                <c:pt idx="4">
                  <c:v>0.106663234</c:v>
                </c:pt>
                <c:pt idx="5">
                  <c:v>0.102514176</c:v>
                </c:pt>
                <c:pt idx="6">
                  <c:v>7.5547492999999993E-2</c:v>
                </c:pt>
                <c:pt idx="7">
                  <c:v>7.3187150000000006E-2</c:v>
                </c:pt>
                <c:pt idx="8">
                  <c:v>0.115897212</c:v>
                </c:pt>
                <c:pt idx="9">
                  <c:v>0.106286899</c:v>
                </c:pt>
                <c:pt idx="10">
                  <c:v>0.11897812100000001</c:v>
                </c:pt>
                <c:pt idx="11">
                  <c:v>0.123701636</c:v>
                </c:pt>
                <c:pt idx="12">
                  <c:v>6.9385385999999993E-2</c:v>
                </c:pt>
                <c:pt idx="13">
                  <c:v>7.2830443999999994E-2</c:v>
                </c:pt>
                <c:pt idx="14">
                  <c:v>0.100116923</c:v>
                </c:pt>
                <c:pt idx="15">
                  <c:v>9.8305466999999994E-2</c:v>
                </c:pt>
                <c:pt idx="16">
                  <c:v>0.121842214</c:v>
                </c:pt>
                <c:pt idx="17">
                  <c:v>0.11464054799999999</c:v>
                </c:pt>
              </c:numCache>
            </c:numRef>
          </c:yVal>
        </c:ser>
        <c:axId val="205277440"/>
        <c:axId val="205283712"/>
      </c:scatterChart>
      <c:valAx>
        <c:axId val="205277440"/>
        <c:scaling>
          <c:orientation val="minMax"/>
        </c:scaling>
        <c:axPos val="b"/>
        <c:numFmt formatCode="0.00" sourceLinked="1"/>
        <c:tickLblPos val="nextTo"/>
        <c:crossAx val="205283712"/>
        <c:crosses val="autoZero"/>
        <c:crossBetween val="midCat"/>
      </c:valAx>
      <c:valAx>
        <c:axId val="205283712"/>
        <c:scaling>
          <c:orientation val="minMax"/>
        </c:scaling>
        <c:axPos val="l"/>
        <c:numFmt formatCode="General" sourceLinked="1"/>
        <c:tickLblPos val="nextTo"/>
        <c:crossAx val="2052774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0"/>
          <c:order val="0"/>
          <c:tx>
            <c:v>highlights uncontam 2588</c:v>
          </c:tx>
          <c:spPr>
            <a:ln w="28575">
              <a:noFill/>
            </a:ln>
          </c:spPr>
          <c:xVal>
            <c:numRef>
              <c:f>('Ala2'!$V$160,'Ala2'!$V$161:$V$162)</c:f>
              <c:numCache>
                <c:formatCode>0.00</c:formatCode>
                <c:ptCount val="3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</c:numCache>
            </c:numRef>
          </c:xVal>
          <c:yVal>
            <c:numRef>
              <c:f>('Ala2'!$W$160,'Ala2'!$W$161:$W$162)</c:f>
              <c:numCache>
                <c:formatCode>General</c:formatCode>
                <c:ptCount val="3"/>
                <c:pt idx="0" formatCode="0.0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</c:numCache>
            </c:numRef>
          </c:yVal>
        </c:ser>
        <c:axId val="205299712"/>
        <c:axId val="205301248"/>
      </c:scatterChart>
      <c:valAx>
        <c:axId val="205299712"/>
        <c:scaling>
          <c:orientation val="minMax"/>
        </c:scaling>
        <c:axPos val="b"/>
        <c:numFmt formatCode="0.00" sourceLinked="1"/>
        <c:tickLblPos val="nextTo"/>
        <c:crossAx val="205301248"/>
        <c:crosses val="autoZero"/>
        <c:crossBetween val="midCat"/>
      </c:valAx>
      <c:valAx>
        <c:axId val="205301248"/>
        <c:scaling>
          <c:orientation val="minMax"/>
        </c:scaling>
        <c:axPos val="l"/>
        <c:majorGridlines/>
        <c:numFmt formatCode="0.00" sourceLinked="1"/>
        <c:tickLblPos val="nextTo"/>
        <c:crossAx val="2052997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Asx!$V$164:$V$185</c:f>
              <c:numCache>
                <c:formatCode>0.00</c:formatCode>
                <c:ptCount val="22"/>
                <c:pt idx="0">
                  <c:v>0.81352594274957046</c:v>
                </c:pt>
                <c:pt idx="1">
                  <c:v>0.81352594274957046</c:v>
                </c:pt>
                <c:pt idx="2">
                  <c:v>1.1145559384135517</c:v>
                </c:pt>
                <c:pt idx="3">
                  <c:v>1.1145559384135517</c:v>
                </c:pt>
                <c:pt idx="4">
                  <c:v>1.1145559384135517</c:v>
                </c:pt>
                <c:pt idx="5">
                  <c:v>1.1145559384135517</c:v>
                </c:pt>
                <c:pt idx="6">
                  <c:v>1.4155859340775327</c:v>
                </c:pt>
                <c:pt idx="7">
                  <c:v>1.4155859340775327</c:v>
                </c:pt>
                <c:pt idx="8">
                  <c:v>1.5916771931332141</c:v>
                </c:pt>
                <c:pt idx="9">
                  <c:v>1.5916771931332141</c:v>
                </c:pt>
                <c:pt idx="10">
                  <c:v>1.716615929741514</c:v>
                </c:pt>
                <c:pt idx="11">
                  <c:v>1.716615929741514</c:v>
                </c:pt>
                <c:pt idx="12">
                  <c:v>2.1937371844611766</c:v>
                </c:pt>
                <c:pt idx="13">
                  <c:v>2.1937371844611766</c:v>
                </c:pt>
                <c:pt idx="14">
                  <c:v>2.4947671801251579</c:v>
                </c:pt>
                <c:pt idx="15">
                  <c:v>2.4947671801251579</c:v>
                </c:pt>
                <c:pt idx="16">
                  <c:v>2.4947671801251579</c:v>
                </c:pt>
                <c:pt idx="17">
                  <c:v>2.4947671801251579</c:v>
                </c:pt>
                <c:pt idx="18">
                  <c:v>2.6708584391808388</c:v>
                </c:pt>
                <c:pt idx="19">
                  <c:v>2.6708584391808388</c:v>
                </c:pt>
                <c:pt idx="20">
                  <c:v>2.7957971757891387</c:v>
                </c:pt>
                <c:pt idx="21">
                  <c:v>2.7957971757891387</c:v>
                </c:pt>
              </c:numCache>
            </c:numRef>
          </c:xVal>
          <c:yVal>
            <c:numRef>
              <c:f>Asx!$W$164:$W$185</c:f>
              <c:numCache>
                <c:formatCode>General</c:formatCode>
                <c:ptCount val="22"/>
                <c:pt idx="0">
                  <c:v>0.234135286</c:v>
                </c:pt>
                <c:pt idx="1">
                  <c:v>0.230492537</c:v>
                </c:pt>
                <c:pt idx="2">
                  <c:v>0.40077916299999999</c:v>
                </c:pt>
                <c:pt idx="3">
                  <c:v>0.39596652199999999</c:v>
                </c:pt>
                <c:pt idx="4">
                  <c:v>0.39498596699999999</c:v>
                </c:pt>
                <c:pt idx="5">
                  <c:v>0.397436234</c:v>
                </c:pt>
                <c:pt idx="6">
                  <c:v>0.56149389900000002</c:v>
                </c:pt>
                <c:pt idx="7">
                  <c:v>0.60515660900000001</c:v>
                </c:pt>
                <c:pt idx="8">
                  <c:v>0.66379900000000003</c:v>
                </c:pt>
                <c:pt idx="9">
                  <c:v>0.63341186800000004</c:v>
                </c:pt>
                <c:pt idx="10">
                  <c:v>0.63006620300000005</c:v>
                </c:pt>
                <c:pt idx="11">
                  <c:v>0.66061201999999997</c:v>
                </c:pt>
                <c:pt idx="12">
                  <c:v>0.51429634700000004</c:v>
                </c:pt>
                <c:pt idx="13">
                  <c:v>0.48013625999999998</c:v>
                </c:pt>
                <c:pt idx="14">
                  <c:v>0.39982075</c:v>
                </c:pt>
                <c:pt idx="15">
                  <c:v>0.38631717500000001</c:v>
                </c:pt>
                <c:pt idx="16">
                  <c:v>0.33238173399999998</c:v>
                </c:pt>
                <c:pt idx="17">
                  <c:v>0.33260751</c:v>
                </c:pt>
                <c:pt idx="18">
                  <c:v>0.30266889699999999</c:v>
                </c:pt>
                <c:pt idx="19">
                  <c:v>0.35993514500000001</c:v>
                </c:pt>
                <c:pt idx="20">
                  <c:v>0.31659694999999999</c:v>
                </c:pt>
                <c:pt idx="21">
                  <c:v>0.279744997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Asx!$V$190:$V$209</c:f>
              <c:numCache>
                <c:formatCode>0.00</c:formatCode>
                <c:ptCount val="20"/>
                <c:pt idx="0">
                  <c:v>1.1145559384135517</c:v>
                </c:pt>
                <c:pt idx="1">
                  <c:v>1.1145559384135517</c:v>
                </c:pt>
                <c:pt idx="2">
                  <c:v>1.4155859340775327</c:v>
                </c:pt>
                <c:pt idx="3">
                  <c:v>1.4155859340775327</c:v>
                </c:pt>
                <c:pt idx="4">
                  <c:v>1.5916771931332141</c:v>
                </c:pt>
                <c:pt idx="5">
                  <c:v>1.5916771931332141</c:v>
                </c:pt>
                <c:pt idx="6">
                  <c:v>1.716615929741514</c:v>
                </c:pt>
                <c:pt idx="7">
                  <c:v>1.716615929741514</c:v>
                </c:pt>
                <c:pt idx="8">
                  <c:v>2.1937371844611766</c:v>
                </c:pt>
                <c:pt idx="9">
                  <c:v>2.1937371844611766</c:v>
                </c:pt>
                <c:pt idx="10">
                  <c:v>2.4947671801251579</c:v>
                </c:pt>
                <c:pt idx="11">
                  <c:v>2.4947671801251579</c:v>
                </c:pt>
                <c:pt idx="12">
                  <c:v>2.6708584391808388</c:v>
                </c:pt>
                <c:pt idx="13">
                  <c:v>2.6708584391808388</c:v>
                </c:pt>
                <c:pt idx="14">
                  <c:v>2.7957971757891387</c:v>
                </c:pt>
                <c:pt idx="15">
                  <c:v>2.7957971757891387</c:v>
                </c:pt>
                <c:pt idx="16">
                  <c:v>2.8927071887971954</c:v>
                </c:pt>
                <c:pt idx="17">
                  <c:v>2.8927071887971954</c:v>
                </c:pt>
                <c:pt idx="18">
                  <c:v>0.81352594274957046</c:v>
                </c:pt>
                <c:pt idx="19">
                  <c:v>0.81352594274957046</c:v>
                </c:pt>
              </c:numCache>
            </c:numRef>
          </c:xVal>
          <c:yVal>
            <c:numRef>
              <c:f>Asx!$W$190:$W$209</c:f>
              <c:numCache>
                <c:formatCode>General</c:formatCode>
                <c:ptCount val="20"/>
                <c:pt idx="0">
                  <c:v>0.36413579699999998</c:v>
                </c:pt>
                <c:pt idx="1">
                  <c:v>0.38137932699999999</c:v>
                </c:pt>
                <c:pt idx="2">
                  <c:v>0.59175899499999995</c:v>
                </c:pt>
                <c:pt idx="3">
                  <c:v>0.59589973399999996</c:v>
                </c:pt>
                <c:pt idx="4">
                  <c:v>0.66437697299999998</c:v>
                </c:pt>
                <c:pt idx="5">
                  <c:v>0.65146654999999998</c:v>
                </c:pt>
                <c:pt idx="6">
                  <c:v>0.62759523100000003</c:v>
                </c:pt>
                <c:pt idx="7">
                  <c:v>0.61178045999999997</c:v>
                </c:pt>
                <c:pt idx="8">
                  <c:v>0.46795914799999999</c:v>
                </c:pt>
                <c:pt idx="9">
                  <c:v>0.48120642200000002</c:v>
                </c:pt>
                <c:pt idx="10">
                  <c:v>0.35581639399999998</c:v>
                </c:pt>
                <c:pt idx="11">
                  <c:v>0.39722217799999998</c:v>
                </c:pt>
                <c:pt idx="12">
                  <c:v>0.41817756699999997</c:v>
                </c:pt>
                <c:pt idx="13">
                  <c:v>0.46324996800000001</c:v>
                </c:pt>
                <c:pt idx="14">
                  <c:v>0.42041869199999998</c:v>
                </c:pt>
                <c:pt idx="15">
                  <c:v>0.42735381</c:v>
                </c:pt>
                <c:pt idx="16">
                  <c:v>0.42516980599999998</c:v>
                </c:pt>
                <c:pt idx="17">
                  <c:v>0.44294504600000001</c:v>
                </c:pt>
                <c:pt idx="18">
                  <c:v>0.197447131</c:v>
                </c:pt>
                <c:pt idx="19">
                  <c:v>0.203367463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Asx!$V$210:$V$230</c:f>
              <c:numCache>
                <c:formatCode>0.00</c:formatCode>
                <c:ptCount val="21"/>
                <c:pt idx="0">
                  <c:v>1.1145559384135517</c:v>
                </c:pt>
                <c:pt idx="1">
                  <c:v>1.1145559384135517</c:v>
                </c:pt>
                <c:pt idx="2">
                  <c:v>1.4155859340775327</c:v>
                </c:pt>
                <c:pt idx="3">
                  <c:v>1.4155859340775327</c:v>
                </c:pt>
                <c:pt idx="4">
                  <c:v>1.5916771931332141</c:v>
                </c:pt>
                <c:pt idx="5">
                  <c:v>1.5916771931332141</c:v>
                </c:pt>
                <c:pt idx="6">
                  <c:v>1.716615929741514</c:v>
                </c:pt>
                <c:pt idx="7">
                  <c:v>1.716615929741514</c:v>
                </c:pt>
                <c:pt idx="8">
                  <c:v>2.1937371844611766</c:v>
                </c:pt>
                <c:pt idx="9">
                  <c:v>2.1937371844611766</c:v>
                </c:pt>
                <c:pt idx="10">
                  <c:v>2.4947671801251579</c:v>
                </c:pt>
                <c:pt idx="11">
                  <c:v>2.4947671801251579</c:v>
                </c:pt>
                <c:pt idx="12">
                  <c:v>2.4947671801251579</c:v>
                </c:pt>
                <c:pt idx="13">
                  <c:v>2.4947671801251579</c:v>
                </c:pt>
                <c:pt idx="14">
                  <c:v>2.6708584391808388</c:v>
                </c:pt>
                <c:pt idx="15">
                  <c:v>2.7957971757891387</c:v>
                </c:pt>
                <c:pt idx="16">
                  <c:v>2.7957971757891387</c:v>
                </c:pt>
                <c:pt idx="17">
                  <c:v>2.8927071887971954</c:v>
                </c:pt>
                <c:pt idx="18">
                  <c:v>2.8927071887971954</c:v>
                </c:pt>
                <c:pt idx="19">
                  <c:v>0.81352594274957046</c:v>
                </c:pt>
                <c:pt idx="20">
                  <c:v>0.81352594274957046</c:v>
                </c:pt>
              </c:numCache>
            </c:numRef>
          </c:xVal>
          <c:yVal>
            <c:numRef>
              <c:f>Asx!$W$210:$W$230</c:f>
              <c:numCache>
                <c:formatCode>General</c:formatCode>
                <c:ptCount val="21"/>
                <c:pt idx="0">
                  <c:v>0.35789860800000001</c:v>
                </c:pt>
                <c:pt idx="1">
                  <c:v>0.35368140300000001</c:v>
                </c:pt>
                <c:pt idx="2">
                  <c:v>0.61467385500000005</c:v>
                </c:pt>
                <c:pt idx="3">
                  <c:v>0.56729380399999996</c:v>
                </c:pt>
                <c:pt idx="4">
                  <c:v>0.66773143999999995</c:v>
                </c:pt>
                <c:pt idx="5">
                  <c:v>0.63831039899999997</c:v>
                </c:pt>
                <c:pt idx="6">
                  <c:v>0.62730364800000005</c:v>
                </c:pt>
                <c:pt idx="7">
                  <c:v>0.65895949200000004</c:v>
                </c:pt>
                <c:pt idx="8">
                  <c:v>0.45913158199999998</c:v>
                </c:pt>
                <c:pt idx="9">
                  <c:v>0.492196523</c:v>
                </c:pt>
                <c:pt idx="10">
                  <c:v>0.33616175700000001</c:v>
                </c:pt>
                <c:pt idx="11">
                  <c:v>0.33865872499999999</c:v>
                </c:pt>
                <c:pt idx="12">
                  <c:v>0.37149892499999998</c:v>
                </c:pt>
                <c:pt idx="13">
                  <c:v>0.31890843699999999</c:v>
                </c:pt>
                <c:pt idx="14">
                  <c:v>0.27168120899999998</c:v>
                </c:pt>
                <c:pt idx="15">
                  <c:v>0.24118761999999999</c:v>
                </c:pt>
                <c:pt idx="16">
                  <c:v>0.27894740600000001</c:v>
                </c:pt>
                <c:pt idx="17">
                  <c:v>0.25446742999999999</c:v>
                </c:pt>
                <c:pt idx="18">
                  <c:v>0.251213468</c:v>
                </c:pt>
                <c:pt idx="19">
                  <c:v>0.22269934199999999</c:v>
                </c:pt>
                <c:pt idx="20">
                  <c:v>0.29218197000000001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Asx!$V$231:$V$251</c:f>
              <c:numCache>
                <c:formatCode>0.00</c:formatCode>
                <c:ptCount val="21"/>
                <c:pt idx="0">
                  <c:v>1.1145559384135517</c:v>
                </c:pt>
                <c:pt idx="1">
                  <c:v>1.1145559384135517</c:v>
                </c:pt>
                <c:pt idx="2">
                  <c:v>1.4155859340775327</c:v>
                </c:pt>
                <c:pt idx="3">
                  <c:v>1.4155859340775327</c:v>
                </c:pt>
                <c:pt idx="4">
                  <c:v>1.5916771931332141</c:v>
                </c:pt>
                <c:pt idx="5">
                  <c:v>1.5916771931332141</c:v>
                </c:pt>
                <c:pt idx="6">
                  <c:v>1.716615929741514</c:v>
                </c:pt>
                <c:pt idx="7">
                  <c:v>1.716615929741514</c:v>
                </c:pt>
                <c:pt idx="8">
                  <c:v>2.1937371844611766</c:v>
                </c:pt>
                <c:pt idx="9">
                  <c:v>2.1937371844611766</c:v>
                </c:pt>
                <c:pt idx="10">
                  <c:v>2.4947671801251579</c:v>
                </c:pt>
                <c:pt idx="11">
                  <c:v>2.4947671801251579</c:v>
                </c:pt>
                <c:pt idx="12">
                  <c:v>2.4947671801251579</c:v>
                </c:pt>
                <c:pt idx="13">
                  <c:v>2.4947671801251579</c:v>
                </c:pt>
                <c:pt idx="14">
                  <c:v>2.6708584391808388</c:v>
                </c:pt>
                <c:pt idx="15">
                  <c:v>2.6708584391808388</c:v>
                </c:pt>
                <c:pt idx="16">
                  <c:v>2.7957971757891387</c:v>
                </c:pt>
                <c:pt idx="17">
                  <c:v>2.7957971757891387</c:v>
                </c:pt>
                <c:pt idx="18">
                  <c:v>2.8927071887971954</c:v>
                </c:pt>
                <c:pt idx="19">
                  <c:v>2.8927071887971954</c:v>
                </c:pt>
              </c:numCache>
            </c:numRef>
          </c:xVal>
          <c:yVal>
            <c:numRef>
              <c:f>Asx!$W$231:$W$251</c:f>
              <c:numCache>
                <c:formatCode>General</c:formatCode>
                <c:ptCount val="21"/>
                <c:pt idx="0">
                  <c:v>0.380873874</c:v>
                </c:pt>
                <c:pt idx="1">
                  <c:v>0.37919752000000001</c:v>
                </c:pt>
                <c:pt idx="2">
                  <c:v>0.59668137300000001</c:v>
                </c:pt>
                <c:pt idx="3">
                  <c:v>0.61129270099999999</c:v>
                </c:pt>
                <c:pt idx="4">
                  <c:v>0.65537282399999996</c:v>
                </c:pt>
                <c:pt idx="5">
                  <c:v>0.68924357300000005</c:v>
                </c:pt>
                <c:pt idx="6">
                  <c:v>0.67834324999999995</c:v>
                </c:pt>
                <c:pt idx="7">
                  <c:v>0.68889076199999999</c:v>
                </c:pt>
                <c:pt idx="8">
                  <c:v>0.484690974</c:v>
                </c:pt>
                <c:pt idx="9">
                  <c:v>0.52956173699999998</c:v>
                </c:pt>
                <c:pt idx="10">
                  <c:v>0.37899434999999998</c:v>
                </c:pt>
                <c:pt idx="11">
                  <c:v>0.377336803</c:v>
                </c:pt>
                <c:pt idx="12">
                  <c:v>0.35584723899999998</c:v>
                </c:pt>
                <c:pt idx="13">
                  <c:v>0.33755882599999998</c:v>
                </c:pt>
                <c:pt idx="14">
                  <c:v>0.33764972500000001</c:v>
                </c:pt>
                <c:pt idx="15">
                  <c:v>0.31340045799999999</c:v>
                </c:pt>
                <c:pt idx="16">
                  <c:v>0.30349613600000003</c:v>
                </c:pt>
                <c:pt idx="17">
                  <c:v>0.31800704299999999</c:v>
                </c:pt>
                <c:pt idx="18">
                  <c:v>0.30224813299999997</c:v>
                </c:pt>
                <c:pt idx="19">
                  <c:v>0.29632543900000002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7"/>
            <c:spPr>
              <a:noFill/>
              <a:ln>
                <a:solidFill>
                  <a:srgbClr val="00B0F0"/>
                </a:solidFill>
              </a:ln>
            </c:spPr>
          </c:marker>
          <c:xVal>
            <c:numRef>
              <c:f>(Asx!$V$176,Asx!$V$178:$V$179)</c:f>
              <c:numCache>
                <c:formatCode>0.00</c:formatCode>
                <c:ptCount val="3"/>
                <c:pt idx="0">
                  <c:v>2.1937371844611766</c:v>
                </c:pt>
                <c:pt idx="1">
                  <c:v>2.4947671801251579</c:v>
                </c:pt>
                <c:pt idx="2">
                  <c:v>2.4947671801251579</c:v>
                </c:pt>
              </c:numCache>
            </c:numRef>
          </c:xVal>
          <c:yVal>
            <c:numRef>
              <c:f>(Asx!$W$176,Asx!$W$178:$W$179)</c:f>
              <c:numCache>
                <c:formatCode>General</c:formatCode>
                <c:ptCount val="3"/>
                <c:pt idx="0">
                  <c:v>0.51429634700000004</c:v>
                </c:pt>
                <c:pt idx="1">
                  <c:v>0.39982075</c:v>
                </c:pt>
                <c:pt idx="2">
                  <c:v>0.38631717500000001</c:v>
                </c:pt>
              </c:numCache>
            </c:numRef>
          </c:yVal>
        </c:ser>
        <c:axId val="185849344"/>
        <c:axId val="185850880"/>
      </c:scatterChart>
      <c:valAx>
        <c:axId val="185849344"/>
        <c:scaling>
          <c:orientation val="minMax"/>
        </c:scaling>
        <c:axPos val="b"/>
        <c:numFmt formatCode="0.00" sourceLinked="1"/>
        <c:tickLblPos val="nextTo"/>
        <c:crossAx val="185850880"/>
        <c:crosses val="autoZero"/>
        <c:crossBetween val="midCat"/>
      </c:valAx>
      <c:valAx>
        <c:axId val="185850880"/>
        <c:scaling>
          <c:orientation val="minMax"/>
        </c:scaling>
        <c:axPos val="l"/>
        <c:numFmt formatCode="General" sourceLinked="1"/>
        <c:tickLblPos val="nextTo"/>
        <c:crossAx val="18584934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6386576800083445E-2"/>
          <c:y val="1.8567651281480173E-2"/>
          <c:w val="0.82282376901141752"/>
          <c:h val="0.94696092980766777"/>
        </c:manualLayout>
      </c:layout>
      <c:scatterChart>
        <c:scatterStyle val="lineMarker"/>
        <c:ser>
          <c:idx val="0"/>
          <c:order val="0"/>
          <c:tx>
            <c:strRef>
              <c:f>'Val2'!$B$149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'Val2'!$A$150:$A$265</c:f>
              <c:numCache>
                <c:formatCode>0.00E+00</c:formatCode>
                <c:ptCount val="116"/>
                <c:pt idx="0">
                  <c:v>-0.39793653433007975</c:v>
                </c:pt>
                <c:pt idx="1">
                  <c:v>-0.39793653433007975</c:v>
                </c:pt>
                <c:pt idx="2">
                  <c:v>-0.39793653433007975</c:v>
                </c:pt>
                <c:pt idx="3">
                  <c:v>-0.50545137902163961</c:v>
                </c:pt>
                <c:pt idx="4">
                  <c:v>-0.50545137902163961</c:v>
                </c:pt>
                <c:pt idx="5">
                  <c:v>-0.50545137902163961</c:v>
                </c:pt>
                <c:pt idx="6">
                  <c:v>-0.50545137902163961</c:v>
                </c:pt>
                <c:pt idx="7">
                  <c:v>-0.50545137902163961</c:v>
                </c:pt>
                <c:pt idx="8">
                  <c:v>-0.50545137902163961</c:v>
                </c:pt>
                <c:pt idx="9">
                  <c:v>-0.50545137902163961</c:v>
                </c:pt>
                <c:pt idx="10">
                  <c:v>-0.50545137902163961</c:v>
                </c:pt>
                <c:pt idx="11">
                  <c:v>-0.50545137902163961</c:v>
                </c:pt>
                <c:pt idx="12">
                  <c:v>-0.64866141168266522</c:v>
                </c:pt>
                <c:pt idx="13">
                  <c:v>-0.64866141168266522</c:v>
                </c:pt>
                <c:pt idx="14">
                  <c:v>-0.64866141168266522</c:v>
                </c:pt>
                <c:pt idx="15">
                  <c:v>-0.64866141168266522</c:v>
                </c:pt>
                <c:pt idx="16">
                  <c:v>-0.64866141168266522</c:v>
                </c:pt>
                <c:pt idx="17">
                  <c:v>-0.64866141168266522</c:v>
                </c:pt>
                <c:pt idx="18">
                  <c:v>-0.64866141168266522</c:v>
                </c:pt>
                <c:pt idx="19">
                  <c:v>-0.64866141168266522</c:v>
                </c:pt>
                <c:pt idx="20">
                  <c:v>-0.30217090797076118</c:v>
                </c:pt>
                <c:pt idx="21">
                  <c:v>-0.30217090797076118</c:v>
                </c:pt>
                <c:pt idx="22">
                  <c:v>-0.30217090797076118</c:v>
                </c:pt>
                <c:pt idx="23">
                  <c:v>-0.30217090797076118</c:v>
                </c:pt>
                <c:pt idx="24">
                  <c:v>-0.33385638535106971</c:v>
                </c:pt>
                <c:pt idx="25">
                  <c:v>-0.33385638535106971</c:v>
                </c:pt>
                <c:pt idx="26">
                  <c:v>-0.33385638535106971</c:v>
                </c:pt>
                <c:pt idx="27">
                  <c:v>-0.33385638535106971</c:v>
                </c:pt>
                <c:pt idx="28">
                  <c:v>-0.33385638535106971</c:v>
                </c:pt>
                <c:pt idx="29">
                  <c:v>-0.33385638535106971</c:v>
                </c:pt>
                <c:pt idx="30">
                  <c:v>-0.33385638535106971</c:v>
                </c:pt>
                <c:pt idx="31">
                  <c:v>-0.33385638535106971</c:v>
                </c:pt>
                <c:pt idx="32">
                  <c:v>-0.33385638535106971</c:v>
                </c:pt>
                <c:pt idx="33">
                  <c:v>-0.33385638535106971</c:v>
                </c:pt>
                <c:pt idx="34">
                  <c:v>-0.33385638535106971</c:v>
                </c:pt>
                <c:pt idx="35">
                  <c:v>-0.35275086015471563</c:v>
                </c:pt>
                <c:pt idx="36">
                  <c:v>-0.35275086015471563</c:v>
                </c:pt>
                <c:pt idx="37">
                  <c:v>-0.35275086015471563</c:v>
                </c:pt>
                <c:pt idx="38">
                  <c:v>-0.53707338321879605</c:v>
                </c:pt>
                <c:pt idx="39">
                  <c:v>-0.53707338321879605</c:v>
                </c:pt>
                <c:pt idx="40">
                  <c:v>-0.53707338321879605</c:v>
                </c:pt>
                <c:pt idx="41">
                  <c:v>-0.53707338321879605</c:v>
                </c:pt>
                <c:pt idx="42">
                  <c:v>-0.35275086015471563</c:v>
                </c:pt>
                <c:pt idx="43">
                  <c:v>-0.35275086015471563</c:v>
                </c:pt>
                <c:pt idx="44">
                  <c:v>-0.35275086015471563</c:v>
                </c:pt>
                <c:pt idx="45">
                  <c:v>-0.30217090797076118</c:v>
                </c:pt>
                <c:pt idx="46">
                  <c:v>-0.30217090797076118</c:v>
                </c:pt>
                <c:pt idx="47">
                  <c:v>-0.33385638535106971</c:v>
                </c:pt>
                <c:pt idx="48">
                  <c:v>-0.33385638535106971</c:v>
                </c:pt>
                <c:pt idx="49">
                  <c:v>-0.33385638535106971</c:v>
                </c:pt>
                <c:pt idx="50">
                  <c:v>-0.33385638535106971</c:v>
                </c:pt>
                <c:pt idx="51">
                  <c:v>-0.33385638535106971</c:v>
                </c:pt>
                <c:pt idx="52">
                  <c:v>-0.33385638535106971</c:v>
                </c:pt>
                <c:pt idx="53">
                  <c:v>-0.33385638535106971</c:v>
                </c:pt>
                <c:pt idx="54">
                  <c:v>-0.35275086015471563</c:v>
                </c:pt>
                <c:pt idx="55">
                  <c:v>-0.53707338321879605</c:v>
                </c:pt>
                <c:pt idx="56">
                  <c:v>-0.53707338321879605</c:v>
                </c:pt>
                <c:pt idx="57">
                  <c:v>-0.53707338321879605</c:v>
                </c:pt>
                <c:pt idx="58">
                  <c:v>-0.35275086015471563</c:v>
                </c:pt>
                <c:pt idx="59">
                  <c:v>-0.35275086015471563</c:v>
                </c:pt>
                <c:pt idx="60">
                  <c:v>-0.35275086015471563</c:v>
                </c:pt>
                <c:pt idx="61">
                  <c:v>-0.35275086015471563</c:v>
                </c:pt>
                <c:pt idx="62">
                  <c:v>-0.35275086015471563</c:v>
                </c:pt>
                <c:pt idx="63">
                  <c:v>-0.35275086015471563</c:v>
                </c:pt>
                <c:pt idx="64">
                  <c:v>-0.35275086015471563</c:v>
                </c:pt>
                <c:pt idx="65">
                  <c:v>-0.35275086015471563</c:v>
                </c:pt>
                <c:pt idx="66">
                  <c:v>-0.35275086015471563</c:v>
                </c:pt>
                <c:pt idx="67">
                  <c:v>-0.35275086015471563</c:v>
                </c:pt>
                <c:pt idx="68">
                  <c:v>-0.35275086015471563</c:v>
                </c:pt>
                <c:pt idx="69">
                  <c:v>-0.35275086015471563</c:v>
                </c:pt>
                <c:pt idx="70">
                  <c:v>-0.35275086015471563</c:v>
                </c:pt>
                <c:pt idx="71">
                  <c:v>-0.35275086015471563</c:v>
                </c:pt>
                <c:pt idx="72">
                  <c:v>-0.35275086015471563</c:v>
                </c:pt>
                <c:pt idx="73">
                  <c:v>-0.35275086015471563</c:v>
                </c:pt>
                <c:pt idx="74">
                  <c:v>-0.35275086015471563</c:v>
                </c:pt>
                <c:pt idx="75">
                  <c:v>-0.35275086015471563</c:v>
                </c:pt>
                <c:pt idx="76">
                  <c:v>-0.35275086015471563</c:v>
                </c:pt>
                <c:pt idx="77">
                  <c:v>-0.35275086015471563</c:v>
                </c:pt>
                <c:pt idx="78">
                  <c:v>-0.35275086015471563</c:v>
                </c:pt>
                <c:pt idx="79">
                  <c:v>-0.35275086015471563</c:v>
                </c:pt>
                <c:pt idx="80">
                  <c:v>-0.5892932714108815</c:v>
                </c:pt>
                <c:pt idx="81">
                  <c:v>-0.5892932714108815</c:v>
                </c:pt>
                <c:pt idx="82">
                  <c:v>-0.5892932714108815</c:v>
                </c:pt>
                <c:pt idx="83">
                  <c:v>-0.5892932714108815</c:v>
                </c:pt>
                <c:pt idx="84">
                  <c:v>-0.5892932714108815</c:v>
                </c:pt>
                <c:pt idx="85">
                  <c:v>-0.5892932714108815</c:v>
                </c:pt>
                <c:pt idx="86">
                  <c:v>-0.64866141168266522</c:v>
                </c:pt>
                <c:pt idx="87">
                  <c:v>-0.64866141168266522</c:v>
                </c:pt>
                <c:pt idx="88">
                  <c:v>-0.64866141168266522</c:v>
                </c:pt>
                <c:pt idx="89">
                  <c:v>-0.64866141168266522</c:v>
                </c:pt>
                <c:pt idx="90">
                  <c:v>-0.64866141168266522</c:v>
                </c:pt>
                <c:pt idx="91">
                  <c:v>-0.64866141168266522</c:v>
                </c:pt>
                <c:pt idx="92">
                  <c:v>-0.64866141168266522</c:v>
                </c:pt>
                <c:pt idx="93">
                  <c:v>-0.64866141168266522</c:v>
                </c:pt>
                <c:pt idx="94">
                  <c:v>-0.49046388479944447</c:v>
                </c:pt>
                <c:pt idx="95">
                  <c:v>-0.49046388479944447</c:v>
                </c:pt>
                <c:pt idx="96">
                  <c:v>-0.49046388479944447</c:v>
                </c:pt>
                <c:pt idx="97">
                  <c:v>-0.49046388479944447</c:v>
                </c:pt>
                <c:pt idx="98">
                  <c:v>-0.35275086015471563</c:v>
                </c:pt>
                <c:pt idx="99">
                  <c:v>-0.35275086015471563</c:v>
                </c:pt>
                <c:pt idx="100">
                  <c:v>-0.23999753761885451</c:v>
                </c:pt>
                <c:pt idx="101">
                  <c:v>-0.23999753761885451</c:v>
                </c:pt>
                <c:pt idx="102">
                  <c:v>-0.23999753761885451</c:v>
                </c:pt>
                <c:pt idx="103">
                  <c:v>-0.23999753761885451</c:v>
                </c:pt>
                <c:pt idx="104">
                  <c:v>-0.23999753761885451</c:v>
                </c:pt>
                <c:pt idx="105">
                  <c:v>-0.23999753761885451</c:v>
                </c:pt>
                <c:pt idx="106">
                  <c:v>-0.23999753761885451</c:v>
                </c:pt>
                <c:pt idx="107">
                  <c:v>-0.23999753761885451</c:v>
                </c:pt>
                <c:pt idx="108">
                  <c:v>-0.23999753761885451</c:v>
                </c:pt>
                <c:pt idx="109">
                  <c:v>-0.27442875282822859</c:v>
                </c:pt>
                <c:pt idx="110">
                  <c:v>-0.33180685591304571</c:v>
                </c:pt>
                <c:pt idx="111">
                  <c:v>-0.33180685591304571</c:v>
                </c:pt>
                <c:pt idx="112">
                  <c:v>-0.33715588446493805</c:v>
                </c:pt>
                <c:pt idx="113">
                  <c:v>-0.33180685591304571</c:v>
                </c:pt>
                <c:pt idx="114">
                  <c:v>-0.33180685591304571</c:v>
                </c:pt>
                <c:pt idx="115">
                  <c:v>-0.33180685591304571</c:v>
                </c:pt>
              </c:numCache>
            </c:numRef>
          </c:xVal>
          <c:yVal>
            <c:numRef>
              <c:f>'Val2'!$B$150:$B$265</c:f>
              <c:numCache>
                <c:formatCode>0.00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'Val2'!$I$149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('Val2'!$H$150:$H$151,'Val2'!$H$154:$H$163,'Val2'!$H$166:$H$167,'Val2'!$H$169:$H$187)</c:f>
              <c:numCache>
                <c:formatCode>General</c:formatCode>
                <c:ptCount val="3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1.7687382791970536</c:v>
                </c:pt>
                <c:pt idx="13">
                  <c:v>1.7687382791970536</c:v>
                </c:pt>
                <c:pt idx="14">
                  <c:v>1.4677082835330724</c:v>
                </c:pt>
                <c:pt idx="15">
                  <c:v>0.68955703314942884</c:v>
                </c:pt>
                <c:pt idx="16">
                  <c:v>0.68955703314942884</c:v>
                </c:pt>
                <c:pt idx="17">
                  <c:v>1.7687382791970536</c:v>
                </c:pt>
                <c:pt idx="18">
                  <c:v>1.7687382791970536</c:v>
                </c:pt>
                <c:pt idx="19">
                  <c:v>1.4677082835330724</c:v>
                </c:pt>
                <c:pt idx="20">
                  <c:v>1.4677082835330724</c:v>
                </c:pt>
                <c:pt idx="21">
                  <c:v>0.68955703314942884</c:v>
                </c:pt>
                <c:pt idx="22">
                  <c:v>0.68955703314942884</c:v>
                </c:pt>
                <c:pt idx="23">
                  <c:v>1.7687382791970536</c:v>
                </c:pt>
                <c:pt idx="24">
                  <c:v>1.7687382791970536</c:v>
                </c:pt>
                <c:pt idx="25">
                  <c:v>1.4677082835330724</c:v>
                </c:pt>
                <c:pt idx="26">
                  <c:v>1.4677082835330724</c:v>
                </c:pt>
                <c:pt idx="27">
                  <c:v>0.68955703314942884</c:v>
                </c:pt>
                <c:pt idx="28">
                  <c:v>0.68955703314942884</c:v>
                </c:pt>
                <c:pt idx="29">
                  <c:v>1.7687382791970536</c:v>
                </c:pt>
                <c:pt idx="30">
                  <c:v>1.7687382791970536</c:v>
                </c:pt>
                <c:pt idx="31">
                  <c:v>1.4677082835330724</c:v>
                </c:pt>
                <c:pt idx="32">
                  <c:v>1.4677082835330724</c:v>
                </c:pt>
              </c:numCache>
            </c:numRef>
          </c:xVal>
          <c:yVal>
            <c:numRef>
              <c:f>('Val2'!$I$150:$I$151,'Val2'!$I$154:$I$163,'Val2'!$I$166:$I$167,'Val2'!$I$169:$I$187)</c:f>
              <c:numCache>
                <c:formatCode>General</c:formatCode>
                <c:ptCount val="33"/>
                <c:pt idx="0">
                  <c:v>1.4617633E-2</c:v>
                </c:pt>
                <c:pt idx="1">
                  <c:v>1.5739214000000001E-2</c:v>
                </c:pt>
                <c:pt idx="2">
                  <c:v>1.7262805999999999E-2</c:v>
                </c:pt>
                <c:pt idx="3">
                  <c:v>1.9188795000000002E-2</c:v>
                </c:pt>
                <c:pt idx="4">
                  <c:v>1.5586944E-2</c:v>
                </c:pt>
                <c:pt idx="5">
                  <c:v>1.5120507E-2</c:v>
                </c:pt>
                <c:pt idx="6">
                  <c:v>1.4386292E-2</c:v>
                </c:pt>
                <c:pt idx="7">
                  <c:v>1.4544361E-2</c:v>
                </c:pt>
                <c:pt idx="8">
                  <c:v>1.5018769E-2</c:v>
                </c:pt>
                <c:pt idx="9">
                  <c:v>1.4194281E-2</c:v>
                </c:pt>
                <c:pt idx="10">
                  <c:v>2.2204353999999999E-2</c:v>
                </c:pt>
                <c:pt idx="11">
                  <c:v>1.5145239E-2</c:v>
                </c:pt>
                <c:pt idx="12">
                  <c:v>2.3641387999999999E-2</c:v>
                </c:pt>
                <c:pt idx="13">
                  <c:v>2.3533558999999999E-2</c:v>
                </c:pt>
                <c:pt idx="14">
                  <c:v>2.1767512999999999E-2</c:v>
                </c:pt>
                <c:pt idx="15">
                  <c:v>1.8168297E-2</c:v>
                </c:pt>
                <c:pt idx="16">
                  <c:v>1.9158260999999999E-2</c:v>
                </c:pt>
                <c:pt idx="17">
                  <c:v>2.1640096000000001E-2</c:v>
                </c:pt>
                <c:pt idx="18">
                  <c:v>2.4187791E-2</c:v>
                </c:pt>
                <c:pt idx="19">
                  <c:v>1.8854023000000001E-2</c:v>
                </c:pt>
                <c:pt idx="20">
                  <c:v>2.0298765999999999E-2</c:v>
                </c:pt>
                <c:pt idx="21">
                  <c:v>2.3108167999999998E-2</c:v>
                </c:pt>
                <c:pt idx="22">
                  <c:v>2.0858063999999999E-2</c:v>
                </c:pt>
                <c:pt idx="23">
                  <c:v>2.0574044E-2</c:v>
                </c:pt>
                <c:pt idx="24">
                  <c:v>2.4467525E-2</c:v>
                </c:pt>
                <c:pt idx="25">
                  <c:v>1.7914402999999999E-2</c:v>
                </c:pt>
                <c:pt idx="26">
                  <c:v>2.1256356000000001E-2</c:v>
                </c:pt>
                <c:pt idx="27">
                  <c:v>2.1105747000000001E-2</c:v>
                </c:pt>
                <c:pt idx="28">
                  <c:v>1.9546489E-2</c:v>
                </c:pt>
                <c:pt idx="29">
                  <c:v>2.7007222000000001E-2</c:v>
                </c:pt>
                <c:pt idx="30">
                  <c:v>2.5593029999999999E-2</c:v>
                </c:pt>
                <c:pt idx="31">
                  <c:v>2.2679659000000001E-2</c:v>
                </c:pt>
                <c:pt idx="32">
                  <c:v>1.8999595000000001E-2</c:v>
                </c:pt>
              </c:numCache>
            </c:numRef>
          </c:yVal>
        </c:ser>
        <c:ser>
          <c:idx val="2"/>
          <c:order val="2"/>
          <c:tx>
            <c:strRef>
              <c:f>'Val2'!$P$149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('Val2'!$O$150:$O$163,'Val2'!$O$164,'Val2'!$O$165:$O$166,'Val2'!$O$167:$O$184)</c:f>
              <c:numCache>
                <c:formatCode>General</c:formatCode>
                <c:ptCount val="35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2.3802112417116059</c:v>
                </c:pt>
                <c:pt idx="16" formatCode="0.00">
                  <c:v>2.6812412373755872</c:v>
                </c:pt>
                <c:pt idx="17" formatCode="0.00">
                  <c:v>2.0791812460476247</c:v>
                </c:pt>
                <c:pt idx="18" formatCode="0.00">
                  <c:v>2.0791812460476247</c:v>
                </c:pt>
                <c:pt idx="19" formatCode="0.00">
                  <c:v>2.3802112417116059</c:v>
                </c:pt>
                <c:pt idx="20" formatCode="0.00">
                  <c:v>2.3802112417116059</c:v>
                </c:pt>
                <c:pt idx="21" formatCode="0.00">
                  <c:v>2.6812412373755872</c:v>
                </c:pt>
                <c:pt idx="22" formatCode="0.00">
                  <c:v>2.6812412373755872</c:v>
                </c:pt>
                <c:pt idx="23" formatCode="0.00">
                  <c:v>2.0791812460476247</c:v>
                </c:pt>
                <c:pt idx="24" formatCode="0.00">
                  <c:v>2.0791812460476247</c:v>
                </c:pt>
                <c:pt idx="25" formatCode="0.00">
                  <c:v>2.3802112417116059</c:v>
                </c:pt>
                <c:pt idx="26" formatCode="0.00">
                  <c:v>2.3802112417116059</c:v>
                </c:pt>
                <c:pt idx="27" formatCode="0.00">
                  <c:v>2.6812412373755872</c:v>
                </c:pt>
                <c:pt idx="28" formatCode="0.00">
                  <c:v>2.6812412373755872</c:v>
                </c:pt>
                <c:pt idx="29" formatCode="0.00">
                  <c:v>2.0791812460476247</c:v>
                </c:pt>
                <c:pt idx="30" formatCode="0.00">
                  <c:v>2.0791812460476247</c:v>
                </c:pt>
                <c:pt idx="31" formatCode="0.00">
                  <c:v>2.3802112417116059</c:v>
                </c:pt>
                <c:pt idx="32" formatCode="0.00">
                  <c:v>2.3802112417116059</c:v>
                </c:pt>
                <c:pt idx="33" formatCode="0.00">
                  <c:v>2.6812412373755872</c:v>
                </c:pt>
                <c:pt idx="34" formatCode="0.00">
                  <c:v>2.6812412373755872</c:v>
                </c:pt>
              </c:numCache>
            </c:numRef>
          </c:xVal>
          <c:yVal>
            <c:numRef>
              <c:f>('Val2'!$P$150:$P$163,'Val2'!$P$164,'Val2'!$P$165:$P$166,'Val2'!$P$167:$P$184)</c:f>
              <c:numCache>
                <c:formatCode>General</c:formatCode>
                <c:ptCount val="35"/>
                <c:pt idx="0">
                  <c:v>1.4617633E-2</c:v>
                </c:pt>
                <c:pt idx="1">
                  <c:v>1.5739214000000001E-2</c:v>
                </c:pt>
                <c:pt idx="2">
                  <c:v>1.2375621999999999E-2</c:v>
                </c:pt>
                <c:pt idx="3">
                  <c:v>1.2136354E-2</c:v>
                </c:pt>
                <c:pt idx="4">
                  <c:v>1.7262805999999999E-2</c:v>
                </c:pt>
                <c:pt idx="5">
                  <c:v>1.9188795000000002E-2</c:v>
                </c:pt>
                <c:pt idx="6">
                  <c:v>1.5586944E-2</c:v>
                </c:pt>
                <c:pt idx="7">
                  <c:v>1.5120507E-2</c:v>
                </c:pt>
                <c:pt idx="8">
                  <c:v>1.4386292E-2</c:v>
                </c:pt>
                <c:pt idx="9">
                  <c:v>1.4544361E-2</c:v>
                </c:pt>
                <c:pt idx="10">
                  <c:v>1.5018769E-2</c:v>
                </c:pt>
                <c:pt idx="11">
                  <c:v>1.4194281E-2</c:v>
                </c:pt>
                <c:pt idx="12">
                  <c:v>2.2204353999999999E-2</c:v>
                </c:pt>
                <c:pt idx="13">
                  <c:v>1.5145239E-2</c:v>
                </c:pt>
                <c:pt idx="14">
                  <c:v>2.7236106999999999E-2</c:v>
                </c:pt>
                <c:pt idx="15">
                  <c:v>3.3992004999999999E-2</c:v>
                </c:pt>
                <c:pt idx="16">
                  <c:v>4.8509187000000002E-2</c:v>
                </c:pt>
                <c:pt idx="17">
                  <c:v>4.3002160999999997E-2</c:v>
                </c:pt>
                <c:pt idx="18">
                  <c:v>2.7195298E-2</c:v>
                </c:pt>
                <c:pt idx="19">
                  <c:v>3.5923174000000002E-2</c:v>
                </c:pt>
                <c:pt idx="20">
                  <c:v>3.3135197999999998E-2</c:v>
                </c:pt>
                <c:pt idx="21">
                  <c:v>4.7538609000000003E-2</c:v>
                </c:pt>
                <c:pt idx="22">
                  <c:v>4.3630362999999998E-2</c:v>
                </c:pt>
                <c:pt idx="23">
                  <c:v>2.9434049E-2</c:v>
                </c:pt>
                <c:pt idx="24">
                  <c:v>3.6325785999999999E-2</c:v>
                </c:pt>
                <c:pt idx="25">
                  <c:v>3.8664904999999999E-2</c:v>
                </c:pt>
                <c:pt idx="26">
                  <c:v>4.3091160000000003E-2</c:v>
                </c:pt>
                <c:pt idx="27">
                  <c:v>4.6004445999999997E-2</c:v>
                </c:pt>
                <c:pt idx="28">
                  <c:v>4.7153340000000002E-2</c:v>
                </c:pt>
                <c:pt idx="29">
                  <c:v>3.1866070000000003E-2</c:v>
                </c:pt>
                <c:pt idx="30">
                  <c:v>3.0354962999999999E-2</c:v>
                </c:pt>
                <c:pt idx="31">
                  <c:v>3.65165E-2</c:v>
                </c:pt>
                <c:pt idx="32">
                  <c:v>3.4970857000000001E-2</c:v>
                </c:pt>
                <c:pt idx="33">
                  <c:v>4.3500609000000003E-2</c:v>
                </c:pt>
                <c:pt idx="34">
                  <c:v>4.7040710999999999E-2</c:v>
                </c:pt>
              </c:numCache>
            </c:numRef>
          </c:yVal>
        </c:ser>
        <c:ser>
          <c:idx val="3"/>
          <c:order val="3"/>
          <c:tx>
            <c:strRef>
              <c:f>'Val2'!$W$149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('Val2'!$V$150:$V$163,'Val2'!$V$164:$V$172,'Val2'!$V$173:$V$184,'Val2'!$V$185,'Val2'!$V$186:$V$248)</c:f>
              <c:numCache>
                <c:formatCode>General</c:formatCode>
                <c:ptCount val="99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1.1050122179871045</c:v>
                </c:pt>
                <c:pt idx="15" formatCode="0.00">
                  <c:v>1.1050122179871045</c:v>
                </c:pt>
                <c:pt idx="16" formatCode="0.00">
                  <c:v>1.1050122179871045</c:v>
                </c:pt>
                <c:pt idx="17" formatCode="0.00">
                  <c:v>1.4060422136510857</c:v>
                </c:pt>
                <c:pt idx="18" formatCode="0.00">
                  <c:v>1.4060422136510857</c:v>
                </c:pt>
                <c:pt idx="19" formatCode="0.00">
                  <c:v>1.4060422136510857</c:v>
                </c:pt>
                <c:pt idx="20" formatCode="0.00">
                  <c:v>1.4060422136510857</c:v>
                </c:pt>
                <c:pt idx="21" formatCode="0.00">
                  <c:v>1.707072209315067</c:v>
                </c:pt>
                <c:pt idx="22" formatCode="0.00">
                  <c:v>1.707072209315067</c:v>
                </c:pt>
                <c:pt idx="23" formatCode="0.00">
                  <c:v>1.8831634683707481</c:v>
                </c:pt>
                <c:pt idx="24" formatCode="0.00">
                  <c:v>2.008102204979048</c:v>
                </c:pt>
                <c:pt idx="25" formatCode="0.00">
                  <c:v>2.008102204979048</c:v>
                </c:pt>
                <c:pt idx="26" formatCode="0.00">
                  <c:v>2.4852234596987106</c:v>
                </c:pt>
                <c:pt idx="27" formatCode="0.00">
                  <c:v>2.4852234596987106</c:v>
                </c:pt>
                <c:pt idx="28" formatCode="0.00">
                  <c:v>2.7862534553626919</c:v>
                </c:pt>
                <c:pt idx="29" formatCode="0.00">
                  <c:v>2.7862534553626919</c:v>
                </c:pt>
                <c:pt idx="30" formatCode="0.00">
                  <c:v>2.7862534553626919</c:v>
                </c:pt>
                <c:pt idx="31" formatCode="0.00">
                  <c:v>2.7862534553626919</c:v>
                </c:pt>
                <c:pt idx="32" formatCode="0.00">
                  <c:v>2.9623447144183728</c:v>
                </c:pt>
                <c:pt idx="33" formatCode="0.00">
                  <c:v>2.9623447144183728</c:v>
                </c:pt>
                <c:pt idx="34" formatCode="0.00">
                  <c:v>3.0872834510266731</c:v>
                </c:pt>
                <c:pt idx="35" formatCode="0.00">
                  <c:v>3.1841934640347294</c:v>
                </c:pt>
                <c:pt idx="36" formatCode="0.00">
                  <c:v>1.1050122179871045</c:v>
                </c:pt>
                <c:pt idx="37" formatCode="0.00">
                  <c:v>1.1050122179871045</c:v>
                </c:pt>
                <c:pt idx="38" formatCode="0.00">
                  <c:v>1.4060422136510857</c:v>
                </c:pt>
                <c:pt idx="39" formatCode="0.00">
                  <c:v>1.4060422136510857</c:v>
                </c:pt>
                <c:pt idx="40" formatCode="0.00">
                  <c:v>1.707072209315067</c:v>
                </c:pt>
                <c:pt idx="41" formatCode="0.00">
                  <c:v>1.707072209315067</c:v>
                </c:pt>
                <c:pt idx="42" formatCode="0.00">
                  <c:v>1.8831634683707481</c:v>
                </c:pt>
                <c:pt idx="43" formatCode="0.00">
                  <c:v>1.8831634683707481</c:v>
                </c:pt>
                <c:pt idx="44" formatCode="0.00">
                  <c:v>2.008102204979048</c:v>
                </c:pt>
                <c:pt idx="45" formatCode="0.00">
                  <c:v>2.008102204979048</c:v>
                </c:pt>
                <c:pt idx="46" formatCode="0.00">
                  <c:v>2.4852234596987106</c:v>
                </c:pt>
                <c:pt idx="47" formatCode="0.00">
                  <c:v>2.4852234596987106</c:v>
                </c:pt>
                <c:pt idx="48" formatCode="0.00">
                  <c:v>2.7862534553626919</c:v>
                </c:pt>
                <c:pt idx="49" formatCode="0.00">
                  <c:v>2.7862534553626919</c:v>
                </c:pt>
                <c:pt idx="50" formatCode="0.00">
                  <c:v>2.9623447144183728</c:v>
                </c:pt>
                <c:pt idx="51" formatCode="0.00">
                  <c:v>2.9623447144183728</c:v>
                </c:pt>
                <c:pt idx="52" formatCode="0.00">
                  <c:v>3.0872834510266731</c:v>
                </c:pt>
                <c:pt idx="53" formatCode="0.00">
                  <c:v>3.0872834510266731</c:v>
                </c:pt>
                <c:pt idx="54" formatCode="0.00">
                  <c:v>3.1841934640347294</c:v>
                </c:pt>
                <c:pt idx="55" formatCode="0.00">
                  <c:v>3.1841934640347294</c:v>
                </c:pt>
                <c:pt idx="56" formatCode="0.00">
                  <c:v>1.1050122179871045</c:v>
                </c:pt>
                <c:pt idx="57" formatCode="0.00">
                  <c:v>1.1050122179871045</c:v>
                </c:pt>
                <c:pt idx="58" formatCode="0.00">
                  <c:v>1.4060422136510857</c:v>
                </c:pt>
                <c:pt idx="59" formatCode="0.00">
                  <c:v>1.4060422136510857</c:v>
                </c:pt>
                <c:pt idx="60" formatCode="0.00">
                  <c:v>1.707072209315067</c:v>
                </c:pt>
                <c:pt idx="61" formatCode="0.00">
                  <c:v>1.707072209315067</c:v>
                </c:pt>
                <c:pt idx="62" formatCode="0.00">
                  <c:v>1.8831634683707481</c:v>
                </c:pt>
                <c:pt idx="63" formatCode="0.00">
                  <c:v>1.8831634683707481</c:v>
                </c:pt>
                <c:pt idx="64" formatCode="0.00">
                  <c:v>2.008102204979048</c:v>
                </c:pt>
                <c:pt idx="65" formatCode="0.00">
                  <c:v>2.008102204979048</c:v>
                </c:pt>
                <c:pt idx="66" formatCode="0.00">
                  <c:v>2.4852234596987106</c:v>
                </c:pt>
                <c:pt idx="67" formatCode="0.00">
                  <c:v>2.4852234596987106</c:v>
                </c:pt>
                <c:pt idx="68" formatCode="0.00">
                  <c:v>2.7862534553626919</c:v>
                </c:pt>
                <c:pt idx="69" formatCode="0.00">
                  <c:v>2.7862534553626919</c:v>
                </c:pt>
                <c:pt idx="70" formatCode="0.00">
                  <c:v>2.7862534553626919</c:v>
                </c:pt>
                <c:pt idx="71" formatCode="0.00">
                  <c:v>2.7862534553626919</c:v>
                </c:pt>
                <c:pt idx="72" formatCode="0.00">
                  <c:v>2.9623447144183728</c:v>
                </c:pt>
                <c:pt idx="73" formatCode="0.00">
                  <c:v>3.0872834510266731</c:v>
                </c:pt>
                <c:pt idx="74" formatCode="0.00">
                  <c:v>3.0872834510266731</c:v>
                </c:pt>
                <c:pt idx="75" formatCode="0.00">
                  <c:v>3.1841934640347294</c:v>
                </c:pt>
                <c:pt idx="76" formatCode="0.00">
                  <c:v>3.1841934640347294</c:v>
                </c:pt>
                <c:pt idx="77" formatCode="0.00">
                  <c:v>1.1050122179871045</c:v>
                </c:pt>
                <c:pt idx="78" formatCode="0.00">
                  <c:v>1.1050122179871045</c:v>
                </c:pt>
                <c:pt idx="79" formatCode="0.00">
                  <c:v>1.4060422136510857</c:v>
                </c:pt>
                <c:pt idx="80" formatCode="0.00">
                  <c:v>1.4060422136510857</c:v>
                </c:pt>
                <c:pt idx="81" formatCode="0.00">
                  <c:v>1.707072209315067</c:v>
                </c:pt>
                <c:pt idx="82" formatCode="0.00">
                  <c:v>1.707072209315067</c:v>
                </c:pt>
                <c:pt idx="83" formatCode="0.00">
                  <c:v>1.8831634683707481</c:v>
                </c:pt>
                <c:pt idx="84" formatCode="0.00">
                  <c:v>1.8831634683707481</c:v>
                </c:pt>
                <c:pt idx="85" formatCode="0.00">
                  <c:v>2.008102204979048</c:v>
                </c:pt>
                <c:pt idx="86" formatCode="0.00">
                  <c:v>2.008102204979048</c:v>
                </c:pt>
                <c:pt idx="87" formatCode="0.00">
                  <c:v>2.4852234596987106</c:v>
                </c:pt>
                <c:pt idx="88" formatCode="0.00">
                  <c:v>2.4852234596987106</c:v>
                </c:pt>
                <c:pt idx="89" formatCode="0.00">
                  <c:v>2.7862534553626919</c:v>
                </c:pt>
                <c:pt idx="90" formatCode="0.00">
                  <c:v>2.7862534553626919</c:v>
                </c:pt>
                <c:pt idx="91" formatCode="0.00">
                  <c:v>2.7862534553626919</c:v>
                </c:pt>
                <c:pt idx="92" formatCode="0.00">
                  <c:v>2.7862534553626919</c:v>
                </c:pt>
                <c:pt idx="93" formatCode="0.00">
                  <c:v>2.9623447144183728</c:v>
                </c:pt>
                <c:pt idx="94" formatCode="0.00">
                  <c:v>2.9623447144183728</c:v>
                </c:pt>
                <c:pt idx="95" formatCode="0.00">
                  <c:v>3.0872834510266731</c:v>
                </c:pt>
                <c:pt idx="96" formatCode="0.00">
                  <c:v>3.0872834510266731</c:v>
                </c:pt>
                <c:pt idx="97" formatCode="0.00">
                  <c:v>3.1841934640347294</c:v>
                </c:pt>
                <c:pt idx="98" formatCode="0.00">
                  <c:v>3.1841934640347294</c:v>
                </c:pt>
              </c:numCache>
            </c:numRef>
          </c:xVal>
          <c:yVal>
            <c:numRef>
              <c:f>('Val2'!$W$150:$W$163,'Val2'!$W$164:$W$172,'Val2'!$W$173:$W$184,'Val2'!$W$185,'Val2'!$W$186:$W$248)</c:f>
              <c:numCache>
                <c:formatCode>General</c:formatCode>
                <c:ptCount val="99"/>
                <c:pt idx="0">
                  <c:v>1.4617633E-2</c:v>
                </c:pt>
                <c:pt idx="1">
                  <c:v>1.5739214000000001E-2</c:v>
                </c:pt>
                <c:pt idx="2">
                  <c:v>1.2375621999999999E-2</c:v>
                </c:pt>
                <c:pt idx="3">
                  <c:v>1.2136354E-2</c:v>
                </c:pt>
                <c:pt idx="4">
                  <c:v>1.7262805999999999E-2</c:v>
                </c:pt>
                <c:pt idx="5">
                  <c:v>1.9188795000000002E-2</c:v>
                </c:pt>
                <c:pt idx="6">
                  <c:v>1.5586944E-2</c:v>
                </c:pt>
                <c:pt idx="7">
                  <c:v>1.5120507E-2</c:v>
                </c:pt>
                <c:pt idx="8">
                  <c:v>1.4386292E-2</c:v>
                </c:pt>
                <c:pt idx="9">
                  <c:v>1.4544361E-2</c:v>
                </c:pt>
                <c:pt idx="10">
                  <c:v>1.5018769E-2</c:v>
                </c:pt>
                <c:pt idx="11">
                  <c:v>1.4194281E-2</c:v>
                </c:pt>
                <c:pt idx="12">
                  <c:v>2.2204353999999999E-2</c:v>
                </c:pt>
                <c:pt idx="13">
                  <c:v>1.5145239E-2</c:v>
                </c:pt>
                <c:pt idx="14">
                  <c:v>1.3090207E-2</c:v>
                </c:pt>
                <c:pt idx="15">
                  <c:v>1.4772356E-2</c:v>
                </c:pt>
                <c:pt idx="16">
                  <c:v>1.3744902E-2</c:v>
                </c:pt>
                <c:pt idx="17">
                  <c:v>1.6042372999999999E-2</c:v>
                </c:pt>
                <c:pt idx="18">
                  <c:v>1.1857504E-2</c:v>
                </c:pt>
                <c:pt idx="19">
                  <c:v>1.5218193E-2</c:v>
                </c:pt>
                <c:pt idx="20">
                  <c:v>1.320234E-2</c:v>
                </c:pt>
                <c:pt idx="21">
                  <c:v>2.0585066999999999E-2</c:v>
                </c:pt>
                <c:pt idx="22">
                  <c:v>2.2709424999999998E-2</c:v>
                </c:pt>
                <c:pt idx="23">
                  <c:v>2.3128134000000002E-2</c:v>
                </c:pt>
                <c:pt idx="24">
                  <c:v>3.1451195000000001E-2</c:v>
                </c:pt>
                <c:pt idx="25">
                  <c:v>3.0110122999999999E-2</c:v>
                </c:pt>
                <c:pt idx="26">
                  <c:v>4.4585782999999997E-2</c:v>
                </c:pt>
                <c:pt idx="27">
                  <c:v>4.6504647000000003E-2</c:v>
                </c:pt>
                <c:pt idx="28">
                  <c:v>6.0934607000000002E-2</c:v>
                </c:pt>
                <c:pt idx="29">
                  <c:v>6.3475861999999994E-2</c:v>
                </c:pt>
                <c:pt idx="30">
                  <c:v>5.3156902999999998E-2</c:v>
                </c:pt>
                <c:pt idx="31">
                  <c:v>6.1517203999999999E-2</c:v>
                </c:pt>
                <c:pt idx="32">
                  <c:v>6.6374904999999998E-2</c:v>
                </c:pt>
                <c:pt idx="33">
                  <c:v>7.5706138000000006E-2</c:v>
                </c:pt>
                <c:pt idx="34">
                  <c:v>6.1519694E-2</c:v>
                </c:pt>
                <c:pt idx="35">
                  <c:v>6.9546632999999997E-2</c:v>
                </c:pt>
                <c:pt idx="36">
                  <c:v>1.9397447000000002E-2</c:v>
                </c:pt>
                <c:pt idx="37">
                  <c:v>1.9897649E-2</c:v>
                </c:pt>
                <c:pt idx="38">
                  <c:v>2.0289125000000002E-2</c:v>
                </c:pt>
                <c:pt idx="39">
                  <c:v>2.0692986999999999E-2</c:v>
                </c:pt>
                <c:pt idx="40">
                  <c:v>2.3426796999999999E-2</c:v>
                </c:pt>
                <c:pt idx="41">
                  <c:v>2.6875007999999999E-2</c:v>
                </c:pt>
                <c:pt idx="42">
                  <c:v>2.5546185999999999E-2</c:v>
                </c:pt>
                <c:pt idx="43">
                  <c:v>2.6532414000000001E-2</c:v>
                </c:pt>
                <c:pt idx="44">
                  <c:v>2.8706771999999998E-2</c:v>
                </c:pt>
                <c:pt idx="45">
                  <c:v>2.9817617000000001E-2</c:v>
                </c:pt>
                <c:pt idx="46">
                  <c:v>4.3282200999999999E-2</c:v>
                </c:pt>
                <c:pt idx="47">
                  <c:v>4.4362961999999999E-2</c:v>
                </c:pt>
                <c:pt idx="48">
                  <c:v>6.0334770000000003E-2</c:v>
                </c:pt>
                <c:pt idx="49">
                  <c:v>5.9188259999999999E-2</c:v>
                </c:pt>
                <c:pt idx="50">
                  <c:v>8.3081709000000004E-2</c:v>
                </c:pt>
                <c:pt idx="51">
                  <c:v>8.4907870999999996E-2</c:v>
                </c:pt>
                <c:pt idx="52">
                  <c:v>9.3323337000000006E-2</c:v>
                </c:pt>
                <c:pt idx="53">
                  <c:v>9.3909145999999999E-2</c:v>
                </c:pt>
                <c:pt idx="54">
                  <c:v>0.109192834</c:v>
                </c:pt>
                <c:pt idx="55">
                  <c:v>0.112164376</c:v>
                </c:pt>
                <c:pt idx="56">
                  <c:v>1.7348743E-2</c:v>
                </c:pt>
                <c:pt idx="57">
                  <c:v>1.7736259000000001E-2</c:v>
                </c:pt>
                <c:pt idx="58">
                  <c:v>1.8715894E-2</c:v>
                </c:pt>
                <c:pt idx="59">
                  <c:v>2.0028122999999998E-2</c:v>
                </c:pt>
                <c:pt idx="60">
                  <c:v>3.9411624999999999E-2</c:v>
                </c:pt>
                <c:pt idx="61">
                  <c:v>2.6994374000000002E-2</c:v>
                </c:pt>
                <c:pt idx="62">
                  <c:v>3.0544991000000001E-2</c:v>
                </c:pt>
                <c:pt idx="63">
                  <c:v>3.0158896000000001E-2</c:v>
                </c:pt>
                <c:pt idx="64">
                  <c:v>3.3091874E-2</c:v>
                </c:pt>
                <c:pt idx="65">
                  <c:v>3.3743506E-2</c:v>
                </c:pt>
                <c:pt idx="66">
                  <c:v>5.0685183000000002E-2</c:v>
                </c:pt>
                <c:pt idx="67">
                  <c:v>4.5974173E-2</c:v>
                </c:pt>
                <c:pt idx="68">
                  <c:v>5.9331898000000001E-2</c:v>
                </c:pt>
                <c:pt idx="69">
                  <c:v>5.7625876999999999E-2</c:v>
                </c:pt>
                <c:pt idx="70">
                  <c:v>5.0989868000000001E-2</c:v>
                </c:pt>
                <c:pt idx="71">
                  <c:v>5.4961659000000003E-2</c:v>
                </c:pt>
                <c:pt idx="72">
                  <c:v>5.5588578E-2</c:v>
                </c:pt>
                <c:pt idx="73">
                  <c:v>6.3749372999999998E-2</c:v>
                </c:pt>
                <c:pt idx="74">
                  <c:v>6.4773846999999996E-2</c:v>
                </c:pt>
                <c:pt idx="75">
                  <c:v>7.1090485999999994E-2</c:v>
                </c:pt>
                <c:pt idx="76">
                  <c:v>6.7701660999999996E-2</c:v>
                </c:pt>
                <c:pt idx="77">
                  <c:v>1.7099256E-2</c:v>
                </c:pt>
                <c:pt idx="78">
                  <c:v>1.9916211E-2</c:v>
                </c:pt>
                <c:pt idx="79">
                  <c:v>1.6609722E-2</c:v>
                </c:pt>
                <c:pt idx="80">
                  <c:v>1.7716188000000001E-2</c:v>
                </c:pt>
                <c:pt idx="81">
                  <c:v>2.3254540000000001E-2</c:v>
                </c:pt>
                <c:pt idx="82">
                  <c:v>2.8351015E-2</c:v>
                </c:pt>
                <c:pt idx="83">
                  <c:v>2.8613270999999999E-2</c:v>
                </c:pt>
                <c:pt idx="84">
                  <c:v>3.0024094000000001E-2</c:v>
                </c:pt>
                <c:pt idx="85">
                  <c:v>2.9981653E-2</c:v>
                </c:pt>
                <c:pt idx="86">
                  <c:v>3.5998308E-2</c:v>
                </c:pt>
                <c:pt idx="87">
                  <c:v>4.2569167999999998E-2</c:v>
                </c:pt>
                <c:pt idx="88">
                  <c:v>4.6794460000000003E-2</c:v>
                </c:pt>
                <c:pt idx="89">
                  <c:v>6.2714486E-2</c:v>
                </c:pt>
                <c:pt idx="90">
                  <c:v>6.0000524999999999E-2</c:v>
                </c:pt>
                <c:pt idx="91">
                  <c:v>4.9724097000000002E-2</c:v>
                </c:pt>
                <c:pt idx="92">
                  <c:v>5.3489561999999997E-2</c:v>
                </c:pt>
                <c:pt idx="93">
                  <c:v>5.2162691999999997E-2</c:v>
                </c:pt>
                <c:pt idx="94">
                  <c:v>5.6012177000000003E-2</c:v>
                </c:pt>
                <c:pt idx="95">
                  <c:v>6.0086581999999999E-2</c:v>
                </c:pt>
                <c:pt idx="96">
                  <c:v>6.6222609000000002E-2</c:v>
                </c:pt>
                <c:pt idx="97">
                  <c:v>7.1009412999999993E-2</c:v>
                </c:pt>
                <c:pt idx="98">
                  <c:v>6.3068280000000004E-2</c:v>
                </c:pt>
              </c:numCache>
            </c:numRef>
          </c:yVal>
        </c:ser>
        <c:ser>
          <c:idx val="4"/>
          <c:order val="4"/>
          <c:tx>
            <c:strRef>
              <c:f>'Val2'!$L$2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'Val2'!$K$3:$K$23</c:f>
              <c:numCache>
                <c:formatCode>0.00</c:formatCode>
                <c:ptCount val="21"/>
                <c:pt idx="0">
                  <c:v>-0.3979400086720376</c:v>
                </c:pt>
                <c:pt idx="1">
                  <c:v>-0.37804300823843573</c:v>
                </c:pt>
                <c:pt idx="2">
                  <c:v>-0.35814600780483385</c:v>
                </c:pt>
                <c:pt idx="3">
                  <c:v>-0.33824900737123198</c:v>
                </c:pt>
                <c:pt idx="4">
                  <c:v>-0.31835200693763011</c:v>
                </c:pt>
                <c:pt idx="5">
                  <c:v>-0.29845500650402823</c:v>
                </c:pt>
                <c:pt idx="6">
                  <c:v>-0.27855800607042636</c:v>
                </c:pt>
                <c:pt idx="7">
                  <c:v>-0.25866100563682448</c:v>
                </c:pt>
                <c:pt idx="8">
                  <c:v>-0.23876400520322255</c:v>
                </c:pt>
                <c:pt idx="9">
                  <c:v>-0.21886700476962068</c:v>
                </c:pt>
                <c:pt idx="10">
                  <c:v>-0.1989700043360188</c:v>
                </c:pt>
                <c:pt idx="11">
                  <c:v>-0.1790730039024169</c:v>
                </c:pt>
                <c:pt idx="12">
                  <c:v>-0.15917600346881505</c:v>
                </c:pt>
                <c:pt idx="13">
                  <c:v>-0.13927900303521318</c:v>
                </c:pt>
                <c:pt idx="14">
                  <c:v>-0.1193820026016113</c:v>
                </c:pt>
                <c:pt idx="15">
                  <c:v>-9.9485002168009373E-2</c:v>
                </c:pt>
                <c:pt idx="16">
                  <c:v>-7.9588001734407499E-2</c:v>
                </c:pt>
                <c:pt idx="17">
                  <c:v>-5.9691001300805624E-2</c:v>
                </c:pt>
                <c:pt idx="18">
                  <c:v>-3.9794000867203749E-2</c:v>
                </c:pt>
                <c:pt idx="19">
                  <c:v>-1.9897000433601875E-2</c:v>
                </c:pt>
                <c:pt idx="20">
                  <c:v>0</c:v>
                </c:pt>
              </c:numCache>
            </c:numRef>
          </c:xVal>
          <c:yVal>
            <c:numRef>
              <c:f>'Val2'!$L$3:$L$23</c:f>
              <c:numCache>
                <c:formatCode>0.00</c:formatCode>
                <c:ptCount val="21"/>
                <c:pt idx="0">
                  <c:v>1.7776796632642138E-2</c:v>
                </c:pt>
                <c:pt idx="1">
                  <c:v>1.7502287584183859E-2</c:v>
                </c:pt>
                <c:pt idx="2">
                  <c:v>1.7213102765782463E-2</c:v>
                </c:pt>
                <c:pt idx="3">
                  <c:v>1.6916734862838942E-2</c:v>
                </c:pt>
                <c:pt idx="4">
                  <c:v>1.6620676560754298E-2</c:v>
                </c:pt>
                <c:pt idx="5">
                  <c:v>1.6332420544929512E-2</c:v>
                </c:pt>
                <c:pt idx="6">
                  <c:v>1.605945950076558E-2</c:v>
                </c:pt>
                <c:pt idx="7">
                  <c:v>1.5809286113663487E-2</c:v>
                </c:pt>
                <c:pt idx="8">
                  <c:v>1.5589393069024229E-2</c:v>
                </c:pt>
                <c:pt idx="9">
                  <c:v>1.5407273052248795E-2</c:v>
                </c:pt>
                <c:pt idx="10">
                  <c:v>1.5270418748738177E-2</c:v>
                </c:pt>
                <c:pt idx="11">
                  <c:v>1.5186322843893364E-2</c:v>
                </c:pt>
                <c:pt idx="12">
                  <c:v>1.5162478023115348E-2</c:v>
                </c:pt>
                <c:pt idx="13">
                  <c:v>1.520637697180512E-2</c:v>
                </c:pt>
                <c:pt idx="14">
                  <c:v>1.532551237536367E-2</c:v>
                </c:pt>
                <c:pt idx="15">
                  <c:v>1.5527376919191991E-2</c:v>
                </c:pt>
                <c:pt idx="16">
                  <c:v>1.581946328869107E-2</c:v>
                </c:pt>
                <c:pt idx="17">
                  <c:v>1.6209264169261901E-2</c:v>
                </c:pt>
                <c:pt idx="18">
                  <c:v>1.6704272246305472E-2</c:v>
                </c:pt>
                <c:pt idx="19">
                  <c:v>1.7311980205222777E-2</c:v>
                </c:pt>
                <c:pt idx="20">
                  <c:v>1.8039880731414805E-2</c:v>
                </c:pt>
              </c:numCache>
            </c:numRef>
          </c:yVal>
        </c:ser>
        <c:ser>
          <c:idx val="5"/>
          <c:order val="5"/>
          <c:tx>
            <c:strRef>
              <c:f>'Val2'!$M$2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'Val2'!$K$3:$K$23</c:f>
              <c:numCache>
                <c:formatCode>0.00</c:formatCode>
                <c:ptCount val="21"/>
                <c:pt idx="0">
                  <c:v>-0.3979400086720376</c:v>
                </c:pt>
                <c:pt idx="1">
                  <c:v>-0.37804300823843573</c:v>
                </c:pt>
                <c:pt idx="2">
                  <c:v>-0.35814600780483385</c:v>
                </c:pt>
                <c:pt idx="3">
                  <c:v>-0.33824900737123198</c:v>
                </c:pt>
                <c:pt idx="4">
                  <c:v>-0.31835200693763011</c:v>
                </c:pt>
                <c:pt idx="5">
                  <c:v>-0.29845500650402823</c:v>
                </c:pt>
                <c:pt idx="6">
                  <c:v>-0.27855800607042636</c:v>
                </c:pt>
                <c:pt idx="7">
                  <c:v>-0.25866100563682448</c:v>
                </c:pt>
                <c:pt idx="8">
                  <c:v>-0.23876400520322255</c:v>
                </c:pt>
                <c:pt idx="9">
                  <c:v>-0.21886700476962068</c:v>
                </c:pt>
                <c:pt idx="10">
                  <c:v>-0.1989700043360188</c:v>
                </c:pt>
                <c:pt idx="11">
                  <c:v>-0.1790730039024169</c:v>
                </c:pt>
                <c:pt idx="12">
                  <c:v>-0.15917600346881505</c:v>
                </c:pt>
                <c:pt idx="13">
                  <c:v>-0.13927900303521318</c:v>
                </c:pt>
                <c:pt idx="14">
                  <c:v>-0.1193820026016113</c:v>
                </c:pt>
                <c:pt idx="15">
                  <c:v>-9.9485002168009373E-2</c:v>
                </c:pt>
                <c:pt idx="16">
                  <c:v>-7.9588001734407499E-2</c:v>
                </c:pt>
                <c:pt idx="17">
                  <c:v>-5.9691001300805624E-2</c:v>
                </c:pt>
                <c:pt idx="18">
                  <c:v>-3.9794000867203749E-2</c:v>
                </c:pt>
                <c:pt idx="19">
                  <c:v>-1.9897000433601875E-2</c:v>
                </c:pt>
                <c:pt idx="20">
                  <c:v>0</c:v>
                </c:pt>
              </c:numCache>
            </c:numRef>
          </c:xVal>
          <c:yVal>
            <c:numRef>
              <c:f>'Val2'!$M$3:$M$23</c:f>
              <c:numCache>
                <c:formatCode>0.00</c:formatCode>
                <c:ptCount val="21"/>
                <c:pt idx="0">
                  <c:v>2.1136815619570436E-2</c:v>
                </c:pt>
                <c:pt idx="1">
                  <c:v>2.1187370768658988E-2</c:v>
                </c:pt>
                <c:pt idx="2">
                  <c:v>2.1231204305262992E-2</c:v>
                </c:pt>
                <c:pt idx="3">
                  <c:v>2.1268491440239151E-2</c:v>
                </c:pt>
                <c:pt idx="4">
                  <c:v>2.129940738444417E-2</c:v>
                </c:pt>
                <c:pt idx="5">
                  <c:v>2.1324127348734751E-2</c:v>
                </c:pt>
                <c:pt idx="6">
                  <c:v>2.1342826543967592E-2</c:v>
                </c:pt>
                <c:pt idx="7">
                  <c:v>2.1355680180999405E-2</c:v>
                </c:pt>
                <c:pt idx="8">
                  <c:v>2.1362863470686881E-2</c:v>
                </c:pt>
                <c:pt idx="9">
                  <c:v>2.1364551623886733E-2</c:v>
                </c:pt>
                <c:pt idx="10">
                  <c:v>2.1360919851455658E-2</c:v>
                </c:pt>
                <c:pt idx="11">
                  <c:v>2.135214336425036E-2</c:v>
                </c:pt>
                <c:pt idx="12">
                  <c:v>2.1338397373127541E-2</c:v>
                </c:pt>
                <c:pt idx="13">
                  <c:v>2.1319857088943905E-2</c:v>
                </c:pt>
                <c:pt idx="14">
                  <c:v>2.1296697722556157E-2</c:v>
                </c:pt>
                <c:pt idx="15">
                  <c:v>2.1269094484820991E-2</c:v>
                </c:pt>
                <c:pt idx="16">
                  <c:v>2.123722258659512E-2</c:v>
                </c:pt>
                <c:pt idx="17">
                  <c:v>2.1201257238735238E-2</c:v>
                </c:pt>
                <c:pt idx="18">
                  <c:v>2.1161373652098053E-2</c:v>
                </c:pt>
                <c:pt idx="19">
                  <c:v>2.1117747037540265E-2</c:v>
                </c:pt>
                <c:pt idx="20">
                  <c:v>2.1070552605918579E-2</c:v>
                </c:pt>
              </c:numCache>
            </c:numRef>
          </c:yVal>
        </c:ser>
        <c:ser>
          <c:idx val="6"/>
          <c:order val="6"/>
          <c:tx>
            <c:strRef>
              <c:f>'Val2'!$Q$2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'Val2'!$O$3:$O$23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1.5333681915500774</c:v>
                </c:pt>
                <c:pt idx="2">
                  <c:v>1.5896151283804925</c:v>
                </c:pt>
                <c:pt idx="3">
                  <c:v>1.6458620652109075</c:v>
                </c:pt>
                <c:pt idx="4">
                  <c:v>1.7021090020413223</c:v>
                </c:pt>
                <c:pt idx="5">
                  <c:v>1.7583559388717374</c:v>
                </c:pt>
                <c:pt idx="6">
                  <c:v>1.8146028757021524</c:v>
                </c:pt>
                <c:pt idx="7">
                  <c:v>1.8708498125325674</c:v>
                </c:pt>
                <c:pt idx="8">
                  <c:v>1.9270967493629825</c:v>
                </c:pt>
                <c:pt idx="9">
                  <c:v>1.9833436861933973</c:v>
                </c:pt>
                <c:pt idx="10">
                  <c:v>2.0395906230238126</c:v>
                </c:pt>
                <c:pt idx="11">
                  <c:v>2.0958375598542274</c:v>
                </c:pt>
                <c:pt idx="12">
                  <c:v>2.1520844966846422</c:v>
                </c:pt>
                <c:pt idx="13">
                  <c:v>2.2083314335150575</c:v>
                </c:pt>
                <c:pt idx="14">
                  <c:v>2.2645783703454723</c:v>
                </c:pt>
                <c:pt idx="15">
                  <c:v>2.3208253071758875</c:v>
                </c:pt>
                <c:pt idx="16">
                  <c:v>2.3770722440063023</c:v>
                </c:pt>
                <c:pt idx="17">
                  <c:v>2.4333191808367176</c:v>
                </c:pt>
                <c:pt idx="18">
                  <c:v>2.4895661176671324</c:v>
                </c:pt>
                <c:pt idx="19">
                  <c:v>2.5458130544975477</c:v>
                </c:pt>
                <c:pt idx="20">
                  <c:v>2.6020599913279625</c:v>
                </c:pt>
              </c:numCache>
            </c:numRef>
          </c:xVal>
          <c:yVal>
            <c:numRef>
              <c:f>'Val2'!$Q$3:$Q$23</c:f>
              <c:numCache>
                <c:formatCode>0.00</c:formatCode>
                <c:ptCount val="21"/>
                <c:pt idx="0">
                  <c:v>3.4306453275167313E-2</c:v>
                </c:pt>
                <c:pt idx="1">
                  <c:v>3.3675096373142477E-2</c:v>
                </c:pt>
                <c:pt idx="2">
                  <c:v>3.311163138391339E-2</c:v>
                </c:pt>
                <c:pt idx="3">
                  <c:v>3.2623542124048041E-2</c:v>
                </c:pt>
                <c:pt idx="4">
                  <c:v>3.2218312410114483E-2</c:v>
                </c:pt>
                <c:pt idx="5">
                  <c:v>3.1903426058680698E-2</c:v>
                </c:pt>
                <c:pt idx="6">
                  <c:v>3.168636688631471E-2</c:v>
                </c:pt>
                <c:pt idx="7">
                  <c:v>3.1574618709584563E-2</c:v>
                </c:pt>
                <c:pt idx="8">
                  <c:v>3.1575665345058263E-2</c:v>
                </c:pt>
                <c:pt idx="9">
                  <c:v>3.169699060930381E-2</c:v>
                </c:pt>
                <c:pt idx="10">
                  <c:v>3.1946078318889251E-2</c:v>
                </c:pt>
                <c:pt idx="11">
                  <c:v>3.2330412290382575E-2</c:v>
                </c:pt>
                <c:pt idx="12">
                  <c:v>3.2857476340351834E-2</c:v>
                </c:pt>
                <c:pt idx="13">
                  <c:v>3.3534754285365016E-2</c:v>
                </c:pt>
                <c:pt idx="14">
                  <c:v>3.4369729941990126E-2</c:v>
                </c:pt>
                <c:pt idx="15">
                  <c:v>3.5369887126795244E-2</c:v>
                </c:pt>
                <c:pt idx="16">
                  <c:v>3.6542709656348316E-2</c:v>
                </c:pt>
                <c:pt idx="17">
                  <c:v>3.7895681347217408E-2</c:v>
                </c:pt>
                <c:pt idx="18">
                  <c:v>3.9436286015970531E-2</c:v>
                </c:pt>
                <c:pt idx="19">
                  <c:v>4.1172007479175682E-2</c:v>
                </c:pt>
                <c:pt idx="20">
                  <c:v>4.3110329553400877E-2</c:v>
                </c:pt>
              </c:numCache>
            </c:numRef>
          </c:yVal>
        </c:ser>
        <c:ser>
          <c:idx val="7"/>
          <c:order val="7"/>
          <c:tx>
            <c:strRef>
              <c:f>'Val2'!$U$2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'Val2'!$S$3:$S$23</c:f>
              <c:numCache>
                <c:formatCode>0.00</c:formatCode>
                <c:ptCount val="21"/>
                <c:pt idx="0">
                  <c:v>1</c:v>
                </c:pt>
                <c:pt idx="1">
                  <c:v>1.123856062735983</c:v>
                </c:pt>
                <c:pt idx="2">
                  <c:v>1.2477121254719663</c:v>
                </c:pt>
                <c:pt idx="3">
                  <c:v>1.3715681882079493</c:v>
                </c:pt>
                <c:pt idx="4">
                  <c:v>1.4954242509439326</c:v>
                </c:pt>
                <c:pt idx="5">
                  <c:v>1.6192803136799157</c:v>
                </c:pt>
                <c:pt idx="6">
                  <c:v>1.7431363764158987</c:v>
                </c:pt>
                <c:pt idx="7">
                  <c:v>1.8669924391518817</c:v>
                </c:pt>
                <c:pt idx="8">
                  <c:v>1.9908485018878652</c:v>
                </c:pt>
                <c:pt idx="9">
                  <c:v>2.1147045646238483</c:v>
                </c:pt>
                <c:pt idx="10">
                  <c:v>2.2385606273598313</c:v>
                </c:pt>
                <c:pt idx="11">
                  <c:v>2.3624166900958148</c:v>
                </c:pt>
                <c:pt idx="12">
                  <c:v>2.4862727528317974</c:v>
                </c:pt>
                <c:pt idx="13">
                  <c:v>2.6101288155677809</c:v>
                </c:pt>
                <c:pt idx="14">
                  <c:v>2.7339848783037635</c:v>
                </c:pt>
                <c:pt idx="15">
                  <c:v>2.857840941039747</c:v>
                </c:pt>
                <c:pt idx="16">
                  <c:v>2.9816970037757304</c:v>
                </c:pt>
                <c:pt idx="17">
                  <c:v>3.105553066511713</c:v>
                </c:pt>
                <c:pt idx="18">
                  <c:v>3.2294091292476965</c:v>
                </c:pt>
                <c:pt idx="19">
                  <c:v>3.3532651919836796</c:v>
                </c:pt>
                <c:pt idx="20">
                  <c:v>3.4771212547196626</c:v>
                </c:pt>
              </c:numCache>
            </c:numRef>
          </c:xVal>
          <c:yVal>
            <c:numRef>
              <c:f>'Val2'!$U$3:$U$23</c:f>
              <c:numCache>
                <c:formatCode>0.00</c:formatCode>
                <c:ptCount val="21"/>
                <c:pt idx="0">
                  <c:v>1.5360173728231979E-2</c:v>
                </c:pt>
                <c:pt idx="1">
                  <c:v>1.6341814086628603E-2</c:v>
                </c:pt>
                <c:pt idx="2">
                  <c:v>1.7547027319024328E-2</c:v>
                </c:pt>
                <c:pt idx="3">
                  <c:v>1.8993641144802263E-2</c:v>
                </c:pt>
                <c:pt idx="4">
                  <c:v>2.0699483283345536E-2</c:v>
                </c:pt>
                <c:pt idx="5">
                  <c:v>2.2682381454037254E-2</c:v>
                </c:pt>
                <c:pt idx="6">
                  <c:v>2.4960163376260544E-2</c:v>
                </c:pt>
                <c:pt idx="7">
                  <c:v>2.755065676939852E-2</c:v>
                </c:pt>
                <c:pt idx="8">
                  <c:v>3.047168935283431E-2</c:v>
                </c:pt>
                <c:pt idx="9">
                  <c:v>3.374108884595102E-2</c:v>
                </c:pt>
                <c:pt idx="10">
                  <c:v>3.7376682968131764E-2</c:v>
                </c:pt>
                <c:pt idx="11">
                  <c:v>4.1396299438759679E-2</c:v>
                </c:pt>
                <c:pt idx="12">
                  <c:v>4.5817765977217845E-2</c:v>
                </c:pt>
                <c:pt idx="13">
                  <c:v>5.0658910302889451E-2</c:v>
                </c:pt>
                <c:pt idx="14">
                  <c:v>5.5937560135157521E-2</c:v>
                </c:pt>
                <c:pt idx="15">
                  <c:v>6.1671543193405245E-2</c:v>
                </c:pt>
                <c:pt idx="16">
                  <c:v>6.7878687197015772E-2</c:v>
                </c:pt>
                <c:pt idx="17">
                  <c:v>7.4576819865372082E-2</c:v>
                </c:pt>
                <c:pt idx="18">
                  <c:v>8.1783768917857436E-2</c:v>
                </c:pt>
                <c:pt idx="19">
                  <c:v>8.951736207385487E-2</c:v>
                </c:pt>
                <c:pt idx="20">
                  <c:v>9.7795427052747519E-2</c:v>
                </c:pt>
              </c:numCache>
            </c:numRef>
          </c:yVal>
        </c:ser>
        <c:ser>
          <c:idx val="8"/>
          <c:order val="8"/>
          <c:tx>
            <c:strRef>
              <c:f>'Val2'!$P$2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'Val2'!$O$3:$O$23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1.5333681915500774</c:v>
                </c:pt>
                <c:pt idx="2">
                  <c:v>1.5896151283804925</c:v>
                </c:pt>
                <c:pt idx="3">
                  <c:v>1.6458620652109075</c:v>
                </c:pt>
                <c:pt idx="4">
                  <c:v>1.7021090020413223</c:v>
                </c:pt>
                <c:pt idx="5">
                  <c:v>1.7583559388717374</c:v>
                </c:pt>
                <c:pt idx="6">
                  <c:v>1.8146028757021524</c:v>
                </c:pt>
                <c:pt idx="7">
                  <c:v>1.8708498125325674</c:v>
                </c:pt>
                <c:pt idx="8">
                  <c:v>1.9270967493629825</c:v>
                </c:pt>
                <c:pt idx="9">
                  <c:v>1.9833436861933973</c:v>
                </c:pt>
                <c:pt idx="10">
                  <c:v>2.0395906230238126</c:v>
                </c:pt>
                <c:pt idx="11">
                  <c:v>2.0958375598542274</c:v>
                </c:pt>
                <c:pt idx="12">
                  <c:v>2.1520844966846422</c:v>
                </c:pt>
                <c:pt idx="13">
                  <c:v>2.2083314335150575</c:v>
                </c:pt>
                <c:pt idx="14">
                  <c:v>2.2645783703454723</c:v>
                </c:pt>
                <c:pt idx="15">
                  <c:v>2.3208253071758875</c:v>
                </c:pt>
                <c:pt idx="16">
                  <c:v>2.3770722440063023</c:v>
                </c:pt>
                <c:pt idx="17">
                  <c:v>2.4333191808367176</c:v>
                </c:pt>
                <c:pt idx="18">
                  <c:v>2.4895661176671324</c:v>
                </c:pt>
                <c:pt idx="19">
                  <c:v>2.5458130544975477</c:v>
                </c:pt>
                <c:pt idx="20">
                  <c:v>2.6020599913279625</c:v>
                </c:pt>
              </c:numCache>
            </c:numRef>
          </c:xVal>
          <c:yVal>
            <c:numRef>
              <c:f>'Val2'!$P$3:$P$23</c:f>
              <c:numCache>
                <c:formatCode>0.00</c:formatCode>
                <c:ptCount val="21"/>
                <c:pt idx="0">
                  <c:v>2.0037919420300906E-2</c:v>
                </c:pt>
                <c:pt idx="1">
                  <c:v>2.0591611187379198E-2</c:v>
                </c:pt>
                <c:pt idx="2">
                  <c:v>2.122609650539679E-2</c:v>
                </c:pt>
                <c:pt idx="3">
                  <c:v>2.1945333547727743E-2</c:v>
                </c:pt>
                <c:pt idx="4">
                  <c:v>2.2753280487746125E-2</c:v>
                </c:pt>
                <c:pt idx="5">
                  <c:v>2.3653895498825996E-2</c:v>
                </c:pt>
                <c:pt idx="6">
                  <c:v>2.465113675434143E-2</c:v>
                </c:pt>
                <c:pt idx="7">
                  <c:v>2.5748962427666486E-2</c:v>
                </c:pt>
                <c:pt idx="8">
                  <c:v>2.6951330692175226E-2</c:v>
                </c:pt>
                <c:pt idx="9">
                  <c:v>2.8262199721241714E-2</c:v>
                </c:pt>
                <c:pt idx="10">
                  <c:v>2.9685527688240024E-2</c:v>
                </c:pt>
                <c:pt idx="11">
                  <c:v>3.1225272766544201E-2</c:v>
                </c:pt>
                <c:pt idx="12">
                  <c:v>3.2885393129528318E-2</c:v>
                </c:pt>
                <c:pt idx="13">
                  <c:v>3.4669846950566456E-2</c:v>
                </c:pt>
                <c:pt idx="14">
                  <c:v>3.658259240303266E-2</c:v>
                </c:pt>
                <c:pt idx="15">
                  <c:v>3.8627587660301013E-2</c:v>
                </c:pt>
                <c:pt idx="16">
                  <c:v>4.0808790895745545E-2</c:v>
                </c:pt>
                <c:pt idx="17">
                  <c:v>4.313016028274036E-2</c:v>
                </c:pt>
                <c:pt idx="18">
                  <c:v>4.5595653994659487E-2</c:v>
                </c:pt>
                <c:pt idx="19">
                  <c:v>4.8209230204877024E-2</c:v>
                </c:pt>
                <c:pt idx="20">
                  <c:v>5.0974847086767E-2</c:v>
                </c:pt>
              </c:numCache>
            </c:numRef>
          </c:yVal>
        </c:ser>
        <c:axId val="205337728"/>
        <c:axId val="205339264"/>
      </c:scatterChart>
      <c:valAx>
        <c:axId val="205337728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5339264"/>
        <c:crosses val="autoZero"/>
        <c:crossBetween val="midCat"/>
      </c:valAx>
      <c:valAx>
        <c:axId val="205339264"/>
        <c:scaling>
          <c:orientation val="minMax"/>
        </c:scaling>
        <c:axPos val="l"/>
        <c:numFmt formatCode="0.00" sourceLinked="1"/>
        <c:tickLblPos val="nextTo"/>
        <c:crossAx val="20533772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289" r="0.75000000000000289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'Val2'!$V$164:$V$185</c:f>
              <c:numCache>
                <c:formatCode>0.00</c:formatCode>
                <c:ptCount val="22"/>
                <c:pt idx="0">
                  <c:v>1.1050122179871045</c:v>
                </c:pt>
                <c:pt idx="1">
                  <c:v>1.1050122179871045</c:v>
                </c:pt>
                <c:pt idx="2">
                  <c:v>1.1050122179871045</c:v>
                </c:pt>
                <c:pt idx="3">
                  <c:v>1.4060422136510857</c:v>
                </c:pt>
                <c:pt idx="4">
                  <c:v>1.4060422136510857</c:v>
                </c:pt>
                <c:pt idx="5">
                  <c:v>1.4060422136510857</c:v>
                </c:pt>
                <c:pt idx="6">
                  <c:v>1.4060422136510857</c:v>
                </c:pt>
                <c:pt idx="7">
                  <c:v>1.707072209315067</c:v>
                </c:pt>
                <c:pt idx="8">
                  <c:v>1.707072209315067</c:v>
                </c:pt>
                <c:pt idx="9">
                  <c:v>1.8831634683707481</c:v>
                </c:pt>
                <c:pt idx="10">
                  <c:v>2.008102204979048</c:v>
                </c:pt>
                <c:pt idx="11">
                  <c:v>2.008102204979048</c:v>
                </c:pt>
                <c:pt idx="12">
                  <c:v>2.4852234596987106</c:v>
                </c:pt>
                <c:pt idx="13">
                  <c:v>2.4852234596987106</c:v>
                </c:pt>
                <c:pt idx="14">
                  <c:v>2.7862534553626919</c:v>
                </c:pt>
                <c:pt idx="15">
                  <c:v>2.7862534553626919</c:v>
                </c:pt>
                <c:pt idx="16">
                  <c:v>2.7862534553626919</c:v>
                </c:pt>
                <c:pt idx="17">
                  <c:v>2.7862534553626919</c:v>
                </c:pt>
                <c:pt idx="18">
                  <c:v>2.9623447144183728</c:v>
                </c:pt>
                <c:pt idx="19">
                  <c:v>2.9623447144183728</c:v>
                </c:pt>
                <c:pt idx="20">
                  <c:v>3.0872834510266731</c:v>
                </c:pt>
                <c:pt idx="21">
                  <c:v>3.1841934640347294</c:v>
                </c:pt>
              </c:numCache>
            </c:numRef>
          </c:xVal>
          <c:yVal>
            <c:numRef>
              <c:f>'Val2'!$W$164:$W$185</c:f>
              <c:numCache>
                <c:formatCode>General</c:formatCode>
                <c:ptCount val="22"/>
                <c:pt idx="0">
                  <c:v>1.3090207E-2</c:v>
                </c:pt>
                <c:pt idx="1">
                  <c:v>1.4772356E-2</c:v>
                </c:pt>
                <c:pt idx="2">
                  <c:v>1.3744902E-2</c:v>
                </c:pt>
                <c:pt idx="3">
                  <c:v>1.6042372999999999E-2</c:v>
                </c:pt>
                <c:pt idx="4">
                  <c:v>1.1857504E-2</c:v>
                </c:pt>
                <c:pt idx="5">
                  <c:v>1.5218193E-2</c:v>
                </c:pt>
                <c:pt idx="6">
                  <c:v>1.320234E-2</c:v>
                </c:pt>
                <c:pt idx="7">
                  <c:v>2.0585066999999999E-2</c:v>
                </c:pt>
                <c:pt idx="8">
                  <c:v>2.2709424999999998E-2</c:v>
                </c:pt>
                <c:pt idx="9">
                  <c:v>2.3128134000000002E-2</c:v>
                </c:pt>
                <c:pt idx="10">
                  <c:v>3.1451195000000001E-2</c:v>
                </c:pt>
                <c:pt idx="11">
                  <c:v>3.0110122999999999E-2</c:v>
                </c:pt>
                <c:pt idx="12">
                  <c:v>4.4585782999999997E-2</c:v>
                </c:pt>
                <c:pt idx="13">
                  <c:v>4.6504647000000003E-2</c:v>
                </c:pt>
                <c:pt idx="14">
                  <c:v>6.0934607000000002E-2</c:v>
                </c:pt>
                <c:pt idx="15">
                  <c:v>6.3475861999999994E-2</c:v>
                </c:pt>
                <c:pt idx="16">
                  <c:v>5.3156902999999998E-2</c:v>
                </c:pt>
                <c:pt idx="17">
                  <c:v>6.1517203999999999E-2</c:v>
                </c:pt>
                <c:pt idx="18">
                  <c:v>6.6374904999999998E-2</c:v>
                </c:pt>
                <c:pt idx="19">
                  <c:v>7.5706138000000006E-2</c:v>
                </c:pt>
                <c:pt idx="20">
                  <c:v>6.1519694E-2</c:v>
                </c:pt>
                <c:pt idx="21">
                  <c:v>6.9546632999999997E-2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'Val2'!$V$186:$V$205</c:f>
              <c:numCache>
                <c:formatCode>0.00</c:formatCode>
                <c:ptCount val="20"/>
                <c:pt idx="0">
                  <c:v>1.1050122179871045</c:v>
                </c:pt>
                <c:pt idx="1">
                  <c:v>1.1050122179871045</c:v>
                </c:pt>
                <c:pt idx="2">
                  <c:v>1.4060422136510857</c:v>
                </c:pt>
                <c:pt idx="3">
                  <c:v>1.4060422136510857</c:v>
                </c:pt>
                <c:pt idx="4">
                  <c:v>1.707072209315067</c:v>
                </c:pt>
                <c:pt idx="5">
                  <c:v>1.707072209315067</c:v>
                </c:pt>
                <c:pt idx="6">
                  <c:v>1.8831634683707481</c:v>
                </c:pt>
                <c:pt idx="7">
                  <c:v>1.8831634683707481</c:v>
                </c:pt>
                <c:pt idx="8">
                  <c:v>2.008102204979048</c:v>
                </c:pt>
                <c:pt idx="9">
                  <c:v>2.008102204979048</c:v>
                </c:pt>
                <c:pt idx="10">
                  <c:v>2.4852234596987106</c:v>
                </c:pt>
                <c:pt idx="11">
                  <c:v>2.4852234596987106</c:v>
                </c:pt>
                <c:pt idx="12">
                  <c:v>2.7862534553626919</c:v>
                </c:pt>
                <c:pt idx="13">
                  <c:v>2.7862534553626919</c:v>
                </c:pt>
                <c:pt idx="14">
                  <c:v>2.9623447144183728</c:v>
                </c:pt>
                <c:pt idx="15">
                  <c:v>2.9623447144183728</c:v>
                </c:pt>
                <c:pt idx="16">
                  <c:v>3.0872834510266731</c:v>
                </c:pt>
                <c:pt idx="17">
                  <c:v>3.0872834510266731</c:v>
                </c:pt>
                <c:pt idx="18">
                  <c:v>3.1841934640347294</c:v>
                </c:pt>
                <c:pt idx="19">
                  <c:v>3.1841934640347294</c:v>
                </c:pt>
              </c:numCache>
            </c:numRef>
          </c:xVal>
          <c:yVal>
            <c:numRef>
              <c:f>'Val2'!$W$186:$W$205</c:f>
              <c:numCache>
                <c:formatCode>General</c:formatCode>
                <c:ptCount val="20"/>
                <c:pt idx="0">
                  <c:v>1.9397447000000002E-2</c:v>
                </c:pt>
                <c:pt idx="1">
                  <c:v>1.9897649E-2</c:v>
                </c:pt>
                <c:pt idx="2">
                  <c:v>2.0289125000000002E-2</c:v>
                </c:pt>
                <c:pt idx="3">
                  <c:v>2.0692986999999999E-2</c:v>
                </c:pt>
                <c:pt idx="4">
                  <c:v>2.3426796999999999E-2</c:v>
                </c:pt>
                <c:pt idx="5">
                  <c:v>2.6875007999999999E-2</c:v>
                </c:pt>
                <c:pt idx="6">
                  <c:v>2.5546185999999999E-2</c:v>
                </c:pt>
                <c:pt idx="7">
                  <c:v>2.6532414000000001E-2</c:v>
                </c:pt>
                <c:pt idx="8">
                  <c:v>2.8706771999999998E-2</c:v>
                </c:pt>
                <c:pt idx="9">
                  <c:v>2.9817617000000001E-2</c:v>
                </c:pt>
                <c:pt idx="10">
                  <c:v>4.3282200999999999E-2</c:v>
                </c:pt>
                <c:pt idx="11">
                  <c:v>4.4362961999999999E-2</c:v>
                </c:pt>
                <c:pt idx="12">
                  <c:v>6.0334770000000003E-2</c:v>
                </c:pt>
                <c:pt idx="13">
                  <c:v>5.9188259999999999E-2</c:v>
                </c:pt>
                <c:pt idx="14">
                  <c:v>8.3081709000000004E-2</c:v>
                </c:pt>
                <c:pt idx="15">
                  <c:v>8.4907870999999996E-2</c:v>
                </c:pt>
                <c:pt idx="16">
                  <c:v>9.3323337000000006E-2</c:v>
                </c:pt>
                <c:pt idx="17">
                  <c:v>9.3909145999999999E-2</c:v>
                </c:pt>
                <c:pt idx="18">
                  <c:v>0.109192834</c:v>
                </c:pt>
                <c:pt idx="19">
                  <c:v>0.112164376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'Val2'!$V$206:$V$226</c:f>
              <c:numCache>
                <c:formatCode>0.00</c:formatCode>
                <c:ptCount val="21"/>
                <c:pt idx="0">
                  <c:v>1.1050122179871045</c:v>
                </c:pt>
                <c:pt idx="1">
                  <c:v>1.1050122179871045</c:v>
                </c:pt>
                <c:pt idx="2">
                  <c:v>1.4060422136510857</c:v>
                </c:pt>
                <c:pt idx="3">
                  <c:v>1.4060422136510857</c:v>
                </c:pt>
                <c:pt idx="4">
                  <c:v>1.707072209315067</c:v>
                </c:pt>
                <c:pt idx="5">
                  <c:v>1.707072209315067</c:v>
                </c:pt>
                <c:pt idx="6">
                  <c:v>1.8831634683707481</c:v>
                </c:pt>
                <c:pt idx="7">
                  <c:v>1.8831634683707481</c:v>
                </c:pt>
                <c:pt idx="8">
                  <c:v>2.008102204979048</c:v>
                </c:pt>
                <c:pt idx="9">
                  <c:v>2.008102204979048</c:v>
                </c:pt>
                <c:pt idx="10">
                  <c:v>2.4852234596987106</c:v>
                </c:pt>
                <c:pt idx="11">
                  <c:v>2.4852234596987106</c:v>
                </c:pt>
                <c:pt idx="12">
                  <c:v>2.7862534553626919</c:v>
                </c:pt>
                <c:pt idx="13">
                  <c:v>2.7862534553626919</c:v>
                </c:pt>
                <c:pt idx="14">
                  <c:v>2.7862534553626919</c:v>
                </c:pt>
                <c:pt idx="15">
                  <c:v>2.7862534553626919</c:v>
                </c:pt>
                <c:pt idx="16">
                  <c:v>2.9623447144183728</c:v>
                </c:pt>
                <c:pt idx="17">
                  <c:v>3.0872834510266731</c:v>
                </c:pt>
                <c:pt idx="18">
                  <c:v>3.0872834510266731</c:v>
                </c:pt>
                <c:pt idx="19">
                  <c:v>3.1841934640347294</c:v>
                </c:pt>
                <c:pt idx="20">
                  <c:v>3.1841934640347294</c:v>
                </c:pt>
              </c:numCache>
            </c:numRef>
          </c:xVal>
          <c:yVal>
            <c:numRef>
              <c:f>'Val2'!$W$206:$W$226</c:f>
              <c:numCache>
                <c:formatCode>General</c:formatCode>
                <c:ptCount val="21"/>
                <c:pt idx="0">
                  <c:v>1.7348743E-2</c:v>
                </c:pt>
                <c:pt idx="1">
                  <c:v>1.7736259000000001E-2</c:v>
                </c:pt>
                <c:pt idx="2">
                  <c:v>1.8715894E-2</c:v>
                </c:pt>
                <c:pt idx="3">
                  <c:v>2.0028122999999998E-2</c:v>
                </c:pt>
                <c:pt idx="4">
                  <c:v>3.9411624999999999E-2</c:v>
                </c:pt>
                <c:pt idx="5">
                  <c:v>2.6994374000000002E-2</c:v>
                </c:pt>
                <c:pt idx="6">
                  <c:v>3.0544991000000001E-2</c:v>
                </c:pt>
                <c:pt idx="7">
                  <c:v>3.0158896000000001E-2</c:v>
                </c:pt>
                <c:pt idx="8">
                  <c:v>3.3091874E-2</c:v>
                </c:pt>
                <c:pt idx="9">
                  <c:v>3.3743506E-2</c:v>
                </c:pt>
                <c:pt idx="10">
                  <c:v>5.0685183000000002E-2</c:v>
                </c:pt>
                <c:pt idx="11">
                  <c:v>4.5974173E-2</c:v>
                </c:pt>
                <c:pt idx="12">
                  <c:v>5.9331898000000001E-2</c:v>
                </c:pt>
                <c:pt idx="13">
                  <c:v>5.7625876999999999E-2</c:v>
                </c:pt>
                <c:pt idx="14">
                  <c:v>5.0989868000000001E-2</c:v>
                </c:pt>
                <c:pt idx="15">
                  <c:v>5.4961659000000003E-2</c:v>
                </c:pt>
                <c:pt idx="16">
                  <c:v>5.5588578E-2</c:v>
                </c:pt>
                <c:pt idx="17">
                  <c:v>6.3749372999999998E-2</c:v>
                </c:pt>
                <c:pt idx="18">
                  <c:v>6.4773846999999996E-2</c:v>
                </c:pt>
                <c:pt idx="19">
                  <c:v>7.1090485999999994E-2</c:v>
                </c:pt>
                <c:pt idx="20">
                  <c:v>6.7701660999999996E-2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'Val2'!$V$227:$V$247</c:f>
              <c:numCache>
                <c:formatCode>0.00</c:formatCode>
                <c:ptCount val="21"/>
                <c:pt idx="0">
                  <c:v>1.1050122179871045</c:v>
                </c:pt>
                <c:pt idx="1">
                  <c:v>1.1050122179871045</c:v>
                </c:pt>
                <c:pt idx="2">
                  <c:v>1.4060422136510857</c:v>
                </c:pt>
                <c:pt idx="3">
                  <c:v>1.4060422136510857</c:v>
                </c:pt>
                <c:pt idx="4">
                  <c:v>1.707072209315067</c:v>
                </c:pt>
                <c:pt idx="5">
                  <c:v>1.707072209315067</c:v>
                </c:pt>
                <c:pt idx="6">
                  <c:v>1.8831634683707481</c:v>
                </c:pt>
                <c:pt idx="7">
                  <c:v>1.8831634683707481</c:v>
                </c:pt>
                <c:pt idx="8">
                  <c:v>2.008102204979048</c:v>
                </c:pt>
                <c:pt idx="9">
                  <c:v>2.008102204979048</c:v>
                </c:pt>
                <c:pt idx="10">
                  <c:v>2.4852234596987106</c:v>
                </c:pt>
                <c:pt idx="11">
                  <c:v>2.4852234596987106</c:v>
                </c:pt>
                <c:pt idx="12">
                  <c:v>2.7862534553626919</c:v>
                </c:pt>
                <c:pt idx="13">
                  <c:v>2.7862534553626919</c:v>
                </c:pt>
                <c:pt idx="14">
                  <c:v>2.7862534553626919</c:v>
                </c:pt>
                <c:pt idx="15">
                  <c:v>2.7862534553626919</c:v>
                </c:pt>
                <c:pt idx="16">
                  <c:v>2.9623447144183728</c:v>
                </c:pt>
                <c:pt idx="17">
                  <c:v>2.9623447144183728</c:v>
                </c:pt>
                <c:pt idx="18">
                  <c:v>3.0872834510266731</c:v>
                </c:pt>
                <c:pt idx="19">
                  <c:v>3.0872834510266731</c:v>
                </c:pt>
                <c:pt idx="20">
                  <c:v>3.1841934640347294</c:v>
                </c:pt>
              </c:numCache>
            </c:numRef>
          </c:xVal>
          <c:yVal>
            <c:numRef>
              <c:f>'Val2'!$W$227:$W$247</c:f>
              <c:numCache>
                <c:formatCode>General</c:formatCode>
                <c:ptCount val="21"/>
                <c:pt idx="0">
                  <c:v>1.7099256E-2</c:v>
                </c:pt>
                <c:pt idx="1">
                  <c:v>1.9916211E-2</c:v>
                </c:pt>
                <c:pt idx="2">
                  <c:v>1.6609722E-2</c:v>
                </c:pt>
                <c:pt idx="3">
                  <c:v>1.7716188000000001E-2</c:v>
                </c:pt>
                <c:pt idx="4">
                  <c:v>2.3254540000000001E-2</c:v>
                </c:pt>
                <c:pt idx="5">
                  <c:v>2.8351015E-2</c:v>
                </c:pt>
                <c:pt idx="6">
                  <c:v>2.8613270999999999E-2</c:v>
                </c:pt>
                <c:pt idx="7">
                  <c:v>3.0024094000000001E-2</c:v>
                </c:pt>
                <c:pt idx="8">
                  <c:v>2.9981653E-2</c:v>
                </c:pt>
                <c:pt idx="9">
                  <c:v>3.5998308E-2</c:v>
                </c:pt>
                <c:pt idx="10">
                  <c:v>4.2569167999999998E-2</c:v>
                </c:pt>
                <c:pt idx="11">
                  <c:v>4.6794460000000003E-2</c:v>
                </c:pt>
                <c:pt idx="12">
                  <c:v>6.2714486E-2</c:v>
                </c:pt>
                <c:pt idx="13">
                  <c:v>6.0000524999999999E-2</c:v>
                </c:pt>
                <c:pt idx="14">
                  <c:v>4.9724097000000002E-2</c:v>
                </c:pt>
                <c:pt idx="15">
                  <c:v>5.3489561999999997E-2</c:v>
                </c:pt>
                <c:pt idx="16">
                  <c:v>5.2162691999999997E-2</c:v>
                </c:pt>
                <c:pt idx="17">
                  <c:v>5.6012177000000003E-2</c:v>
                </c:pt>
                <c:pt idx="18">
                  <c:v>6.0086581999999999E-2</c:v>
                </c:pt>
                <c:pt idx="19">
                  <c:v>6.6222609000000002E-2</c:v>
                </c:pt>
                <c:pt idx="20">
                  <c:v>7.1009412999999993E-2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('Val2'!$V$176,'Val2'!$V$178:$V$179)</c:f>
              <c:numCache>
                <c:formatCode>0.00</c:formatCode>
                <c:ptCount val="3"/>
                <c:pt idx="0">
                  <c:v>2.4852234596987106</c:v>
                </c:pt>
                <c:pt idx="1">
                  <c:v>2.7862534553626919</c:v>
                </c:pt>
                <c:pt idx="2">
                  <c:v>2.7862534553626919</c:v>
                </c:pt>
              </c:numCache>
            </c:numRef>
          </c:xVal>
          <c:yVal>
            <c:numRef>
              <c:f>('Val2'!$W$176,'Val2'!$W$178:$W$179)</c:f>
              <c:numCache>
                <c:formatCode>General</c:formatCode>
                <c:ptCount val="3"/>
                <c:pt idx="0">
                  <c:v>4.4585782999999997E-2</c:v>
                </c:pt>
                <c:pt idx="1">
                  <c:v>6.0934607000000002E-2</c:v>
                </c:pt>
                <c:pt idx="2">
                  <c:v>6.3475861999999994E-2</c:v>
                </c:pt>
              </c:numCache>
            </c:numRef>
          </c:yVal>
        </c:ser>
        <c:axId val="205383552"/>
        <c:axId val="206905344"/>
      </c:scatterChart>
      <c:valAx>
        <c:axId val="205383552"/>
        <c:scaling>
          <c:orientation val="minMax"/>
        </c:scaling>
        <c:axPos val="b"/>
        <c:numFmt formatCode="0.00" sourceLinked="1"/>
        <c:tickLblPos val="nextTo"/>
        <c:crossAx val="206905344"/>
        <c:crosses val="autoZero"/>
        <c:crossBetween val="midCat"/>
      </c:valAx>
      <c:valAx>
        <c:axId val="206905344"/>
        <c:scaling>
          <c:orientation val="minMax"/>
        </c:scaling>
        <c:axPos val="l"/>
        <c:numFmt formatCode="General" sourceLinked="1"/>
        <c:tickLblPos val="nextTo"/>
        <c:crossAx val="205383552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('Val2'!$V$164:$V$175,'Val2'!$V$177,'Val2'!$V$180:$V$185)</c:f>
              <c:numCache>
                <c:formatCode>0.00</c:formatCode>
                <c:ptCount val="19"/>
                <c:pt idx="0">
                  <c:v>1.1050122179871045</c:v>
                </c:pt>
                <c:pt idx="1">
                  <c:v>1.1050122179871045</c:v>
                </c:pt>
                <c:pt idx="2">
                  <c:v>1.1050122179871045</c:v>
                </c:pt>
                <c:pt idx="3">
                  <c:v>1.4060422136510857</c:v>
                </c:pt>
                <c:pt idx="4">
                  <c:v>1.4060422136510857</c:v>
                </c:pt>
                <c:pt idx="5">
                  <c:v>1.4060422136510857</c:v>
                </c:pt>
                <c:pt idx="6">
                  <c:v>1.4060422136510857</c:v>
                </c:pt>
                <c:pt idx="7">
                  <c:v>1.707072209315067</c:v>
                </c:pt>
                <c:pt idx="8">
                  <c:v>1.707072209315067</c:v>
                </c:pt>
                <c:pt idx="9">
                  <c:v>1.8831634683707481</c:v>
                </c:pt>
                <c:pt idx="10">
                  <c:v>2.008102204979048</c:v>
                </c:pt>
                <c:pt idx="11">
                  <c:v>2.008102204979048</c:v>
                </c:pt>
                <c:pt idx="12">
                  <c:v>2.4852234596987106</c:v>
                </c:pt>
                <c:pt idx="13">
                  <c:v>2.7862534553626919</c:v>
                </c:pt>
                <c:pt idx="14">
                  <c:v>2.7862534553626919</c:v>
                </c:pt>
                <c:pt idx="15">
                  <c:v>2.9623447144183728</c:v>
                </c:pt>
                <c:pt idx="16">
                  <c:v>2.9623447144183728</c:v>
                </c:pt>
                <c:pt idx="17">
                  <c:v>3.0872834510266731</c:v>
                </c:pt>
                <c:pt idx="18">
                  <c:v>3.1841934640347294</c:v>
                </c:pt>
              </c:numCache>
            </c:numRef>
          </c:xVal>
          <c:yVal>
            <c:numRef>
              <c:f>('Val2'!$W$164:$W$175,'Val2'!$W$177,'Val2'!$W$180:$W$185)</c:f>
              <c:numCache>
                <c:formatCode>General</c:formatCode>
                <c:ptCount val="19"/>
                <c:pt idx="0">
                  <c:v>1.3090207E-2</c:v>
                </c:pt>
                <c:pt idx="1">
                  <c:v>1.4772356E-2</c:v>
                </c:pt>
                <c:pt idx="2">
                  <c:v>1.3744902E-2</c:v>
                </c:pt>
                <c:pt idx="3">
                  <c:v>1.6042372999999999E-2</c:v>
                </c:pt>
                <c:pt idx="4">
                  <c:v>1.1857504E-2</c:v>
                </c:pt>
                <c:pt idx="5">
                  <c:v>1.5218193E-2</c:v>
                </c:pt>
                <c:pt idx="6">
                  <c:v>1.320234E-2</c:v>
                </c:pt>
                <c:pt idx="7">
                  <c:v>2.0585066999999999E-2</c:v>
                </c:pt>
                <c:pt idx="8">
                  <c:v>2.2709424999999998E-2</c:v>
                </c:pt>
                <c:pt idx="9">
                  <c:v>2.3128134000000002E-2</c:v>
                </c:pt>
                <c:pt idx="10">
                  <c:v>3.1451195000000001E-2</c:v>
                </c:pt>
                <c:pt idx="11">
                  <c:v>3.0110122999999999E-2</c:v>
                </c:pt>
                <c:pt idx="12">
                  <c:v>4.6504647000000003E-2</c:v>
                </c:pt>
                <c:pt idx="13">
                  <c:v>5.3156902999999998E-2</c:v>
                </c:pt>
                <c:pt idx="14">
                  <c:v>6.1517203999999999E-2</c:v>
                </c:pt>
                <c:pt idx="15">
                  <c:v>6.6374904999999998E-2</c:v>
                </c:pt>
                <c:pt idx="16">
                  <c:v>7.5706138000000006E-2</c:v>
                </c:pt>
                <c:pt idx="17">
                  <c:v>6.1519694E-2</c:v>
                </c:pt>
                <c:pt idx="18">
                  <c:v>6.9546632999999997E-2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('Val2'!$V$176,'Val2'!$V$178:$V$179,'Val2'!$V$186:$V$248)</c:f>
              <c:numCache>
                <c:formatCode>0.00</c:formatCode>
                <c:ptCount val="66"/>
                <c:pt idx="0">
                  <c:v>2.4852234596987106</c:v>
                </c:pt>
                <c:pt idx="1">
                  <c:v>2.7862534553626919</c:v>
                </c:pt>
                <c:pt idx="2">
                  <c:v>2.7862534553626919</c:v>
                </c:pt>
                <c:pt idx="3">
                  <c:v>1.1050122179871045</c:v>
                </c:pt>
                <c:pt idx="4">
                  <c:v>1.1050122179871045</c:v>
                </c:pt>
                <c:pt idx="5">
                  <c:v>1.4060422136510857</c:v>
                </c:pt>
                <c:pt idx="6">
                  <c:v>1.4060422136510857</c:v>
                </c:pt>
                <c:pt idx="7">
                  <c:v>1.707072209315067</c:v>
                </c:pt>
                <c:pt idx="8">
                  <c:v>1.707072209315067</c:v>
                </c:pt>
                <c:pt idx="9">
                  <c:v>1.8831634683707481</c:v>
                </c:pt>
                <c:pt idx="10">
                  <c:v>1.8831634683707481</c:v>
                </c:pt>
                <c:pt idx="11">
                  <c:v>2.008102204979048</c:v>
                </c:pt>
                <c:pt idx="12">
                  <c:v>2.008102204979048</c:v>
                </c:pt>
                <c:pt idx="13">
                  <c:v>2.4852234596987106</c:v>
                </c:pt>
                <c:pt idx="14">
                  <c:v>2.4852234596987106</c:v>
                </c:pt>
                <c:pt idx="15">
                  <c:v>2.7862534553626919</c:v>
                </c:pt>
                <c:pt idx="16">
                  <c:v>2.7862534553626919</c:v>
                </c:pt>
                <c:pt idx="17">
                  <c:v>2.9623447144183728</c:v>
                </c:pt>
                <c:pt idx="18">
                  <c:v>2.9623447144183728</c:v>
                </c:pt>
                <c:pt idx="19">
                  <c:v>3.0872834510266731</c:v>
                </c:pt>
                <c:pt idx="20">
                  <c:v>3.0872834510266731</c:v>
                </c:pt>
                <c:pt idx="21">
                  <c:v>3.1841934640347294</c:v>
                </c:pt>
                <c:pt idx="22">
                  <c:v>3.1841934640347294</c:v>
                </c:pt>
                <c:pt idx="23">
                  <c:v>1.1050122179871045</c:v>
                </c:pt>
                <c:pt idx="24">
                  <c:v>1.1050122179871045</c:v>
                </c:pt>
                <c:pt idx="25">
                  <c:v>1.4060422136510857</c:v>
                </c:pt>
                <c:pt idx="26">
                  <c:v>1.4060422136510857</c:v>
                </c:pt>
                <c:pt idx="27">
                  <c:v>1.707072209315067</c:v>
                </c:pt>
                <c:pt idx="28">
                  <c:v>1.707072209315067</c:v>
                </c:pt>
                <c:pt idx="29">
                  <c:v>1.8831634683707481</c:v>
                </c:pt>
                <c:pt idx="30">
                  <c:v>1.8831634683707481</c:v>
                </c:pt>
                <c:pt idx="31">
                  <c:v>2.008102204979048</c:v>
                </c:pt>
                <c:pt idx="32">
                  <c:v>2.008102204979048</c:v>
                </c:pt>
                <c:pt idx="33">
                  <c:v>2.4852234596987106</c:v>
                </c:pt>
                <c:pt idx="34">
                  <c:v>2.4852234596987106</c:v>
                </c:pt>
                <c:pt idx="35">
                  <c:v>2.7862534553626919</c:v>
                </c:pt>
                <c:pt idx="36">
                  <c:v>2.7862534553626919</c:v>
                </c:pt>
                <c:pt idx="37">
                  <c:v>2.7862534553626919</c:v>
                </c:pt>
                <c:pt idx="38">
                  <c:v>2.7862534553626919</c:v>
                </c:pt>
                <c:pt idx="39">
                  <c:v>2.9623447144183728</c:v>
                </c:pt>
                <c:pt idx="40">
                  <c:v>3.0872834510266731</c:v>
                </c:pt>
                <c:pt idx="41">
                  <c:v>3.0872834510266731</c:v>
                </c:pt>
                <c:pt idx="42">
                  <c:v>3.1841934640347294</c:v>
                </c:pt>
                <c:pt idx="43">
                  <c:v>3.1841934640347294</c:v>
                </c:pt>
                <c:pt idx="44">
                  <c:v>1.1050122179871045</c:v>
                </c:pt>
                <c:pt idx="45">
                  <c:v>1.1050122179871045</c:v>
                </c:pt>
                <c:pt idx="46">
                  <c:v>1.4060422136510857</c:v>
                </c:pt>
                <c:pt idx="47">
                  <c:v>1.4060422136510857</c:v>
                </c:pt>
                <c:pt idx="48">
                  <c:v>1.707072209315067</c:v>
                </c:pt>
                <c:pt idx="49">
                  <c:v>1.707072209315067</c:v>
                </c:pt>
                <c:pt idx="50">
                  <c:v>1.8831634683707481</c:v>
                </c:pt>
                <c:pt idx="51">
                  <c:v>1.8831634683707481</c:v>
                </c:pt>
                <c:pt idx="52">
                  <c:v>2.008102204979048</c:v>
                </c:pt>
                <c:pt idx="53">
                  <c:v>2.008102204979048</c:v>
                </c:pt>
                <c:pt idx="54">
                  <c:v>2.4852234596987106</c:v>
                </c:pt>
                <c:pt idx="55">
                  <c:v>2.4852234596987106</c:v>
                </c:pt>
                <c:pt idx="56">
                  <c:v>2.7862534553626919</c:v>
                </c:pt>
                <c:pt idx="57">
                  <c:v>2.7862534553626919</c:v>
                </c:pt>
                <c:pt idx="58">
                  <c:v>2.7862534553626919</c:v>
                </c:pt>
                <c:pt idx="59">
                  <c:v>2.7862534553626919</c:v>
                </c:pt>
                <c:pt idx="60">
                  <c:v>2.9623447144183728</c:v>
                </c:pt>
                <c:pt idx="61">
                  <c:v>2.9623447144183728</c:v>
                </c:pt>
                <c:pt idx="62">
                  <c:v>3.0872834510266731</c:v>
                </c:pt>
                <c:pt idx="63">
                  <c:v>3.0872834510266731</c:v>
                </c:pt>
                <c:pt idx="64">
                  <c:v>3.1841934640347294</c:v>
                </c:pt>
                <c:pt idx="65">
                  <c:v>3.1841934640347294</c:v>
                </c:pt>
              </c:numCache>
            </c:numRef>
          </c:xVal>
          <c:yVal>
            <c:numRef>
              <c:f>('Val2'!$W$176,'Val2'!$W$178:$W$179,'Val2'!$W$186:$W$248)</c:f>
              <c:numCache>
                <c:formatCode>General</c:formatCode>
                <c:ptCount val="66"/>
                <c:pt idx="0">
                  <c:v>4.4585782999999997E-2</c:v>
                </c:pt>
                <c:pt idx="1">
                  <c:v>6.0934607000000002E-2</c:v>
                </c:pt>
                <c:pt idx="2">
                  <c:v>6.3475861999999994E-2</c:v>
                </c:pt>
                <c:pt idx="3">
                  <c:v>1.9397447000000002E-2</c:v>
                </c:pt>
                <c:pt idx="4">
                  <c:v>1.9897649E-2</c:v>
                </c:pt>
                <c:pt idx="5">
                  <c:v>2.0289125000000002E-2</c:v>
                </c:pt>
                <c:pt idx="6">
                  <c:v>2.0692986999999999E-2</c:v>
                </c:pt>
                <c:pt idx="7">
                  <c:v>2.3426796999999999E-2</c:v>
                </c:pt>
                <c:pt idx="8">
                  <c:v>2.6875007999999999E-2</c:v>
                </c:pt>
                <c:pt idx="9">
                  <c:v>2.5546185999999999E-2</c:v>
                </c:pt>
                <c:pt idx="10">
                  <c:v>2.6532414000000001E-2</c:v>
                </c:pt>
                <c:pt idx="11">
                  <c:v>2.8706771999999998E-2</c:v>
                </c:pt>
                <c:pt idx="12">
                  <c:v>2.9817617000000001E-2</c:v>
                </c:pt>
                <c:pt idx="13">
                  <c:v>4.3282200999999999E-2</c:v>
                </c:pt>
                <c:pt idx="14">
                  <c:v>4.4362961999999999E-2</c:v>
                </c:pt>
                <c:pt idx="15">
                  <c:v>6.0334770000000003E-2</c:v>
                </c:pt>
                <c:pt idx="16">
                  <c:v>5.9188259999999999E-2</c:v>
                </c:pt>
                <c:pt idx="17">
                  <c:v>8.3081709000000004E-2</c:v>
                </c:pt>
                <c:pt idx="18">
                  <c:v>8.4907870999999996E-2</c:v>
                </c:pt>
                <c:pt idx="19">
                  <c:v>9.3323337000000006E-2</c:v>
                </c:pt>
                <c:pt idx="20">
                  <c:v>9.3909145999999999E-2</c:v>
                </c:pt>
                <c:pt idx="21">
                  <c:v>0.109192834</c:v>
                </c:pt>
                <c:pt idx="22">
                  <c:v>0.112164376</c:v>
                </c:pt>
                <c:pt idx="23">
                  <c:v>1.7348743E-2</c:v>
                </c:pt>
                <c:pt idx="24">
                  <c:v>1.7736259000000001E-2</c:v>
                </c:pt>
                <c:pt idx="25">
                  <c:v>1.8715894E-2</c:v>
                </c:pt>
                <c:pt idx="26">
                  <c:v>2.0028122999999998E-2</c:v>
                </c:pt>
                <c:pt idx="27">
                  <c:v>3.9411624999999999E-2</c:v>
                </c:pt>
                <c:pt idx="28">
                  <c:v>2.6994374000000002E-2</c:v>
                </c:pt>
                <c:pt idx="29">
                  <c:v>3.0544991000000001E-2</c:v>
                </c:pt>
                <c:pt idx="30">
                  <c:v>3.0158896000000001E-2</c:v>
                </c:pt>
                <c:pt idx="31">
                  <c:v>3.3091874E-2</c:v>
                </c:pt>
                <c:pt idx="32">
                  <c:v>3.3743506E-2</c:v>
                </c:pt>
                <c:pt idx="33">
                  <c:v>5.0685183000000002E-2</c:v>
                </c:pt>
                <c:pt idx="34">
                  <c:v>4.5974173E-2</c:v>
                </c:pt>
                <c:pt idx="35">
                  <c:v>5.9331898000000001E-2</c:v>
                </c:pt>
                <c:pt idx="36">
                  <c:v>5.7625876999999999E-2</c:v>
                </c:pt>
                <c:pt idx="37">
                  <c:v>5.0989868000000001E-2</c:v>
                </c:pt>
                <c:pt idx="38">
                  <c:v>5.4961659000000003E-2</c:v>
                </c:pt>
                <c:pt idx="39">
                  <c:v>5.5588578E-2</c:v>
                </c:pt>
                <c:pt idx="40">
                  <c:v>6.3749372999999998E-2</c:v>
                </c:pt>
                <c:pt idx="41">
                  <c:v>6.4773846999999996E-2</c:v>
                </c:pt>
                <c:pt idx="42">
                  <c:v>7.1090485999999994E-2</c:v>
                </c:pt>
                <c:pt idx="43">
                  <c:v>6.7701660999999996E-2</c:v>
                </c:pt>
                <c:pt idx="44">
                  <c:v>1.7099256E-2</c:v>
                </c:pt>
                <c:pt idx="45">
                  <c:v>1.9916211E-2</c:v>
                </c:pt>
                <c:pt idx="46">
                  <c:v>1.6609722E-2</c:v>
                </c:pt>
                <c:pt idx="47">
                  <c:v>1.7716188000000001E-2</c:v>
                </c:pt>
                <c:pt idx="48">
                  <c:v>2.3254540000000001E-2</c:v>
                </c:pt>
                <c:pt idx="49">
                  <c:v>2.8351015E-2</c:v>
                </c:pt>
                <c:pt idx="50">
                  <c:v>2.8613270999999999E-2</c:v>
                </c:pt>
                <c:pt idx="51">
                  <c:v>3.0024094000000001E-2</c:v>
                </c:pt>
                <c:pt idx="52">
                  <c:v>2.9981653E-2</c:v>
                </c:pt>
                <c:pt idx="53">
                  <c:v>3.5998308E-2</c:v>
                </c:pt>
                <c:pt idx="54">
                  <c:v>4.2569167999999998E-2</c:v>
                </c:pt>
                <c:pt idx="55">
                  <c:v>4.6794460000000003E-2</c:v>
                </c:pt>
                <c:pt idx="56">
                  <c:v>6.2714486E-2</c:v>
                </c:pt>
                <c:pt idx="57">
                  <c:v>6.0000524999999999E-2</c:v>
                </c:pt>
                <c:pt idx="58">
                  <c:v>4.9724097000000002E-2</c:v>
                </c:pt>
                <c:pt idx="59">
                  <c:v>5.3489561999999997E-2</c:v>
                </c:pt>
                <c:pt idx="60">
                  <c:v>5.2162691999999997E-2</c:v>
                </c:pt>
                <c:pt idx="61">
                  <c:v>5.6012177000000003E-2</c:v>
                </c:pt>
                <c:pt idx="62">
                  <c:v>6.0086581999999999E-2</c:v>
                </c:pt>
                <c:pt idx="63">
                  <c:v>6.6222609000000002E-2</c:v>
                </c:pt>
                <c:pt idx="64">
                  <c:v>7.1009412999999993E-2</c:v>
                </c:pt>
                <c:pt idx="65">
                  <c:v>6.3068280000000004E-2</c:v>
                </c:pt>
              </c:numCache>
            </c:numRef>
          </c:yVal>
        </c:ser>
        <c:ser>
          <c:idx val="2"/>
          <c:order val="2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('Val2'!$V$176,'Val2'!$V$178:$V$179)</c:f>
              <c:numCache>
                <c:formatCode>0.00</c:formatCode>
                <c:ptCount val="3"/>
                <c:pt idx="0">
                  <c:v>2.4852234596987106</c:v>
                </c:pt>
                <c:pt idx="1">
                  <c:v>2.7862534553626919</c:v>
                </c:pt>
                <c:pt idx="2">
                  <c:v>2.7862534553626919</c:v>
                </c:pt>
              </c:numCache>
            </c:numRef>
          </c:xVal>
          <c:yVal>
            <c:numRef>
              <c:f>('Val2'!$W$176,'Val2'!$W$178:$W$179)</c:f>
              <c:numCache>
                <c:formatCode>General</c:formatCode>
                <c:ptCount val="3"/>
                <c:pt idx="0">
                  <c:v>4.4585782999999997E-2</c:v>
                </c:pt>
                <c:pt idx="1">
                  <c:v>6.0934607000000002E-2</c:v>
                </c:pt>
                <c:pt idx="2">
                  <c:v>6.3475861999999994E-2</c:v>
                </c:pt>
              </c:numCache>
            </c:numRef>
          </c:yVal>
        </c:ser>
        <c:axId val="206931840"/>
        <c:axId val="206942208"/>
      </c:scatterChart>
      <c:valAx>
        <c:axId val="206931840"/>
        <c:scaling>
          <c:orientation val="minMax"/>
        </c:scaling>
        <c:axPos val="b"/>
        <c:numFmt formatCode="0.00" sourceLinked="1"/>
        <c:tickLblPos val="nextTo"/>
        <c:crossAx val="206942208"/>
        <c:crosses val="autoZero"/>
        <c:crossBetween val="midCat"/>
      </c:valAx>
      <c:valAx>
        <c:axId val="206942208"/>
        <c:scaling>
          <c:orientation val="minMax"/>
        </c:scaling>
        <c:axPos val="l"/>
        <c:numFmt formatCode="General" sourceLinked="1"/>
        <c:tickLblPos val="nextTo"/>
        <c:crossAx val="2069318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H391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('Val2'!$V$164:$V$175,'Val2'!$V$177,'Val2'!$V$180:$V$185)</c:f>
              <c:numCache>
                <c:formatCode>0.00</c:formatCode>
                <c:ptCount val="19"/>
                <c:pt idx="0">
                  <c:v>1.1050122179871045</c:v>
                </c:pt>
                <c:pt idx="1">
                  <c:v>1.1050122179871045</c:v>
                </c:pt>
                <c:pt idx="2">
                  <c:v>1.1050122179871045</c:v>
                </c:pt>
                <c:pt idx="3">
                  <c:v>1.4060422136510857</c:v>
                </c:pt>
                <c:pt idx="4">
                  <c:v>1.4060422136510857</c:v>
                </c:pt>
                <c:pt idx="5">
                  <c:v>1.4060422136510857</c:v>
                </c:pt>
                <c:pt idx="6">
                  <c:v>1.4060422136510857</c:v>
                </c:pt>
                <c:pt idx="7">
                  <c:v>1.707072209315067</c:v>
                </c:pt>
                <c:pt idx="8">
                  <c:v>1.707072209315067</c:v>
                </c:pt>
                <c:pt idx="9">
                  <c:v>1.8831634683707481</c:v>
                </c:pt>
                <c:pt idx="10">
                  <c:v>2.008102204979048</c:v>
                </c:pt>
                <c:pt idx="11">
                  <c:v>2.008102204979048</c:v>
                </c:pt>
                <c:pt idx="12">
                  <c:v>2.4852234596987106</c:v>
                </c:pt>
                <c:pt idx="13">
                  <c:v>2.7862534553626919</c:v>
                </c:pt>
                <c:pt idx="14">
                  <c:v>2.7862534553626919</c:v>
                </c:pt>
                <c:pt idx="15">
                  <c:v>2.9623447144183728</c:v>
                </c:pt>
                <c:pt idx="16">
                  <c:v>2.9623447144183728</c:v>
                </c:pt>
                <c:pt idx="17">
                  <c:v>3.0872834510266731</c:v>
                </c:pt>
                <c:pt idx="18">
                  <c:v>3.1841934640347294</c:v>
                </c:pt>
              </c:numCache>
            </c:numRef>
          </c:xVal>
          <c:yVal>
            <c:numRef>
              <c:f>('Val2'!$W$164:$W$175,'Val2'!$W$177,'Val2'!$W$180:$W$185)</c:f>
              <c:numCache>
                <c:formatCode>General</c:formatCode>
                <c:ptCount val="19"/>
                <c:pt idx="0">
                  <c:v>1.3090207E-2</c:v>
                </c:pt>
                <c:pt idx="1">
                  <c:v>1.4772356E-2</c:v>
                </c:pt>
                <c:pt idx="2">
                  <c:v>1.3744902E-2</c:v>
                </c:pt>
                <c:pt idx="3">
                  <c:v>1.6042372999999999E-2</c:v>
                </c:pt>
                <c:pt idx="4">
                  <c:v>1.1857504E-2</c:v>
                </c:pt>
                <c:pt idx="5">
                  <c:v>1.5218193E-2</c:v>
                </c:pt>
                <c:pt idx="6">
                  <c:v>1.320234E-2</c:v>
                </c:pt>
                <c:pt idx="7">
                  <c:v>2.0585066999999999E-2</c:v>
                </c:pt>
                <c:pt idx="8">
                  <c:v>2.2709424999999998E-2</c:v>
                </c:pt>
                <c:pt idx="9">
                  <c:v>2.3128134000000002E-2</c:v>
                </c:pt>
                <c:pt idx="10">
                  <c:v>3.1451195000000001E-2</c:v>
                </c:pt>
                <c:pt idx="11">
                  <c:v>3.0110122999999999E-2</c:v>
                </c:pt>
                <c:pt idx="12">
                  <c:v>4.6504647000000003E-2</c:v>
                </c:pt>
                <c:pt idx="13">
                  <c:v>5.3156902999999998E-2</c:v>
                </c:pt>
                <c:pt idx="14">
                  <c:v>6.1517203999999999E-2</c:v>
                </c:pt>
                <c:pt idx="15">
                  <c:v>6.6374904999999998E-2</c:v>
                </c:pt>
                <c:pt idx="16">
                  <c:v>7.5706138000000006E-2</c:v>
                </c:pt>
                <c:pt idx="17">
                  <c:v>6.1519694E-2</c:v>
                </c:pt>
                <c:pt idx="18">
                  <c:v>6.9546632999999997E-2</c:v>
                </c:pt>
              </c:numCache>
            </c:numRef>
          </c:yVal>
        </c:ser>
        <c:ser>
          <c:idx val="1"/>
          <c:order val="1"/>
          <c:tx>
            <c:v>140 H420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('Val2'!$V$176,'Val2'!$V$205,'Val2'!$V$207,'Val2'!$V$222,'Val2'!$V$225:$V$226)</c:f>
              <c:numCache>
                <c:formatCode>0.00</c:formatCode>
                <c:ptCount val="6"/>
                <c:pt idx="0">
                  <c:v>2.4852234596987106</c:v>
                </c:pt>
                <c:pt idx="1">
                  <c:v>3.1841934640347294</c:v>
                </c:pt>
                <c:pt idx="2">
                  <c:v>1.1050122179871045</c:v>
                </c:pt>
                <c:pt idx="3">
                  <c:v>2.9623447144183728</c:v>
                </c:pt>
                <c:pt idx="4">
                  <c:v>3.1841934640347294</c:v>
                </c:pt>
                <c:pt idx="5">
                  <c:v>3.1841934640347294</c:v>
                </c:pt>
              </c:numCache>
            </c:numRef>
          </c:xVal>
          <c:yVal>
            <c:numRef>
              <c:f>('Val2'!$W$176,'Val2'!$W$205,'Val2'!$W$207,'Val2'!$W$222,'Val2'!$W$225:$W$226)</c:f>
              <c:numCache>
                <c:formatCode>General</c:formatCode>
                <c:ptCount val="6"/>
                <c:pt idx="0">
                  <c:v>4.4585782999999997E-2</c:v>
                </c:pt>
                <c:pt idx="1">
                  <c:v>0.112164376</c:v>
                </c:pt>
                <c:pt idx="2">
                  <c:v>1.7736259000000001E-2</c:v>
                </c:pt>
                <c:pt idx="3">
                  <c:v>5.5588578E-2</c:v>
                </c:pt>
                <c:pt idx="4">
                  <c:v>7.1090485999999994E-2</c:v>
                </c:pt>
                <c:pt idx="5">
                  <c:v>6.7701660999999996E-2</c:v>
                </c:pt>
              </c:numCache>
            </c:numRef>
          </c:yVal>
        </c:ser>
        <c:ser>
          <c:idx val="2"/>
          <c:order val="2"/>
          <c:tx>
            <c:v>140 G483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('Val2'!$V$178:$V$179,'Val2'!$V$218:$V$219,'Val2'!$V$239:$V$240)</c:f>
              <c:numCache>
                <c:formatCode>0.00</c:formatCode>
                <c:ptCount val="6"/>
                <c:pt idx="0">
                  <c:v>2.7862534553626919</c:v>
                </c:pt>
                <c:pt idx="1">
                  <c:v>2.7862534553626919</c:v>
                </c:pt>
                <c:pt idx="2">
                  <c:v>2.7862534553626919</c:v>
                </c:pt>
                <c:pt idx="3">
                  <c:v>2.7862534553626919</c:v>
                </c:pt>
                <c:pt idx="4">
                  <c:v>2.7862534553626919</c:v>
                </c:pt>
                <c:pt idx="5">
                  <c:v>2.7862534553626919</c:v>
                </c:pt>
              </c:numCache>
            </c:numRef>
          </c:xVal>
          <c:yVal>
            <c:numRef>
              <c:f>('Val2'!$W$178:$W$179,'Val2'!$W$218:$W$219,'Val2'!$W$239:$W$240)</c:f>
              <c:numCache>
                <c:formatCode>General</c:formatCode>
                <c:ptCount val="6"/>
                <c:pt idx="0">
                  <c:v>6.0934607000000002E-2</c:v>
                </c:pt>
                <c:pt idx="1">
                  <c:v>6.3475861999999994E-2</c:v>
                </c:pt>
                <c:pt idx="2">
                  <c:v>5.9331898000000001E-2</c:v>
                </c:pt>
                <c:pt idx="3">
                  <c:v>5.7625876999999999E-2</c:v>
                </c:pt>
                <c:pt idx="4">
                  <c:v>6.2714486E-2</c:v>
                </c:pt>
                <c:pt idx="5">
                  <c:v>6.0000524999999999E-2</c:v>
                </c:pt>
              </c:numCache>
            </c:numRef>
          </c:yVal>
        </c:ser>
        <c:ser>
          <c:idx val="3"/>
          <c:order val="3"/>
          <c:tx>
            <c:v>140 H397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('Val2'!$V$186:$V$194,'Val2'!$V$196,'Val2'!$V$198:$V$201,'Val2'!$V$203,'Val2'!$V$206,'Val2'!$V$208:$V$212)</c:f>
              <c:numCache>
                <c:formatCode>0.00</c:formatCode>
                <c:ptCount val="21"/>
                <c:pt idx="0">
                  <c:v>1.1050122179871045</c:v>
                </c:pt>
                <c:pt idx="1">
                  <c:v>1.1050122179871045</c:v>
                </c:pt>
                <c:pt idx="2">
                  <c:v>1.4060422136510857</c:v>
                </c:pt>
                <c:pt idx="3">
                  <c:v>1.4060422136510857</c:v>
                </c:pt>
                <c:pt idx="4">
                  <c:v>1.707072209315067</c:v>
                </c:pt>
                <c:pt idx="5">
                  <c:v>1.707072209315067</c:v>
                </c:pt>
                <c:pt idx="6">
                  <c:v>1.8831634683707481</c:v>
                </c:pt>
                <c:pt idx="7">
                  <c:v>1.8831634683707481</c:v>
                </c:pt>
                <c:pt idx="8">
                  <c:v>2.008102204979048</c:v>
                </c:pt>
                <c:pt idx="9">
                  <c:v>2.4852234596987106</c:v>
                </c:pt>
                <c:pt idx="10">
                  <c:v>2.7862534553626919</c:v>
                </c:pt>
                <c:pt idx="11">
                  <c:v>2.7862534553626919</c:v>
                </c:pt>
                <c:pt idx="12">
                  <c:v>2.9623447144183728</c:v>
                </c:pt>
                <c:pt idx="13">
                  <c:v>2.9623447144183728</c:v>
                </c:pt>
                <c:pt idx="14">
                  <c:v>3.0872834510266731</c:v>
                </c:pt>
                <c:pt idx="15">
                  <c:v>1.1050122179871045</c:v>
                </c:pt>
                <c:pt idx="16">
                  <c:v>1.4060422136510857</c:v>
                </c:pt>
                <c:pt idx="17">
                  <c:v>1.4060422136510857</c:v>
                </c:pt>
                <c:pt idx="18">
                  <c:v>1.707072209315067</c:v>
                </c:pt>
                <c:pt idx="19">
                  <c:v>1.707072209315067</c:v>
                </c:pt>
                <c:pt idx="20">
                  <c:v>1.8831634683707481</c:v>
                </c:pt>
              </c:numCache>
            </c:numRef>
          </c:xVal>
          <c:yVal>
            <c:numRef>
              <c:f>('Val2'!$W$186:$W$194,'Val2'!$W$196,'Val2'!$W$198:$W$201,'Val2'!$W$203,'Val2'!$W$206,'Val2'!$W$208:$W$212)</c:f>
              <c:numCache>
                <c:formatCode>General</c:formatCode>
                <c:ptCount val="21"/>
                <c:pt idx="0">
                  <c:v>1.9397447000000002E-2</c:v>
                </c:pt>
                <c:pt idx="1">
                  <c:v>1.9897649E-2</c:v>
                </c:pt>
                <c:pt idx="2">
                  <c:v>2.0289125000000002E-2</c:v>
                </c:pt>
                <c:pt idx="3">
                  <c:v>2.0692986999999999E-2</c:v>
                </c:pt>
                <c:pt idx="4">
                  <c:v>2.3426796999999999E-2</c:v>
                </c:pt>
                <c:pt idx="5">
                  <c:v>2.6875007999999999E-2</c:v>
                </c:pt>
                <c:pt idx="6">
                  <c:v>2.5546185999999999E-2</c:v>
                </c:pt>
                <c:pt idx="7">
                  <c:v>2.6532414000000001E-2</c:v>
                </c:pt>
                <c:pt idx="8">
                  <c:v>2.8706771999999998E-2</c:v>
                </c:pt>
                <c:pt idx="9">
                  <c:v>4.3282200999999999E-2</c:v>
                </c:pt>
                <c:pt idx="10">
                  <c:v>6.0334770000000003E-2</c:v>
                </c:pt>
                <c:pt idx="11">
                  <c:v>5.9188259999999999E-2</c:v>
                </c:pt>
                <c:pt idx="12">
                  <c:v>8.3081709000000004E-2</c:v>
                </c:pt>
                <c:pt idx="13">
                  <c:v>8.4907870999999996E-2</c:v>
                </c:pt>
                <c:pt idx="14">
                  <c:v>9.3909145999999999E-2</c:v>
                </c:pt>
                <c:pt idx="15">
                  <c:v>1.7348743E-2</c:v>
                </c:pt>
                <c:pt idx="16">
                  <c:v>1.8715894E-2</c:v>
                </c:pt>
                <c:pt idx="17">
                  <c:v>2.0028122999999998E-2</c:v>
                </c:pt>
                <c:pt idx="18">
                  <c:v>3.9411624999999999E-2</c:v>
                </c:pt>
                <c:pt idx="19">
                  <c:v>2.6994374000000002E-2</c:v>
                </c:pt>
                <c:pt idx="20">
                  <c:v>3.0544991000000001E-2</c:v>
                </c:pt>
              </c:numCache>
            </c:numRef>
          </c:yVal>
        </c:ser>
        <c:ser>
          <c:idx val="4"/>
          <c:order val="4"/>
          <c:tx>
            <c:v>140 H402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('Val2'!$V$195,'Val2'!$V$197,'Val2'!$V$202,'Val2'!$V$204)</c:f>
              <c:numCache>
                <c:formatCode>0.00</c:formatCode>
                <c:ptCount val="4"/>
                <c:pt idx="0">
                  <c:v>2.008102204979048</c:v>
                </c:pt>
                <c:pt idx="1">
                  <c:v>2.4852234596987106</c:v>
                </c:pt>
                <c:pt idx="2">
                  <c:v>3.0872834510266731</c:v>
                </c:pt>
                <c:pt idx="3">
                  <c:v>3.1841934640347294</c:v>
                </c:pt>
              </c:numCache>
            </c:numRef>
          </c:xVal>
          <c:yVal>
            <c:numRef>
              <c:f>('Val2'!$W$195,'Val2'!$W$197,'Val2'!$W$202,'Val2'!$W$204)</c:f>
              <c:numCache>
                <c:formatCode>General</c:formatCode>
                <c:ptCount val="4"/>
                <c:pt idx="0">
                  <c:v>2.9817617000000001E-2</c:v>
                </c:pt>
                <c:pt idx="1">
                  <c:v>4.4362961999999999E-2</c:v>
                </c:pt>
                <c:pt idx="2">
                  <c:v>9.3323337000000006E-2</c:v>
                </c:pt>
                <c:pt idx="3">
                  <c:v>0.109192834</c:v>
                </c:pt>
              </c:numCache>
            </c:numRef>
          </c:yVal>
        </c:ser>
        <c:ser>
          <c:idx val="5"/>
          <c:order val="5"/>
          <c:tx>
            <c:v>140 H398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xVal>
            <c:numRef>
              <c:f>('Val2'!$V$213:$V$217,'Val2'!$V$220:$V$221,'Val2'!$V$223:$V$224,'Val2'!$V$227:$V$238,'Val2'!$V$241:$V$248)</c:f>
              <c:numCache>
                <c:formatCode>0.00</c:formatCode>
                <c:ptCount val="29"/>
                <c:pt idx="0">
                  <c:v>1.8831634683707481</c:v>
                </c:pt>
                <c:pt idx="1">
                  <c:v>2.008102204979048</c:v>
                </c:pt>
                <c:pt idx="2">
                  <c:v>2.008102204979048</c:v>
                </c:pt>
                <c:pt idx="3">
                  <c:v>2.4852234596987106</c:v>
                </c:pt>
                <c:pt idx="4">
                  <c:v>2.4852234596987106</c:v>
                </c:pt>
                <c:pt idx="5">
                  <c:v>2.7862534553626919</c:v>
                </c:pt>
                <c:pt idx="6">
                  <c:v>2.7862534553626919</c:v>
                </c:pt>
                <c:pt idx="7">
                  <c:v>3.0872834510266731</c:v>
                </c:pt>
                <c:pt idx="8">
                  <c:v>3.0872834510266731</c:v>
                </c:pt>
                <c:pt idx="9">
                  <c:v>1.1050122179871045</c:v>
                </c:pt>
                <c:pt idx="10">
                  <c:v>1.1050122179871045</c:v>
                </c:pt>
                <c:pt idx="11">
                  <c:v>1.4060422136510857</c:v>
                </c:pt>
                <c:pt idx="12">
                  <c:v>1.4060422136510857</c:v>
                </c:pt>
                <c:pt idx="13">
                  <c:v>1.707072209315067</c:v>
                </c:pt>
                <c:pt idx="14">
                  <c:v>1.707072209315067</c:v>
                </c:pt>
                <c:pt idx="15">
                  <c:v>1.8831634683707481</c:v>
                </c:pt>
                <c:pt idx="16">
                  <c:v>1.8831634683707481</c:v>
                </c:pt>
                <c:pt idx="17">
                  <c:v>2.008102204979048</c:v>
                </c:pt>
                <c:pt idx="18">
                  <c:v>2.008102204979048</c:v>
                </c:pt>
                <c:pt idx="19">
                  <c:v>2.4852234596987106</c:v>
                </c:pt>
                <c:pt idx="20">
                  <c:v>2.4852234596987106</c:v>
                </c:pt>
                <c:pt idx="21">
                  <c:v>2.7862534553626919</c:v>
                </c:pt>
                <c:pt idx="22">
                  <c:v>2.7862534553626919</c:v>
                </c:pt>
                <c:pt idx="23">
                  <c:v>2.9623447144183728</c:v>
                </c:pt>
                <c:pt idx="24">
                  <c:v>2.9623447144183728</c:v>
                </c:pt>
                <c:pt idx="25">
                  <c:v>3.0872834510266731</c:v>
                </c:pt>
                <c:pt idx="26">
                  <c:v>3.0872834510266731</c:v>
                </c:pt>
                <c:pt idx="27">
                  <c:v>3.1841934640347294</c:v>
                </c:pt>
                <c:pt idx="28">
                  <c:v>3.1841934640347294</c:v>
                </c:pt>
              </c:numCache>
            </c:numRef>
          </c:xVal>
          <c:yVal>
            <c:numRef>
              <c:f>('Val2'!$W$213:$W$217,'Val2'!$W$220:$W$221,'Val2'!$W$223:$W$224,'Val2'!$W$227:$W$238,'Val2'!$W$241:$W$248)</c:f>
              <c:numCache>
                <c:formatCode>General</c:formatCode>
                <c:ptCount val="29"/>
                <c:pt idx="0">
                  <c:v>3.0158896000000001E-2</c:v>
                </c:pt>
                <c:pt idx="1">
                  <c:v>3.3091874E-2</c:v>
                </c:pt>
                <c:pt idx="2">
                  <c:v>3.3743506E-2</c:v>
                </c:pt>
                <c:pt idx="3">
                  <c:v>5.0685183000000002E-2</c:v>
                </c:pt>
                <c:pt idx="4">
                  <c:v>4.5974173E-2</c:v>
                </c:pt>
                <c:pt idx="5">
                  <c:v>5.0989868000000001E-2</c:v>
                </c:pt>
                <c:pt idx="6">
                  <c:v>5.4961659000000003E-2</c:v>
                </c:pt>
                <c:pt idx="7">
                  <c:v>6.3749372999999998E-2</c:v>
                </c:pt>
                <c:pt idx="8">
                  <c:v>6.4773846999999996E-2</c:v>
                </c:pt>
                <c:pt idx="9">
                  <c:v>1.7099256E-2</c:v>
                </c:pt>
                <c:pt idx="10">
                  <c:v>1.9916211E-2</c:v>
                </c:pt>
                <c:pt idx="11">
                  <c:v>1.6609722E-2</c:v>
                </c:pt>
                <c:pt idx="12">
                  <c:v>1.7716188000000001E-2</c:v>
                </c:pt>
                <c:pt idx="13">
                  <c:v>2.3254540000000001E-2</c:v>
                </c:pt>
                <c:pt idx="14">
                  <c:v>2.8351015E-2</c:v>
                </c:pt>
                <c:pt idx="15">
                  <c:v>2.8613270999999999E-2</c:v>
                </c:pt>
                <c:pt idx="16">
                  <c:v>3.0024094000000001E-2</c:v>
                </c:pt>
                <c:pt idx="17">
                  <c:v>2.9981653E-2</c:v>
                </c:pt>
                <c:pt idx="18">
                  <c:v>3.5998308E-2</c:v>
                </c:pt>
                <c:pt idx="19">
                  <c:v>4.2569167999999998E-2</c:v>
                </c:pt>
                <c:pt idx="20">
                  <c:v>4.6794460000000003E-2</c:v>
                </c:pt>
                <c:pt idx="21">
                  <c:v>4.9724097000000002E-2</c:v>
                </c:pt>
                <c:pt idx="22">
                  <c:v>5.3489561999999997E-2</c:v>
                </c:pt>
                <c:pt idx="23">
                  <c:v>5.2162691999999997E-2</c:v>
                </c:pt>
                <c:pt idx="24">
                  <c:v>5.6012177000000003E-2</c:v>
                </c:pt>
                <c:pt idx="25">
                  <c:v>6.0086581999999999E-2</c:v>
                </c:pt>
                <c:pt idx="26">
                  <c:v>6.6222609000000002E-2</c:v>
                </c:pt>
                <c:pt idx="27">
                  <c:v>7.1009412999999993E-2</c:v>
                </c:pt>
                <c:pt idx="28">
                  <c:v>6.3068280000000004E-2</c:v>
                </c:pt>
              </c:numCache>
            </c:numRef>
          </c:yVal>
        </c:ser>
        <c:axId val="207232384"/>
        <c:axId val="207246848"/>
      </c:scatterChart>
      <c:valAx>
        <c:axId val="207232384"/>
        <c:scaling>
          <c:orientation val="minMax"/>
        </c:scaling>
        <c:axPos val="b"/>
        <c:numFmt formatCode="0.00" sourceLinked="1"/>
        <c:tickLblPos val="nextTo"/>
        <c:crossAx val="207246848"/>
        <c:crosses val="autoZero"/>
        <c:crossBetween val="midCat"/>
      </c:valAx>
      <c:valAx>
        <c:axId val="207246848"/>
        <c:scaling>
          <c:orientation val="minMax"/>
        </c:scaling>
        <c:axPos val="l"/>
        <c:numFmt formatCode="General" sourceLinked="1"/>
        <c:tickLblPos val="nextTo"/>
        <c:crossAx val="2072323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'Val2'!$O$164:$O$166</c:f>
              <c:numCache>
                <c:formatCode>0.00</c:formatCode>
                <c:ptCount val="3"/>
                <c:pt idx="0">
                  <c:v>2.0791812460476247</c:v>
                </c:pt>
                <c:pt idx="1">
                  <c:v>2.3802112417116059</c:v>
                </c:pt>
                <c:pt idx="2">
                  <c:v>2.6812412373755872</c:v>
                </c:pt>
              </c:numCache>
            </c:numRef>
          </c:xVal>
          <c:yVal>
            <c:numRef>
              <c:f>'Val2'!$P$164:$P$166</c:f>
              <c:numCache>
                <c:formatCode>General</c:formatCode>
                <c:ptCount val="3"/>
                <c:pt idx="0">
                  <c:v>2.7236106999999999E-2</c:v>
                </c:pt>
                <c:pt idx="1">
                  <c:v>3.3992004999999999E-2</c:v>
                </c:pt>
                <c:pt idx="2">
                  <c:v>4.8509187000000002E-2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'Val2'!$O$167:$O$172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'Val2'!$P$167:$P$172</c:f>
              <c:numCache>
                <c:formatCode>General</c:formatCode>
                <c:ptCount val="6"/>
                <c:pt idx="0">
                  <c:v>4.3002160999999997E-2</c:v>
                </c:pt>
                <c:pt idx="1">
                  <c:v>2.7195298E-2</c:v>
                </c:pt>
                <c:pt idx="2">
                  <c:v>3.5923174000000002E-2</c:v>
                </c:pt>
                <c:pt idx="3">
                  <c:v>3.3135197999999998E-2</c:v>
                </c:pt>
                <c:pt idx="4">
                  <c:v>4.7538609000000003E-2</c:v>
                </c:pt>
                <c:pt idx="5">
                  <c:v>4.3630362999999998E-2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'Val2'!$O$173:$O$178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'Val2'!$P$173:$P$178</c:f>
              <c:numCache>
                <c:formatCode>General</c:formatCode>
                <c:ptCount val="6"/>
                <c:pt idx="0">
                  <c:v>2.9434049E-2</c:v>
                </c:pt>
                <c:pt idx="1">
                  <c:v>3.6325785999999999E-2</c:v>
                </c:pt>
                <c:pt idx="2">
                  <c:v>3.8664904999999999E-2</c:v>
                </c:pt>
                <c:pt idx="3">
                  <c:v>4.3091160000000003E-2</c:v>
                </c:pt>
                <c:pt idx="4">
                  <c:v>4.6004445999999997E-2</c:v>
                </c:pt>
                <c:pt idx="5">
                  <c:v>4.7153340000000002E-2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'Val2'!$O$179:$O$184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'Val2'!$P$179:$P$184</c:f>
              <c:numCache>
                <c:formatCode>General</c:formatCode>
                <c:ptCount val="6"/>
                <c:pt idx="0">
                  <c:v>3.1866070000000003E-2</c:v>
                </c:pt>
                <c:pt idx="1">
                  <c:v>3.0354962999999999E-2</c:v>
                </c:pt>
                <c:pt idx="2">
                  <c:v>3.65165E-2</c:v>
                </c:pt>
                <c:pt idx="3">
                  <c:v>3.4970857000000001E-2</c:v>
                </c:pt>
                <c:pt idx="4">
                  <c:v>4.3500609000000003E-2</c:v>
                </c:pt>
                <c:pt idx="5">
                  <c:v>4.7040710999999999E-2</c:v>
                </c:pt>
              </c:numCache>
            </c:numRef>
          </c:yVal>
        </c:ser>
        <c:axId val="207284480"/>
        <c:axId val="207298944"/>
      </c:scatterChart>
      <c:valAx>
        <c:axId val="207284480"/>
        <c:scaling>
          <c:orientation val="minMax"/>
        </c:scaling>
        <c:axPos val="b"/>
        <c:numFmt formatCode="0.00" sourceLinked="1"/>
        <c:tickLblPos val="nextTo"/>
        <c:crossAx val="207298944"/>
        <c:crosses val="autoZero"/>
        <c:crossBetween val="midCat"/>
      </c:valAx>
      <c:valAx>
        <c:axId val="207298944"/>
        <c:scaling>
          <c:orientation val="minMax"/>
        </c:scaling>
        <c:axPos val="l"/>
        <c:numFmt formatCode="General" sourceLinked="1"/>
        <c:tickLblPos val="nextTo"/>
        <c:crossAx val="207284480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'Val2'!$O$164:$O$166</c:f>
              <c:numCache>
                <c:formatCode>0.00</c:formatCode>
                <c:ptCount val="3"/>
                <c:pt idx="0">
                  <c:v>2.0791812460476247</c:v>
                </c:pt>
                <c:pt idx="1">
                  <c:v>2.3802112417116059</c:v>
                </c:pt>
                <c:pt idx="2">
                  <c:v>2.6812412373755872</c:v>
                </c:pt>
              </c:numCache>
            </c:numRef>
          </c:xVal>
          <c:yVal>
            <c:numRef>
              <c:f>'Val2'!$P$164:$P$166</c:f>
              <c:numCache>
                <c:formatCode>General</c:formatCode>
                <c:ptCount val="3"/>
                <c:pt idx="0">
                  <c:v>2.7236106999999999E-2</c:v>
                </c:pt>
                <c:pt idx="1">
                  <c:v>3.3992004999999999E-2</c:v>
                </c:pt>
                <c:pt idx="2">
                  <c:v>4.8509187000000002E-2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'Val2'!$O$167:$O$184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'Val2'!$P$167:$P$184</c:f>
              <c:numCache>
                <c:formatCode>General</c:formatCode>
                <c:ptCount val="18"/>
                <c:pt idx="0">
                  <c:v>4.3002160999999997E-2</c:v>
                </c:pt>
                <c:pt idx="1">
                  <c:v>2.7195298E-2</c:v>
                </c:pt>
                <c:pt idx="2">
                  <c:v>3.5923174000000002E-2</c:v>
                </c:pt>
                <c:pt idx="3">
                  <c:v>3.3135197999999998E-2</c:v>
                </c:pt>
                <c:pt idx="4">
                  <c:v>4.7538609000000003E-2</c:v>
                </c:pt>
                <c:pt idx="5">
                  <c:v>4.3630362999999998E-2</c:v>
                </c:pt>
                <c:pt idx="6">
                  <c:v>2.9434049E-2</c:v>
                </c:pt>
                <c:pt idx="7">
                  <c:v>3.6325785999999999E-2</c:v>
                </c:pt>
                <c:pt idx="8">
                  <c:v>3.8664904999999999E-2</c:v>
                </c:pt>
                <c:pt idx="9">
                  <c:v>4.3091160000000003E-2</c:v>
                </c:pt>
                <c:pt idx="10">
                  <c:v>4.6004445999999997E-2</c:v>
                </c:pt>
                <c:pt idx="11">
                  <c:v>4.7153340000000002E-2</c:v>
                </c:pt>
                <c:pt idx="12">
                  <c:v>3.1866070000000003E-2</c:v>
                </c:pt>
                <c:pt idx="13">
                  <c:v>3.0354962999999999E-2</c:v>
                </c:pt>
                <c:pt idx="14">
                  <c:v>3.65165E-2</c:v>
                </c:pt>
                <c:pt idx="15">
                  <c:v>3.4970857000000001E-2</c:v>
                </c:pt>
                <c:pt idx="16">
                  <c:v>4.3500609000000003E-2</c:v>
                </c:pt>
                <c:pt idx="17">
                  <c:v>4.7040710999999999E-2</c:v>
                </c:pt>
              </c:numCache>
            </c:numRef>
          </c:yVal>
        </c:ser>
        <c:axId val="207323136"/>
        <c:axId val="207325056"/>
      </c:scatterChart>
      <c:valAx>
        <c:axId val="207323136"/>
        <c:scaling>
          <c:orientation val="minMax"/>
        </c:scaling>
        <c:axPos val="b"/>
        <c:numFmt formatCode="0.00" sourceLinked="1"/>
        <c:tickLblPos val="nextTo"/>
        <c:crossAx val="207325056"/>
        <c:crosses val="autoZero"/>
        <c:crossBetween val="midCat"/>
      </c:valAx>
      <c:valAx>
        <c:axId val="207325056"/>
        <c:scaling>
          <c:orientation val="minMax"/>
        </c:scaling>
        <c:axPos val="l"/>
        <c:numFmt formatCode="General" sourceLinked="1"/>
        <c:tickLblPos val="nextTo"/>
        <c:crossAx val="2073231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0"/>
          <c:order val="0"/>
          <c:tx>
            <c:v>highlights uncontam 2588</c:v>
          </c:tx>
          <c:spPr>
            <a:ln w="28575">
              <a:noFill/>
            </a:ln>
          </c:spPr>
          <c:xVal>
            <c:numRef>
              <c:f>('Val2'!$V$176,'Val2'!$V$178:$V$179)</c:f>
              <c:numCache>
                <c:formatCode>0.00</c:formatCode>
                <c:ptCount val="3"/>
                <c:pt idx="0">
                  <c:v>2.4852234596987106</c:v>
                </c:pt>
                <c:pt idx="1">
                  <c:v>2.7862534553626919</c:v>
                </c:pt>
                <c:pt idx="2">
                  <c:v>2.7862534553626919</c:v>
                </c:pt>
              </c:numCache>
            </c:numRef>
          </c:xVal>
          <c:yVal>
            <c:numRef>
              <c:f>('Val2'!$W$176,'Val2'!$W$178:$W$179)</c:f>
              <c:numCache>
                <c:formatCode>General</c:formatCode>
                <c:ptCount val="3"/>
                <c:pt idx="0">
                  <c:v>4.4585782999999997E-2</c:v>
                </c:pt>
                <c:pt idx="1">
                  <c:v>6.0934607000000002E-2</c:v>
                </c:pt>
                <c:pt idx="2">
                  <c:v>6.3475861999999994E-2</c:v>
                </c:pt>
              </c:numCache>
            </c:numRef>
          </c:yVal>
        </c:ser>
        <c:axId val="207357056"/>
        <c:axId val="207358592"/>
      </c:scatterChart>
      <c:valAx>
        <c:axId val="207357056"/>
        <c:scaling>
          <c:orientation val="minMax"/>
        </c:scaling>
        <c:axPos val="b"/>
        <c:numFmt formatCode="0.00" sourceLinked="1"/>
        <c:tickLblPos val="nextTo"/>
        <c:crossAx val="207358592"/>
        <c:crosses val="autoZero"/>
        <c:crossBetween val="midCat"/>
      </c:valAx>
      <c:valAx>
        <c:axId val="207358592"/>
        <c:scaling>
          <c:orientation val="minMax"/>
        </c:scaling>
        <c:axPos val="l"/>
        <c:majorGridlines/>
        <c:numFmt formatCode="General" sourceLinked="1"/>
        <c:tickLblPos val="nextTo"/>
        <c:crossAx val="2073570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6386576800083486E-2"/>
          <c:y val="1.856765128148018E-2"/>
          <c:w val="0.82282376901141752"/>
          <c:h val="0.94696092980766733"/>
        </c:manualLayout>
      </c:layout>
      <c:scatterChart>
        <c:scatterStyle val="lineMarker"/>
        <c:ser>
          <c:idx val="0"/>
          <c:order val="0"/>
          <c:tx>
            <c:v>10oC</c:v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'Phe2'!$A$148:$A$263</c:f>
              <c:numCache>
                <c:formatCode>General</c:formatCode>
                <c:ptCount val="116"/>
                <c:pt idx="0">
                  <c:v>0.20412345699788267</c:v>
                </c:pt>
                <c:pt idx="1">
                  <c:v>0.20412345699788267</c:v>
                </c:pt>
                <c:pt idx="2">
                  <c:v>0.20412345699788267</c:v>
                </c:pt>
                <c:pt idx="3">
                  <c:v>9.6608612306322825E-2</c:v>
                </c:pt>
                <c:pt idx="4">
                  <c:v>9.6608612306322825E-2</c:v>
                </c:pt>
                <c:pt idx="5">
                  <c:v>9.6608612306322825E-2</c:v>
                </c:pt>
                <c:pt idx="6">
                  <c:v>9.6608612306322825E-2</c:v>
                </c:pt>
                <c:pt idx="7">
                  <c:v>9.6608612306322825E-2</c:v>
                </c:pt>
                <c:pt idx="8">
                  <c:v>9.6608612306322825E-2</c:v>
                </c:pt>
                <c:pt idx="9">
                  <c:v>9.6608612306322825E-2</c:v>
                </c:pt>
                <c:pt idx="10">
                  <c:v>9.6608612306322825E-2</c:v>
                </c:pt>
                <c:pt idx="11">
                  <c:v>9.6608612306322825E-2</c:v>
                </c:pt>
                <c:pt idx="12">
                  <c:v>-4.6601420354702786E-2</c:v>
                </c:pt>
                <c:pt idx="13">
                  <c:v>-4.6601420354702786E-2</c:v>
                </c:pt>
                <c:pt idx="14">
                  <c:v>-4.6601420354702786E-2</c:v>
                </c:pt>
                <c:pt idx="15">
                  <c:v>-4.6601420354702786E-2</c:v>
                </c:pt>
                <c:pt idx="16">
                  <c:v>-4.6601420354702786E-2</c:v>
                </c:pt>
                <c:pt idx="17">
                  <c:v>-4.6601420354702786E-2</c:v>
                </c:pt>
                <c:pt idx="18">
                  <c:v>-4.6601420354702786E-2</c:v>
                </c:pt>
                <c:pt idx="19">
                  <c:v>-4.6601420354702786E-2</c:v>
                </c:pt>
                <c:pt idx="20">
                  <c:v>0.29988908335720121</c:v>
                </c:pt>
                <c:pt idx="21">
                  <c:v>0.29988908335720121</c:v>
                </c:pt>
                <c:pt idx="22">
                  <c:v>0.29988908335720121</c:v>
                </c:pt>
                <c:pt idx="23">
                  <c:v>0.29988908335720121</c:v>
                </c:pt>
                <c:pt idx="24">
                  <c:v>0.26820360597689269</c:v>
                </c:pt>
                <c:pt idx="25">
                  <c:v>0.26820360597689269</c:v>
                </c:pt>
                <c:pt idx="26">
                  <c:v>0.26820360597689269</c:v>
                </c:pt>
                <c:pt idx="27">
                  <c:v>0.26820360597689269</c:v>
                </c:pt>
                <c:pt idx="28">
                  <c:v>0.26820360597689269</c:v>
                </c:pt>
                <c:pt idx="29">
                  <c:v>0.26820360597689269</c:v>
                </c:pt>
                <c:pt idx="30">
                  <c:v>0.26820360597689269</c:v>
                </c:pt>
                <c:pt idx="31">
                  <c:v>0.26820360597689269</c:v>
                </c:pt>
                <c:pt idx="32">
                  <c:v>0.26820360597689269</c:v>
                </c:pt>
                <c:pt idx="33">
                  <c:v>0.26820360597689269</c:v>
                </c:pt>
                <c:pt idx="34">
                  <c:v>0.26820360597689269</c:v>
                </c:pt>
                <c:pt idx="35">
                  <c:v>0.24930913117324674</c:v>
                </c:pt>
                <c:pt idx="36">
                  <c:v>0.24930913117324674</c:v>
                </c:pt>
                <c:pt idx="37">
                  <c:v>0.24930913117324674</c:v>
                </c:pt>
                <c:pt idx="38">
                  <c:v>6.4986608109166386E-2</c:v>
                </c:pt>
                <c:pt idx="39">
                  <c:v>6.4986608109166386E-2</c:v>
                </c:pt>
                <c:pt idx="40">
                  <c:v>6.4986608109166386E-2</c:v>
                </c:pt>
                <c:pt idx="41">
                  <c:v>6.4986608109166386E-2</c:v>
                </c:pt>
                <c:pt idx="42">
                  <c:v>0.24930913117324674</c:v>
                </c:pt>
                <c:pt idx="43">
                  <c:v>0.24930913117324674</c:v>
                </c:pt>
                <c:pt idx="44">
                  <c:v>0.24930913117324674</c:v>
                </c:pt>
                <c:pt idx="45">
                  <c:v>0.29988908335720121</c:v>
                </c:pt>
                <c:pt idx="46">
                  <c:v>0.29988908335720121</c:v>
                </c:pt>
                <c:pt idx="47">
                  <c:v>0.26820360597689269</c:v>
                </c:pt>
                <c:pt idx="48">
                  <c:v>0.26820360597689269</c:v>
                </c:pt>
                <c:pt idx="49">
                  <c:v>0.26820360597689269</c:v>
                </c:pt>
                <c:pt idx="50">
                  <c:v>0.26820360597689269</c:v>
                </c:pt>
                <c:pt idx="51">
                  <c:v>0.26820360597689269</c:v>
                </c:pt>
                <c:pt idx="52">
                  <c:v>0.26820360597689269</c:v>
                </c:pt>
                <c:pt idx="53">
                  <c:v>0.26820360597689269</c:v>
                </c:pt>
                <c:pt idx="54">
                  <c:v>0.24930913117324674</c:v>
                </c:pt>
                <c:pt idx="55">
                  <c:v>6.4986608109166386E-2</c:v>
                </c:pt>
                <c:pt idx="56">
                  <c:v>6.4986608109166386E-2</c:v>
                </c:pt>
                <c:pt idx="57">
                  <c:v>6.4986608109166386E-2</c:v>
                </c:pt>
                <c:pt idx="58">
                  <c:v>0.24930913117324674</c:v>
                </c:pt>
                <c:pt idx="59">
                  <c:v>0.24930913117324674</c:v>
                </c:pt>
                <c:pt idx="60">
                  <c:v>0.24930913117324674</c:v>
                </c:pt>
                <c:pt idx="61">
                  <c:v>0.24930913117324674</c:v>
                </c:pt>
                <c:pt idx="62">
                  <c:v>0.24930913117324674</c:v>
                </c:pt>
                <c:pt idx="63">
                  <c:v>0.24930913117324674</c:v>
                </c:pt>
                <c:pt idx="64">
                  <c:v>0.24930913117324674</c:v>
                </c:pt>
                <c:pt idx="65">
                  <c:v>0.24930913117324674</c:v>
                </c:pt>
                <c:pt idx="66">
                  <c:v>0.24930913117324674</c:v>
                </c:pt>
                <c:pt idx="67">
                  <c:v>0.24930913117324674</c:v>
                </c:pt>
                <c:pt idx="68">
                  <c:v>0.24930913117324674</c:v>
                </c:pt>
                <c:pt idx="69">
                  <c:v>0.24930913117324674</c:v>
                </c:pt>
                <c:pt idx="70">
                  <c:v>0.24930913117324674</c:v>
                </c:pt>
                <c:pt idx="71">
                  <c:v>0.24930913117324674</c:v>
                </c:pt>
                <c:pt idx="72">
                  <c:v>0.24930913117324674</c:v>
                </c:pt>
                <c:pt idx="73">
                  <c:v>0.24930913117324674</c:v>
                </c:pt>
                <c:pt idx="74">
                  <c:v>0.24930913117324674</c:v>
                </c:pt>
                <c:pt idx="75">
                  <c:v>0.24930913117324674</c:v>
                </c:pt>
                <c:pt idx="76">
                  <c:v>0.24930913117324674</c:v>
                </c:pt>
                <c:pt idx="77">
                  <c:v>0.24930913117324674</c:v>
                </c:pt>
                <c:pt idx="78">
                  <c:v>0.24930913117324674</c:v>
                </c:pt>
                <c:pt idx="79">
                  <c:v>0.24930913117324674</c:v>
                </c:pt>
                <c:pt idx="80">
                  <c:v>1.2766719917080904E-2</c:v>
                </c:pt>
                <c:pt idx="81">
                  <c:v>1.2766719917080904E-2</c:v>
                </c:pt>
                <c:pt idx="82">
                  <c:v>1.2766719917080904E-2</c:v>
                </c:pt>
                <c:pt idx="83">
                  <c:v>1.2766719917080904E-2</c:v>
                </c:pt>
                <c:pt idx="84">
                  <c:v>1.2766719917080904E-2</c:v>
                </c:pt>
                <c:pt idx="85">
                  <c:v>1.2766719917080904E-2</c:v>
                </c:pt>
                <c:pt idx="86">
                  <c:v>-4.6601420354702786E-2</c:v>
                </c:pt>
                <c:pt idx="87">
                  <c:v>-4.6601420354702786E-2</c:v>
                </c:pt>
                <c:pt idx="88">
                  <c:v>-4.6601420354702786E-2</c:v>
                </c:pt>
                <c:pt idx="89">
                  <c:v>-4.6601420354702786E-2</c:v>
                </c:pt>
                <c:pt idx="90">
                  <c:v>-4.6601420354702786E-2</c:v>
                </c:pt>
                <c:pt idx="91">
                  <c:v>-4.6601420354702786E-2</c:v>
                </c:pt>
                <c:pt idx="92">
                  <c:v>-4.6601420354702786E-2</c:v>
                </c:pt>
                <c:pt idx="93">
                  <c:v>-4.6601420354702786E-2</c:v>
                </c:pt>
                <c:pt idx="94">
                  <c:v>0.11159610652851794</c:v>
                </c:pt>
                <c:pt idx="95">
                  <c:v>0.11159610652851794</c:v>
                </c:pt>
                <c:pt idx="96">
                  <c:v>0.11159610652851794</c:v>
                </c:pt>
                <c:pt idx="97">
                  <c:v>0.11159610652851794</c:v>
                </c:pt>
                <c:pt idx="98">
                  <c:v>0.24930913117324674</c:v>
                </c:pt>
                <c:pt idx="99">
                  <c:v>0.24930913117324674</c:v>
                </c:pt>
                <c:pt idx="100">
                  <c:v>0.36206245370910789</c:v>
                </c:pt>
                <c:pt idx="101">
                  <c:v>0.36206245370910789</c:v>
                </c:pt>
                <c:pt idx="102">
                  <c:v>0.36206245370910789</c:v>
                </c:pt>
                <c:pt idx="103">
                  <c:v>0.36206245370910789</c:v>
                </c:pt>
                <c:pt idx="104">
                  <c:v>0.36206245370910789</c:v>
                </c:pt>
                <c:pt idx="105">
                  <c:v>0.36206245370910789</c:v>
                </c:pt>
                <c:pt idx="106">
                  <c:v>0.36206245370910789</c:v>
                </c:pt>
                <c:pt idx="107">
                  <c:v>0.36206245370910789</c:v>
                </c:pt>
                <c:pt idx="108">
                  <c:v>0.36206245370910789</c:v>
                </c:pt>
                <c:pt idx="109">
                  <c:v>0.3276312384997338</c:v>
                </c:pt>
                <c:pt idx="110">
                  <c:v>0.27025313541491669</c:v>
                </c:pt>
                <c:pt idx="111">
                  <c:v>0.27025313541491669</c:v>
                </c:pt>
                <c:pt idx="112">
                  <c:v>0.26490410686302435</c:v>
                </c:pt>
                <c:pt idx="113">
                  <c:v>0.27025313541491669</c:v>
                </c:pt>
                <c:pt idx="114">
                  <c:v>0.27025313541491669</c:v>
                </c:pt>
                <c:pt idx="115">
                  <c:v>0.27025313541491669</c:v>
                </c:pt>
              </c:numCache>
            </c:numRef>
          </c:xVal>
          <c:yVal>
            <c:numRef>
              <c:f>'Phe2'!$B$148:$B$263</c:f>
              <c:numCache>
                <c:formatCode>General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'Phe2'!$I$147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'Phe2'!$H$148:$H$185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0.85733249643126841</c:v>
                </c:pt>
                <c:pt idx="15">
                  <c:v>0.85733249643126841</c:v>
                </c:pt>
                <c:pt idx="16">
                  <c:v>1.9365137424788932</c:v>
                </c:pt>
                <c:pt idx="17">
                  <c:v>1.9365137424788932</c:v>
                </c:pt>
                <c:pt idx="18">
                  <c:v>1.6354837468149122</c:v>
                </c:pt>
                <c:pt idx="19">
                  <c:v>1.6354837468149122</c:v>
                </c:pt>
                <c:pt idx="20">
                  <c:v>0.85733249643126841</c:v>
                </c:pt>
                <c:pt idx="21">
                  <c:v>0.85733249643126841</c:v>
                </c:pt>
                <c:pt idx="22">
                  <c:v>1.9365137424788932</c:v>
                </c:pt>
                <c:pt idx="23">
                  <c:v>1.9365137424788932</c:v>
                </c:pt>
                <c:pt idx="24">
                  <c:v>1.6354837468149122</c:v>
                </c:pt>
                <c:pt idx="25">
                  <c:v>1.6354837468149122</c:v>
                </c:pt>
                <c:pt idx="26">
                  <c:v>0.85733249643126841</c:v>
                </c:pt>
                <c:pt idx="27">
                  <c:v>0.85733249643126841</c:v>
                </c:pt>
                <c:pt idx="28">
                  <c:v>1.9365137424788932</c:v>
                </c:pt>
                <c:pt idx="29">
                  <c:v>1.9365137424788932</c:v>
                </c:pt>
                <c:pt idx="30">
                  <c:v>1.6354837468149122</c:v>
                </c:pt>
                <c:pt idx="31">
                  <c:v>1.6354837468149122</c:v>
                </c:pt>
                <c:pt idx="32">
                  <c:v>0.85733249643126841</c:v>
                </c:pt>
                <c:pt idx="33">
                  <c:v>0.85733249643126841</c:v>
                </c:pt>
                <c:pt idx="34">
                  <c:v>1.9365137424788932</c:v>
                </c:pt>
                <c:pt idx="35">
                  <c:v>1.9365137424788932</c:v>
                </c:pt>
                <c:pt idx="36">
                  <c:v>1.6354837468149122</c:v>
                </c:pt>
                <c:pt idx="37">
                  <c:v>1.6354837468149122</c:v>
                </c:pt>
              </c:numCache>
            </c:numRef>
          </c:xVal>
          <c:yVal>
            <c:numRef>
              <c:f>'Phe2'!$I$148:$I$185</c:f>
              <c:numCache>
                <c:formatCode>General</c:formatCode>
                <c:ptCount val="38"/>
                <c:pt idx="0">
                  <c:v>3.9170611000000001E-2</c:v>
                </c:pt>
                <c:pt idx="1">
                  <c:v>4.1376841999999997E-2</c:v>
                </c:pt>
                <c:pt idx="2">
                  <c:v>2.7327547000000001E-2</c:v>
                </c:pt>
                <c:pt idx="3">
                  <c:v>2.8973175E-2</c:v>
                </c:pt>
                <c:pt idx="4">
                  <c:v>3.1809123000000002E-2</c:v>
                </c:pt>
                <c:pt idx="5">
                  <c:v>3.4972666999999999E-2</c:v>
                </c:pt>
                <c:pt idx="6">
                  <c:v>4.1119737000000003E-2</c:v>
                </c:pt>
                <c:pt idx="7">
                  <c:v>3.9572889E-2</c:v>
                </c:pt>
                <c:pt idx="8">
                  <c:v>3.1250088000000002E-2</c:v>
                </c:pt>
                <c:pt idx="9">
                  <c:v>3.1802054000000003E-2</c:v>
                </c:pt>
                <c:pt idx="10">
                  <c:v>4.0593995000000001E-2</c:v>
                </c:pt>
                <c:pt idx="11">
                  <c:v>3.8597777999999999E-2</c:v>
                </c:pt>
                <c:pt idx="12">
                  <c:v>3.8441712000000003E-2</c:v>
                </c:pt>
                <c:pt idx="13">
                  <c:v>3.2593414000000001E-2</c:v>
                </c:pt>
                <c:pt idx="14">
                  <c:v>4.1602459000000001E-2</c:v>
                </c:pt>
                <c:pt idx="15">
                  <c:v>4.0072757000000001E-2</c:v>
                </c:pt>
                <c:pt idx="16">
                  <c:v>6.2822084E-2</c:v>
                </c:pt>
                <c:pt idx="17">
                  <c:v>6.8247371000000001E-2</c:v>
                </c:pt>
                <c:pt idx="18">
                  <c:v>5.7488287999999999E-2</c:v>
                </c:pt>
                <c:pt idx="19">
                  <c:v>5.0630541000000001E-2</c:v>
                </c:pt>
                <c:pt idx="20">
                  <c:v>3.2490816999999998E-2</c:v>
                </c:pt>
                <c:pt idx="21">
                  <c:v>3.4747246000000002E-2</c:v>
                </c:pt>
                <c:pt idx="22">
                  <c:v>5.8854594000000003E-2</c:v>
                </c:pt>
                <c:pt idx="23">
                  <c:v>5.9784104999999997E-2</c:v>
                </c:pt>
                <c:pt idx="24">
                  <c:v>4.4551840000000002E-2</c:v>
                </c:pt>
                <c:pt idx="25">
                  <c:v>4.8038741000000003E-2</c:v>
                </c:pt>
                <c:pt idx="26">
                  <c:v>5.2193228000000001E-2</c:v>
                </c:pt>
                <c:pt idx="27">
                  <c:v>4.949373E-2</c:v>
                </c:pt>
                <c:pt idx="28">
                  <c:v>6.1622811999999999E-2</c:v>
                </c:pt>
                <c:pt idx="29">
                  <c:v>7.3501708999999998E-2</c:v>
                </c:pt>
                <c:pt idx="30">
                  <c:v>3.3632032999999999E-2</c:v>
                </c:pt>
                <c:pt idx="31">
                  <c:v>3.5384365000000001E-2</c:v>
                </c:pt>
                <c:pt idx="32">
                  <c:v>3.6906364999999997E-2</c:v>
                </c:pt>
                <c:pt idx="33">
                  <c:v>3.2367949999999999E-2</c:v>
                </c:pt>
                <c:pt idx="34">
                  <c:v>5.8357600000000003E-2</c:v>
                </c:pt>
                <c:pt idx="35">
                  <c:v>5.9199422000000002E-2</c:v>
                </c:pt>
                <c:pt idx="36">
                  <c:v>4.5746865999999997E-2</c:v>
                </c:pt>
                <c:pt idx="37">
                  <c:v>4.1431938000000001E-2</c:v>
                </c:pt>
              </c:numCache>
            </c:numRef>
          </c:yVal>
        </c:ser>
        <c:ser>
          <c:idx val="2"/>
          <c:order val="2"/>
          <c:tx>
            <c:strRef>
              <c:f>'Phe2'!$P$147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('Phe2'!$O$148:$O$161,'Phe2'!$O$162,'Phe2'!$O$163:$O$164,'Phe2'!$O$165:$O$182)</c:f>
              <c:numCache>
                <c:formatCode>General</c:formatCode>
                <c:ptCount val="35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2.3802112417116059</c:v>
                </c:pt>
                <c:pt idx="16" formatCode="0.00">
                  <c:v>2.6812412373755872</c:v>
                </c:pt>
                <c:pt idx="17" formatCode="0.00">
                  <c:v>2.0791812460476247</c:v>
                </c:pt>
                <c:pt idx="18" formatCode="0.00">
                  <c:v>2.0791812460476247</c:v>
                </c:pt>
                <c:pt idx="19" formatCode="0.00">
                  <c:v>2.3802112417116059</c:v>
                </c:pt>
                <c:pt idx="20" formatCode="0.00">
                  <c:v>2.3802112417116059</c:v>
                </c:pt>
                <c:pt idx="21" formatCode="0.00">
                  <c:v>2.6812412373755872</c:v>
                </c:pt>
                <c:pt idx="22" formatCode="0.00">
                  <c:v>2.6812412373755872</c:v>
                </c:pt>
                <c:pt idx="23" formatCode="0.00">
                  <c:v>2.0791812460476247</c:v>
                </c:pt>
                <c:pt idx="24" formatCode="0.00">
                  <c:v>2.0791812460476247</c:v>
                </c:pt>
                <c:pt idx="25" formatCode="0.00">
                  <c:v>2.3802112417116059</c:v>
                </c:pt>
                <c:pt idx="26" formatCode="0.00">
                  <c:v>2.3802112417116059</c:v>
                </c:pt>
                <c:pt idx="27" formatCode="0.00">
                  <c:v>2.6812412373755872</c:v>
                </c:pt>
                <c:pt idx="28" formatCode="0.00">
                  <c:v>2.6812412373755872</c:v>
                </c:pt>
                <c:pt idx="29" formatCode="0.00">
                  <c:v>2.0791812460476247</c:v>
                </c:pt>
                <c:pt idx="30" formatCode="0.00">
                  <c:v>2.0791812460476247</c:v>
                </c:pt>
                <c:pt idx="31" formatCode="0.00">
                  <c:v>2.3802112417116059</c:v>
                </c:pt>
                <c:pt idx="32" formatCode="0.00">
                  <c:v>2.3802112417116059</c:v>
                </c:pt>
                <c:pt idx="33" formatCode="0.00">
                  <c:v>2.6812412373755872</c:v>
                </c:pt>
                <c:pt idx="34" formatCode="0.00">
                  <c:v>2.6812412373755872</c:v>
                </c:pt>
              </c:numCache>
            </c:numRef>
          </c:xVal>
          <c:yVal>
            <c:numRef>
              <c:f>('Phe2'!$P$148:$P$161,'Phe2'!$P$162,'Phe2'!$P$163:$P$164,'Phe2'!$P$165:$P$182)</c:f>
              <c:numCache>
                <c:formatCode>General</c:formatCode>
                <c:ptCount val="35"/>
                <c:pt idx="0">
                  <c:v>3.9170611000000001E-2</c:v>
                </c:pt>
                <c:pt idx="1">
                  <c:v>4.1376841999999997E-2</c:v>
                </c:pt>
                <c:pt idx="2">
                  <c:v>2.7327547000000001E-2</c:v>
                </c:pt>
                <c:pt idx="3">
                  <c:v>2.8973175E-2</c:v>
                </c:pt>
                <c:pt idx="4">
                  <c:v>3.1809123000000002E-2</c:v>
                </c:pt>
                <c:pt idx="5">
                  <c:v>3.4972666999999999E-2</c:v>
                </c:pt>
                <c:pt idx="6">
                  <c:v>4.1119737000000003E-2</c:v>
                </c:pt>
                <c:pt idx="7">
                  <c:v>3.9572889E-2</c:v>
                </c:pt>
                <c:pt idx="8">
                  <c:v>3.1250088000000002E-2</c:v>
                </c:pt>
                <c:pt idx="9">
                  <c:v>3.1802054000000003E-2</c:v>
                </c:pt>
                <c:pt idx="10">
                  <c:v>4.0593995000000001E-2</c:v>
                </c:pt>
                <c:pt idx="11">
                  <c:v>3.8597777999999999E-2</c:v>
                </c:pt>
                <c:pt idx="12">
                  <c:v>3.8441712000000003E-2</c:v>
                </c:pt>
                <c:pt idx="13">
                  <c:v>3.2593414000000001E-2</c:v>
                </c:pt>
                <c:pt idx="14">
                  <c:v>9.7143160000000006E-2</c:v>
                </c:pt>
                <c:pt idx="15">
                  <c:v>0.132606892</c:v>
                </c:pt>
                <c:pt idx="16">
                  <c:v>0.14923039199999999</c:v>
                </c:pt>
                <c:pt idx="17">
                  <c:v>0.104752125</c:v>
                </c:pt>
                <c:pt idx="18">
                  <c:v>7.2536404999999998E-2</c:v>
                </c:pt>
                <c:pt idx="19">
                  <c:v>0.105725898</c:v>
                </c:pt>
                <c:pt idx="20">
                  <c:v>0.103005444</c:v>
                </c:pt>
                <c:pt idx="21">
                  <c:v>0.12900319599999999</c:v>
                </c:pt>
                <c:pt idx="22">
                  <c:v>0.13075342100000001</c:v>
                </c:pt>
                <c:pt idx="23">
                  <c:v>8.6455167999999999E-2</c:v>
                </c:pt>
                <c:pt idx="24">
                  <c:v>9.0481155999999993E-2</c:v>
                </c:pt>
                <c:pt idx="25">
                  <c:v>0.11353368899999999</c:v>
                </c:pt>
                <c:pt idx="26">
                  <c:v>0.118511703</c:v>
                </c:pt>
                <c:pt idx="27">
                  <c:v>0.13810325100000001</c:v>
                </c:pt>
                <c:pt idx="28">
                  <c:v>0.14396366499999999</c:v>
                </c:pt>
                <c:pt idx="29">
                  <c:v>7.9102387999999996E-2</c:v>
                </c:pt>
                <c:pt idx="30">
                  <c:v>7.6823375999999999E-2</c:v>
                </c:pt>
                <c:pt idx="31">
                  <c:v>0.102133828</c:v>
                </c:pt>
                <c:pt idx="32">
                  <c:v>0.113648995</c:v>
                </c:pt>
                <c:pt idx="33">
                  <c:v>0.110748579</c:v>
                </c:pt>
                <c:pt idx="34">
                  <c:v>0.13301248500000001</c:v>
                </c:pt>
              </c:numCache>
            </c:numRef>
          </c:yVal>
        </c:ser>
        <c:ser>
          <c:idx val="3"/>
          <c:order val="3"/>
          <c:tx>
            <c:strRef>
              <c:f>'Phe2'!$W$147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('Phe2'!$V$148:$V$161,'Phe2'!$V$162:$V$170,'Phe2'!$V$171:$V$182,'Phe2'!$V$183,'Phe2'!$V$184:$V$246)</c:f>
              <c:numCache>
                <c:formatCode>General</c:formatCode>
                <c:ptCount val="99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1.1760912590556813</c:v>
                </c:pt>
                <c:pt idx="15" formatCode="0.00">
                  <c:v>1.1760912590556813</c:v>
                </c:pt>
                <c:pt idx="16" formatCode="0.00">
                  <c:v>1.1760912590556813</c:v>
                </c:pt>
                <c:pt idx="17" formatCode="0.00">
                  <c:v>1.4771212547196624</c:v>
                </c:pt>
                <c:pt idx="18" formatCode="0.00">
                  <c:v>1.4771212547196624</c:v>
                </c:pt>
                <c:pt idx="19" formatCode="0.00">
                  <c:v>1.4771212547196624</c:v>
                </c:pt>
                <c:pt idx="20" formatCode="0.00">
                  <c:v>1.4771212547196624</c:v>
                </c:pt>
                <c:pt idx="21" formatCode="0.00">
                  <c:v>1.7781512503836436</c:v>
                </c:pt>
                <c:pt idx="22" formatCode="0.00">
                  <c:v>1.7781512503836436</c:v>
                </c:pt>
                <c:pt idx="23" formatCode="0.00">
                  <c:v>1.954242509439325</c:v>
                </c:pt>
                <c:pt idx="24" formatCode="0.00">
                  <c:v>2.0791812460476247</c:v>
                </c:pt>
                <c:pt idx="25" formatCode="0.00">
                  <c:v>2.0791812460476247</c:v>
                </c:pt>
                <c:pt idx="26" formatCode="0.00">
                  <c:v>2.5563025007672873</c:v>
                </c:pt>
                <c:pt idx="27" formatCode="0.00">
                  <c:v>2.5563025007672873</c:v>
                </c:pt>
                <c:pt idx="28" formatCode="0.00">
                  <c:v>2.8573324964312685</c:v>
                </c:pt>
                <c:pt idx="29" formatCode="0.00">
                  <c:v>2.8573324964312685</c:v>
                </c:pt>
                <c:pt idx="30" formatCode="0.00">
                  <c:v>2.8573324964312685</c:v>
                </c:pt>
                <c:pt idx="31" formatCode="0.00">
                  <c:v>2.8573324964312685</c:v>
                </c:pt>
                <c:pt idx="32" formatCode="0.00">
                  <c:v>3.0334237554869499</c:v>
                </c:pt>
                <c:pt idx="33" formatCode="0.00">
                  <c:v>3.0334237554869499</c:v>
                </c:pt>
                <c:pt idx="34" formatCode="0.00">
                  <c:v>3.1583624920952498</c:v>
                </c:pt>
                <c:pt idx="35" formatCode="0.00">
                  <c:v>3.255272505103306</c:v>
                </c:pt>
                <c:pt idx="36" formatCode="0.00">
                  <c:v>1.1760912590556813</c:v>
                </c:pt>
                <c:pt idx="37" formatCode="0.00">
                  <c:v>1.1760912590556813</c:v>
                </c:pt>
                <c:pt idx="38" formatCode="0.00">
                  <c:v>1.4771212547196624</c:v>
                </c:pt>
                <c:pt idx="39" formatCode="0.00">
                  <c:v>1.4771212547196624</c:v>
                </c:pt>
                <c:pt idx="40" formatCode="0.00">
                  <c:v>1.7781512503836436</c:v>
                </c:pt>
                <c:pt idx="41" formatCode="0.00">
                  <c:v>1.7781512503836436</c:v>
                </c:pt>
                <c:pt idx="42" formatCode="0.00">
                  <c:v>1.954242509439325</c:v>
                </c:pt>
                <c:pt idx="43" formatCode="0.00">
                  <c:v>1.954242509439325</c:v>
                </c:pt>
                <c:pt idx="44" formatCode="0.00">
                  <c:v>2.0791812460476247</c:v>
                </c:pt>
                <c:pt idx="45" formatCode="0.00">
                  <c:v>2.0791812460476247</c:v>
                </c:pt>
                <c:pt idx="46" formatCode="0.00">
                  <c:v>2.5563025007672873</c:v>
                </c:pt>
                <c:pt idx="47" formatCode="0.00">
                  <c:v>2.5563025007672873</c:v>
                </c:pt>
                <c:pt idx="48" formatCode="0.00">
                  <c:v>2.8573324964312685</c:v>
                </c:pt>
                <c:pt idx="49" formatCode="0.00">
                  <c:v>2.8573324964312685</c:v>
                </c:pt>
                <c:pt idx="50" formatCode="0.00">
                  <c:v>3.0334237554869499</c:v>
                </c:pt>
                <c:pt idx="51" formatCode="0.00">
                  <c:v>3.0334237554869499</c:v>
                </c:pt>
                <c:pt idx="52" formatCode="0.00">
                  <c:v>3.1583624920952498</c:v>
                </c:pt>
                <c:pt idx="53" formatCode="0.00">
                  <c:v>3.1583624920952498</c:v>
                </c:pt>
                <c:pt idx="54" formatCode="0.00">
                  <c:v>3.255272505103306</c:v>
                </c:pt>
                <c:pt idx="55" formatCode="0.00">
                  <c:v>3.255272505103306</c:v>
                </c:pt>
                <c:pt idx="56" formatCode="0.00">
                  <c:v>1.1760912590556813</c:v>
                </c:pt>
                <c:pt idx="57" formatCode="0.00">
                  <c:v>1.1760912590556813</c:v>
                </c:pt>
                <c:pt idx="58" formatCode="0.00">
                  <c:v>1.4771212547196624</c:v>
                </c:pt>
                <c:pt idx="59" formatCode="0.00">
                  <c:v>1.4771212547196624</c:v>
                </c:pt>
                <c:pt idx="60" formatCode="0.00">
                  <c:v>1.7781512503836436</c:v>
                </c:pt>
                <c:pt idx="61" formatCode="0.00">
                  <c:v>1.7781512503836436</c:v>
                </c:pt>
                <c:pt idx="62" formatCode="0.00">
                  <c:v>1.954242509439325</c:v>
                </c:pt>
                <c:pt idx="63" formatCode="0.00">
                  <c:v>1.954242509439325</c:v>
                </c:pt>
                <c:pt idx="64" formatCode="0.00">
                  <c:v>2.0791812460476247</c:v>
                </c:pt>
                <c:pt idx="65" formatCode="0.00">
                  <c:v>2.0791812460476247</c:v>
                </c:pt>
                <c:pt idx="66" formatCode="0.00">
                  <c:v>2.5563025007672873</c:v>
                </c:pt>
                <c:pt idx="67" formatCode="0.00">
                  <c:v>2.5563025007672873</c:v>
                </c:pt>
                <c:pt idx="68" formatCode="0.00">
                  <c:v>2.8573324964312685</c:v>
                </c:pt>
                <c:pt idx="69" formatCode="0.00">
                  <c:v>2.8573324964312685</c:v>
                </c:pt>
                <c:pt idx="70" formatCode="0.00">
                  <c:v>2.8573324964312685</c:v>
                </c:pt>
                <c:pt idx="71" formatCode="0.00">
                  <c:v>2.8573324964312685</c:v>
                </c:pt>
                <c:pt idx="72" formatCode="0.00">
                  <c:v>3.0334237554869499</c:v>
                </c:pt>
                <c:pt idx="73" formatCode="0.00">
                  <c:v>3.1583624920952498</c:v>
                </c:pt>
                <c:pt idx="74" formatCode="0.00">
                  <c:v>3.1583624920952498</c:v>
                </c:pt>
                <c:pt idx="75" formatCode="0.00">
                  <c:v>3.255272505103306</c:v>
                </c:pt>
                <c:pt idx="76" formatCode="0.00">
                  <c:v>3.255272505103306</c:v>
                </c:pt>
                <c:pt idx="77" formatCode="0.00">
                  <c:v>1.1760912590556813</c:v>
                </c:pt>
                <c:pt idx="78" formatCode="0.00">
                  <c:v>1.1760912590556813</c:v>
                </c:pt>
                <c:pt idx="79" formatCode="0.00">
                  <c:v>1.4771212547196624</c:v>
                </c:pt>
                <c:pt idx="80" formatCode="0.00">
                  <c:v>1.4771212547196624</c:v>
                </c:pt>
                <c:pt idx="81" formatCode="0.00">
                  <c:v>1.7781512503836436</c:v>
                </c:pt>
                <c:pt idx="82" formatCode="0.00">
                  <c:v>1.7781512503836436</c:v>
                </c:pt>
                <c:pt idx="83" formatCode="0.00">
                  <c:v>1.954242509439325</c:v>
                </c:pt>
                <c:pt idx="84" formatCode="0.00">
                  <c:v>1.954242509439325</c:v>
                </c:pt>
                <c:pt idx="85" formatCode="0.00">
                  <c:v>2.0791812460476247</c:v>
                </c:pt>
                <c:pt idx="86" formatCode="0.00">
                  <c:v>2.0791812460476247</c:v>
                </c:pt>
                <c:pt idx="87" formatCode="0.00">
                  <c:v>2.5563025007672873</c:v>
                </c:pt>
                <c:pt idx="88" formatCode="0.00">
                  <c:v>2.5563025007672873</c:v>
                </c:pt>
                <c:pt idx="89" formatCode="0.00">
                  <c:v>2.8573324964312685</c:v>
                </c:pt>
                <c:pt idx="90" formatCode="0.00">
                  <c:v>2.8573324964312685</c:v>
                </c:pt>
                <c:pt idx="91" formatCode="0.00">
                  <c:v>2.8573324964312685</c:v>
                </c:pt>
                <c:pt idx="92" formatCode="0.00">
                  <c:v>2.8573324964312685</c:v>
                </c:pt>
                <c:pt idx="93" formatCode="0.00">
                  <c:v>3.0334237554869499</c:v>
                </c:pt>
                <c:pt idx="94" formatCode="0.00">
                  <c:v>3.0334237554869499</c:v>
                </c:pt>
                <c:pt idx="95" formatCode="0.00">
                  <c:v>3.1583624920952498</c:v>
                </c:pt>
                <c:pt idx="96" formatCode="0.00">
                  <c:v>3.1583624920952498</c:v>
                </c:pt>
                <c:pt idx="97" formatCode="0.00">
                  <c:v>3.255272505103306</c:v>
                </c:pt>
                <c:pt idx="98" formatCode="0.00">
                  <c:v>3.255272505103306</c:v>
                </c:pt>
              </c:numCache>
            </c:numRef>
          </c:xVal>
          <c:yVal>
            <c:numRef>
              <c:f>('Phe2'!$W$148:$W$161,'Phe2'!$W$162:$W$170,'Phe2'!$W$171:$W$182,'Phe2'!$W$183,'Phe2'!$W$184:$W$246)</c:f>
              <c:numCache>
                <c:formatCode>General</c:formatCode>
                <c:ptCount val="99"/>
                <c:pt idx="0">
                  <c:v>3.9170611000000001E-2</c:v>
                </c:pt>
                <c:pt idx="1">
                  <c:v>4.1376841999999997E-2</c:v>
                </c:pt>
                <c:pt idx="2">
                  <c:v>2.7327547000000001E-2</c:v>
                </c:pt>
                <c:pt idx="3">
                  <c:v>2.8973175E-2</c:v>
                </c:pt>
                <c:pt idx="4">
                  <c:v>3.1809123000000002E-2</c:v>
                </c:pt>
                <c:pt idx="5">
                  <c:v>3.4972666999999999E-2</c:v>
                </c:pt>
                <c:pt idx="6">
                  <c:v>4.1119737000000003E-2</c:v>
                </c:pt>
                <c:pt idx="7">
                  <c:v>3.9572889E-2</c:v>
                </c:pt>
                <c:pt idx="8">
                  <c:v>3.1250088000000002E-2</c:v>
                </c:pt>
                <c:pt idx="9">
                  <c:v>3.1802054000000003E-2</c:v>
                </c:pt>
                <c:pt idx="10">
                  <c:v>4.0593995000000001E-2</c:v>
                </c:pt>
                <c:pt idx="11">
                  <c:v>3.8597777999999999E-2</c:v>
                </c:pt>
                <c:pt idx="12">
                  <c:v>3.8441712000000003E-2</c:v>
                </c:pt>
                <c:pt idx="13">
                  <c:v>3.2593414000000001E-2</c:v>
                </c:pt>
                <c:pt idx="14">
                  <c:v>3.8238434000000002E-2</c:v>
                </c:pt>
                <c:pt idx="15">
                  <c:v>3.6971262999999997E-2</c:v>
                </c:pt>
                <c:pt idx="16">
                  <c:v>3.1610028999999998E-2</c:v>
                </c:pt>
                <c:pt idx="17">
                  <c:v>4.2262512000000002E-2</c:v>
                </c:pt>
                <c:pt idx="18">
                  <c:v>4.4192235000000003E-2</c:v>
                </c:pt>
                <c:pt idx="19">
                  <c:v>3.8500406000000001E-2</c:v>
                </c:pt>
                <c:pt idx="20">
                  <c:v>4.3240122999999998E-2</c:v>
                </c:pt>
                <c:pt idx="21">
                  <c:v>6.2201647999999998E-2</c:v>
                </c:pt>
                <c:pt idx="22">
                  <c:v>6.270357E-2</c:v>
                </c:pt>
                <c:pt idx="23">
                  <c:v>8.6640581999999994E-2</c:v>
                </c:pt>
                <c:pt idx="24">
                  <c:v>0.10052915599999999</c:v>
                </c:pt>
                <c:pt idx="25">
                  <c:v>8.5336059000000006E-2</c:v>
                </c:pt>
                <c:pt idx="26">
                  <c:v>0.133859544</c:v>
                </c:pt>
                <c:pt idx="27">
                  <c:v>0.15771084799999999</c:v>
                </c:pt>
                <c:pt idx="28">
                  <c:v>0.161235031</c:v>
                </c:pt>
                <c:pt idx="29">
                  <c:v>0.16616123299999999</c:v>
                </c:pt>
                <c:pt idx="30">
                  <c:v>0.18051764300000001</c:v>
                </c:pt>
                <c:pt idx="31">
                  <c:v>0.14878101199999999</c:v>
                </c:pt>
                <c:pt idx="32">
                  <c:v>0.166129533</c:v>
                </c:pt>
                <c:pt idx="33">
                  <c:v>0.21383666000000001</c:v>
                </c:pt>
                <c:pt idx="34">
                  <c:v>0.21077940000000001</c:v>
                </c:pt>
                <c:pt idx="35">
                  <c:v>0.21176371199999999</c:v>
                </c:pt>
                <c:pt idx="36">
                  <c:v>3.5078613000000002E-2</c:v>
                </c:pt>
                <c:pt idx="37">
                  <c:v>3.3937297999999998E-2</c:v>
                </c:pt>
                <c:pt idx="38">
                  <c:v>3.9242893000000001E-2</c:v>
                </c:pt>
                <c:pt idx="39">
                  <c:v>4.0251370000000002E-2</c:v>
                </c:pt>
                <c:pt idx="40">
                  <c:v>4.9274400000000003E-2</c:v>
                </c:pt>
                <c:pt idx="41">
                  <c:v>5.0990764000000001E-2</c:v>
                </c:pt>
                <c:pt idx="42">
                  <c:v>6.0967703999999998E-2</c:v>
                </c:pt>
                <c:pt idx="43">
                  <c:v>6.0190133E-2</c:v>
                </c:pt>
                <c:pt idx="44">
                  <c:v>7.2407400999999996E-2</c:v>
                </c:pt>
                <c:pt idx="45">
                  <c:v>8.0327307000000001E-2</c:v>
                </c:pt>
                <c:pt idx="46">
                  <c:v>0.12810028200000001</c:v>
                </c:pt>
                <c:pt idx="47">
                  <c:v>0.128604516</c:v>
                </c:pt>
                <c:pt idx="48">
                  <c:v>0.18132857099999999</c:v>
                </c:pt>
                <c:pt idx="49">
                  <c:v>0.17961648699999999</c:v>
                </c:pt>
                <c:pt idx="50">
                  <c:v>0.21976948299999999</c:v>
                </c:pt>
                <c:pt idx="51">
                  <c:v>0.22418375900000001</c:v>
                </c:pt>
                <c:pt idx="52">
                  <c:v>0.25482178500000002</c:v>
                </c:pt>
                <c:pt idx="53">
                  <c:v>0.24893019299999999</c:v>
                </c:pt>
                <c:pt idx="54">
                  <c:v>0.276605985</c:v>
                </c:pt>
                <c:pt idx="55">
                  <c:v>0.285281691</c:v>
                </c:pt>
                <c:pt idx="56">
                  <c:v>3.8484993000000002E-2</c:v>
                </c:pt>
                <c:pt idx="57">
                  <c:v>4.1395712000000001E-2</c:v>
                </c:pt>
                <c:pt idx="58">
                  <c:v>4.2146021999999998E-2</c:v>
                </c:pt>
                <c:pt idx="59">
                  <c:v>4.3568476000000002E-2</c:v>
                </c:pt>
                <c:pt idx="60">
                  <c:v>6.1279615000000003E-2</c:v>
                </c:pt>
                <c:pt idx="61">
                  <c:v>5.9445181999999999E-2</c:v>
                </c:pt>
                <c:pt idx="62">
                  <c:v>7.4347226000000002E-2</c:v>
                </c:pt>
                <c:pt idx="63">
                  <c:v>6.7635435999999993E-2</c:v>
                </c:pt>
                <c:pt idx="64">
                  <c:v>7.9375101000000003E-2</c:v>
                </c:pt>
                <c:pt idx="65">
                  <c:v>8.2474611000000003E-2</c:v>
                </c:pt>
                <c:pt idx="66">
                  <c:v>0.14117882400000001</c:v>
                </c:pt>
                <c:pt idx="67">
                  <c:v>0.13237945600000001</c:v>
                </c:pt>
                <c:pt idx="68">
                  <c:v>0.17367521499999999</c:v>
                </c:pt>
                <c:pt idx="69">
                  <c:v>0.17484053399999999</c:v>
                </c:pt>
                <c:pt idx="70">
                  <c:v>0.15627000999999999</c:v>
                </c:pt>
                <c:pt idx="71">
                  <c:v>0.17144926799999999</c:v>
                </c:pt>
                <c:pt idx="72">
                  <c:v>0.186791971</c:v>
                </c:pt>
                <c:pt idx="73">
                  <c:v>0.211423004</c:v>
                </c:pt>
                <c:pt idx="74">
                  <c:v>0.21214571500000001</c:v>
                </c:pt>
                <c:pt idx="75">
                  <c:v>0.23418375899999999</c:v>
                </c:pt>
                <c:pt idx="76">
                  <c:v>0.21966302900000001</c:v>
                </c:pt>
                <c:pt idx="77">
                  <c:v>3.6300651000000003E-2</c:v>
                </c:pt>
                <c:pt idx="78">
                  <c:v>3.7474638999999997E-2</c:v>
                </c:pt>
                <c:pt idx="79">
                  <c:v>3.6895302999999997E-2</c:v>
                </c:pt>
                <c:pt idx="80">
                  <c:v>3.7863069999999999E-2</c:v>
                </c:pt>
                <c:pt idx="81">
                  <c:v>5.0775366000000002E-2</c:v>
                </c:pt>
                <c:pt idx="82">
                  <c:v>5.2529323000000003E-2</c:v>
                </c:pt>
                <c:pt idx="83">
                  <c:v>6.8259588999999996E-2</c:v>
                </c:pt>
                <c:pt idx="84">
                  <c:v>6.2668376999999997E-2</c:v>
                </c:pt>
                <c:pt idx="85">
                  <c:v>7.1814453E-2</c:v>
                </c:pt>
                <c:pt idx="86">
                  <c:v>7.2640601999999999E-2</c:v>
                </c:pt>
                <c:pt idx="87">
                  <c:v>0.117575817</c:v>
                </c:pt>
                <c:pt idx="88">
                  <c:v>0.122417127</c:v>
                </c:pt>
                <c:pt idx="89">
                  <c:v>0.17056471400000001</c:v>
                </c:pt>
                <c:pt idx="90">
                  <c:v>0.15681749</c:v>
                </c:pt>
                <c:pt idx="91">
                  <c:v>0.153539493</c:v>
                </c:pt>
                <c:pt idx="92">
                  <c:v>0.14507288700000001</c:v>
                </c:pt>
                <c:pt idx="93">
                  <c:v>0.143945713</c:v>
                </c:pt>
                <c:pt idx="94">
                  <c:v>0.169319848</c:v>
                </c:pt>
                <c:pt idx="95">
                  <c:v>0.17744173299999999</c:v>
                </c:pt>
                <c:pt idx="96">
                  <c:v>0.17532151100000001</c:v>
                </c:pt>
                <c:pt idx="97">
                  <c:v>0.186114692</c:v>
                </c:pt>
                <c:pt idx="98">
                  <c:v>0.153085256</c:v>
                </c:pt>
              </c:numCache>
            </c:numRef>
          </c:yVal>
        </c:ser>
        <c:ser>
          <c:idx val="4"/>
          <c:order val="4"/>
          <c:tx>
            <c:strRef>
              <c:f>'Phe2'!$L$2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'Phe2'!$K$3:$K$23</c:f>
              <c:numCache>
                <c:formatCode>0.00</c:formatCode>
                <c:ptCount val="21"/>
                <c:pt idx="0">
                  <c:v>-0.3010299956639812</c:v>
                </c:pt>
                <c:pt idx="1">
                  <c:v>-0.28597849588078211</c:v>
                </c:pt>
                <c:pt idx="2">
                  <c:v>-0.27092699609758308</c:v>
                </c:pt>
                <c:pt idx="3">
                  <c:v>-0.255875496314384</c:v>
                </c:pt>
                <c:pt idx="4">
                  <c:v>-0.24082399653118497</c:v>
                </c:pt>
                <c:pt idx="5">
                  <c:v>-0.22577249674798588</c:v>
                </c:pt>
                <c:pt idx="6">
                  <c:v>-0.21072099696478686</c:v>
                </c:pt>
                <c:pt idx="7">
                  <c:v>-0.19566949718158777</c:v>
                </c:pt>
                <c:pt idx="8">
                  <c:v>-0.18061799739838871</c:v>
                </c:pt>
                <c:pt idx="9">
                  <c:v>-0.16556649761518966</c:v>
                </c:pt>
                <c:pt idx="10">
                  <c:v>-0.1505149978319906</c:v>
                </c:pt>
                <c:pt idx="11">
                  <c:v>-0.13546349804879151</c:v>
                </c:pt>
                <c:pt idx="12">
                  <c:v>-0.12041199826559248</c:v>
                </c:pt>
                <c:pt idx="13">
                  <c:v>-0.1053604984823934</c:v>
                </c:pt>
                <c:pt idx="14">
                  <c:v>-9.0308998699194371E-2</c:v>
                </c:pt>
                <c:pt idx="15">
                  <c:v>-7.5257498915995313E-2</c:v>
                </c:pt>
                <c:pt idx="16">
                  <c:v>-6.0205999132796229E-2</c:v>
                </c:pt>
                <c:pt idx="17">
                  <c:v>-4.5154499349597199E-2</c:v>
                </c:pt>
                <c:pt idx="18">
                  <c:v>-3.0102999566398114E-2</c:v>
                </c:pt>
                <c:pt idx="19">
                  <c:v>-1.5051499783199085E-2</c:v>
                </c:pt>
                <c:pt idx="20">
                  <c:v>0</c:v>
                </c:pt>
              </c:numCache>
            </c:numRef>
          </c:xVal>
          <c:yVal>
            <c:numRef>
              <c:f>'Phe2'!$L$3:$L$23</c:f>
              <c:numCache>
                <c:formatCode>0.00</c:formatCode>
                <c:ptCount val="21"/>
                <c:pt idx="0">
                  <c:v>-3.0835496552437079E-3</c:v>
                </c:pt>
                <c:pt idx="1">
                  <c:v>-1.0915513981652886E-3</c:v>
                </c:pt>
                <c:pt idx="2">
                  <c:v>7.8214795496844847E-4</c:v>
                </c:pt>
                <c:pt idx="3">
                  <c:v>2.540791904886458E-3</c:v>
                </c:pt>
                <c:pt idx="4">
                  <c:v>4.1876239523176498E-3</c:v>
                </c:pt>
                <c:pt idx="5">
                  <c:v>5.7258875979909734E-3</c:v>
                </c:pt>
                <c:pt idx="6">
                  <c:v>7.1588263426353438E-3</c:v>
                </c:pt>
                <c:pt idx="7">
                  <c:v>8.4896836869797036E-3</c:v>
                </c:pt>
                <c:pt idx="8">
                  <c:v>9.7217031317529765E-3</c:v>
                </c:pt>
                <c:pt idx="9">
                  <c:v>1.0858128177684098E-2</c:v>
                </c:pt>
                <c:pt idx="10">
                  <c:v>1.1902202325501997E-2</c:v>
                </c:pt>
                <c:pt idx="11">
                  <c:v>1.2857169075935607E-2</c:v>
                </c:pt>
                <c:pt idx="12">
                  <c:v>1.3726271929713854E-2</c:v>
                </c:pt>
                <c:pt idx="13">
                  <c:v>1.4512754387565677E-2</c:v>
                </c:pt>
                <c:pt idx="14">
                  <c:v>1.5219859950219997E-2</c:v>
                </c:pt>
                <c:pt idx="15">
                  <c:v>1.5850832118405753E-2</c:v>
                </c:pt>
                <c:pt idx="16">
                  <c:v>1.6408914392851876E-2</c:v>
                </c:pt>
                <c:pt idx="17">
                  <c:v>1.6897350274287293E-2</c:v>
                </c:pt>
                <c:pt idx="18">
                  <c:v>1.7319383263440936E-2</c:v>
                </c:pt>
                <c:pt idx="19">
                  <c:v>1.7678256861041738E-2</c:v>
                </c:pt>
                <c:pt idx="20">
                  <c:v>1.7977214567818631E-2</c:v>
                </c:pt>
              </c:numCache>
            </c:numRef>
          </c:yVal>
        </c:ser>
        <c:ser>
          <c:idx val="5"/>
          <c:order val="5"/>
          <c:tx>
            <c:strRef>
              <c:f>'Phe2'!$M$2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'Phe2'!$O$3:$O$23</c:f>
              <c:numCache>
                <c:formatCode>0.00</c:formatCode>
                <c:ptCount val="21"/>
                <c:pt idx="0">
                  <c:v>1</c:v>
                </c:pt>
                <c:pt idx="1">
                  <c:v>1.0889075625191822</c:v>
                </c:pt>
                <c:pt idx="2">
                  <c:v>1.1778151250383644</c:v>
                </c:pt>
                <c:pt idx="3">
                  <c:v>1.2667226875575466</c:v>
                </c:pt>
                <c:pt idx="4">
                  <c:v>1.3556302500767288</c:v>
                </c:pt>
                <c:pt idx="5">
                  <c:v>1.444537812595911</c:v>
                </c:pt>
                <c:pt idx="6">
                  <c:v>1.5334453751150932</c:v>
                </c:pt>
                <c:pt idx="7">
                  <c:v>1.6223529376342751</c:v>
                </c:pt>
                <c:pt idx="8">
                  <c:v>1.7112605001534575</c:v>
                </c:pt>
                <c:pt idx="9">
                  <c:v>1.8001680626726395</c:v>
                </c:pt>
                <c:pt idx="10">
                  <c:v>1.8890756251918217</c:v>
                </c:pt>
                <c:pt idx="11">
                  <c:v>1.9779831877110041</c:v>
                </c:pt>
                <c:pt idx="12">
                  <c:v>2.0668907502301863</c:v>
                </c:pt>
                <c:pt idx="13">
                  <c:v>2.1557983127493685</c:v>
                </c:pt>
                <c:pt idx="14">
                  <c:v>2.2447058752685503</c:v>
                </c:pt>
                <c:pt idx="15">
                  <c:v>2.3336134377877324</c:v>
                </c:pt>
                <c:pt idx="16">
                  <c:v>2.4225210003069151</c:v>
                </c:pt>
                <c:pt idx="17">
                  <c:v>2.5114285628260968</c:v>
                </c:pt>
                <c:pt idx="18">
                  <c:v>2.600336125345279</c:v>
                </c:pt>
                <c:pt idx="19">
                  <c:v>2.6892436878644612</c:v>
                </c:pt>
                <c:pt idx="20">
                  <c:v>2.7781512503836434</c:v>
                </c:pt>
              </c:numCache>
            </c:numRef>
          </c:xVal>
          <c:yVal>
            <c:numRef>
              <c:f>'Phe2'!$P$3:$P$23</c:f>
              <c:numCache>
                <c:formatCode>0.00</c:formatCode>
                <c:ptCount val="21"/>
                <c:pt idx="0">
                  <c:v>3.7677671712453342E-2</c:v>
                </c:pt>
                <c:pt idx="1">
                  <c:v>3.6768527348345376E-2</c:v>
                </c:pt>
                <c:pt idx="2">
                  <c:v>3.6349793160904142E-2</c:v>
                </c:pt>
                <c:pt idx="3">
                  <c:v>3.6491998373558307E-2</c:v>
                </c:pt>
                <c:pt idx="4">
                  <c:v>3.726567220973652E-2</c:v>
                </c:pt>
                <c:pt idx="5">
                  <c:v>3.8741343892867409E-2</c:v>
                </c:pt>
                <c:pt idx="6">
                  <c:v>4.0989542646379606E-2</c:v>
                </c:pt>
                <c:pt idx="7">
                  <c:v>4.4080797693701768E-2</c:v>
                </c:pt>
                <c:pt idx="8">
                  <c:v>4.808563825826255E-2</c:v>
                </c:pt>
                <c:pt idx="9">
                  <c:v>5.3074593563490549E-2</c:v>
                </c:pt>
                <c:pt idx="10">
                  <c:v>5.9118192832814442E-2</c:v>
                </c:pt>
                <c:pt idx="11">
                  <c:v>6.628696528966288E-2</c:v>
                </c:pt>
                <c:pt idx="12">
                  <c:v>7.4651440157464471E-2</c:v>
                </c:pt>
                <c:pt idx="13">
                  <c:v>8.4282146659647894E-2</c:v>
                </c:pt>
                <c:pt idx="14">
                  <c:v>9.5249614019641715E-2</c:v>
                </c:pt>
                <c:pt idx="15">
                  <c:v>0.1076243714608747</c:v>
                </c:pt>
                <c:pt idx="16">
                  <c:v>0.12147694820677542</c:v>
                </c:pt>
                <c:pt idx="17">
                  <c:v>0.13687787348077241</c:v>
                </c:pt>
                <c:pt idx="18">
                  <c:v>0.15389767650629455</c:v>
                </c:pt>
                <c:pt idx="19">
                  <c:v>0.17260688650677025</c:v>
                </c:pt>
                <c:pt idx="20">
                  <c:v>0.1930760327056284</c:v>
                </c:pt>
              </c:numCache>
            </c:numRef>
          </c:yVal>
        </c:ser>
        <c:ser>
          <c:idx val="6"/>
          <c:order val="6"/>
          <c:tx>
            <c:strRef>
              <c:f>'Phe2'!$Q$2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'Phe2'!$O$3:$O$23</c:f>
              <c:numCache>
                <c:formatCode>0.00</c:formatCode>
                <c:ptCount val="21"/>
                <c:pt idx="0">
                  <c:v>1</c:v>
                </c:pt>
                <c:pt idx="1">
                  <c:v>1.0889075625191822</c:v>
                </c:pt>
                <c:pt idx="2">
                  <c:v>1.1778151250383644</c:v>
                </c:pt>
                <c:pt idx="3">
                  <c:v>1.2667226875575466</c:v>
                </c:pt>
                <c:pt idx="4">
                  <c:v>1.3556302500767288</c:v>
                </c:pt>
                <c:pt idx="5">
                  <c:v>1.444537812595911</c:v>
                </c:pt>
                <c:pt idx="6">
                  <c:v>1.5334453751150932</c:v>
                </c:pt>
                <c:pt idx="7">
                  <c:v>1.6223529376342751</c:v>
                </c:pt>
                <c:pt idx="8">
                  <c:v>1.7112605001534575</c:v>
                </c:pt>
                <c:pt idx="9">
                  <c:v>1.8001680626726395</c:v>
                </c:pt>
                <c:pt idx="10">
                  <c:v>1.8890756251918217</c:v>
                </c:pt>
                <c:pt idx="11">
                  <c:v>1.9779831877110041</c:v>
                </c:pt>
                <c:pt idx="12">
                  <c:v>2.0668907502301863</c:v>
                </c:pt>
                <c:pt idx="13">
                  <c:v>2.1557983127493685</c:v>
                </c:pt>
                <c:pt idx="14">
                  <c:v>2.2447058752685503</c:v>
                </c:pt>
                <c:pt idx="15">
                  <c:v>2.3336134377877324</c:v>
                </c:pt>
                <c:pt idx="16">
                  <c:v>2.4225210003069151</c:v>
                </c:pt>
                <c:pt idx="17">
                  <c:v>2.5114285628260968</c:v>
                </c:pt>
                <c:pt idx="18">
                  <c:v>2.600336125345279</c:v>
                </c:pt>
                <c:pt idx="19">
                  <c:v>2.6892436878644612</c:v>
                </c:pt>
                <c:pt idx="20">
                  <c:v>2.7781512503836434</c:v>
                </c:pt>
              </c:numCache>
            </c:numRef>
          </c:xVal>
          <c:yVal>
            <c:numRef>
              <c:f>'Phe2'!$Q$3:$Q$23</c:f>
              <c:numCache>
                <c:formatCode>0.00</c:formatCode>
                <c:ptCount val="21"/>
                <c:pt idx="0">
                  <c:v>-1.5471143794441082E-2</c:v>
                </c:pt>
                <c:pt idx="1">
                  <c:v>-8.0307246613674638E-3</c:v>
                </c:pt>
                <c:pt idx="2">
                  <c:v>-2.2374502469742208E-4</c:v>
                </c:pt>
                <c:pt idx="3">
                  <c:v>7.8934779775537284E-3</c:v>
                </c:pt>
                <c:pt idx="4">
                  <c:v>1.6264627207370666E-2</c:v>
                </c:pt>
                <c:pt idx="5">
                  <c:v>2.4833385526738111E-2</c:v>
                </c:pt>
                <c:pt idx="6">
                  <c:v>3.35434357976407E-2</c:v>
                </c:pt>
                <c:pt idx="7">
                  <c:v>4.2338460882063111E-2</c:v>
                </c:pt>
                <c:pt idx="8">
                  <c:v>5.1162143641990149E-2</c:v>
                </c:pt>
                <c:pt idx="9">
                  <c:v>5.9958166939406352E-2</c:v>
                </c:pt>
                <c:pt idx="10">
                  <c:v>6.8670213636296482E-2</c:v>
                </c:pt>
                <c:pt idx="11">
                  <c:v>7.7241966594645314E-2</c:v>
                </c:pt>
                <c:pt idx="12">
                  <c:v>8.5617108676437334E-2</c:v>
                </c:pt>
                <c:pt idx="13">
                  <c:v>9.373932274365733E-2</c:v>
                </c:pt>
                <c:pt idx="14">
                  <c:v>0.10155229165829001</c:v>
                </c:pt>
                <c:pt idx="15">
                  <c:v>0.10899969828232008</c:v>
                </c:pt>
                <c:pt idx="16">
                  <c:v>0.11602522547773218</c:v>
                </c:pt>
                <c:pt idx="17">
                  <c:v>0.12257255610651095</c:v>
                </c:pt>
                <c:pt idx="18">
                  <c:v>0.12858537303064121</c:v>
                </c:pt>
                <c:pt idx="19">
                  <c:v>0.13400735911210754</c:v>
                </c:pt>
                <c:pt idx="20">
                  <c:v>0.13878219721289464</c:v>
                </c:pt>
              </c:numCache>
            </c:numRef>
          </c:yVal>
        </c:ser>
        <c:ser>
          <c:idx val="7"/>
          <c:order val="7"/>
          <c:tx>
            <c:strRef>
              <c:f>'Phe2'!$U$2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'Phe2'!$S$3:$S$23</c:f>
              <c:numCache>
                <c:formatCode>0.00</c:formatCode>
                <c:ptCount val="21"/>
                <c:pt idx="0">
                  <c:v>0.69897000433601886</c:v>
                </c:pt>
                <c:pt idx="1">
                  <c:v>0.83787756685520109</c:v>
                </c:pt>
                <c:pt idx="2">
                  <c:v>0.97678512937438322</c:v>
                </c:pt>
                <c:pt idx="3">
                  <c:v>1.1156926918935655</c:v>
                </c:pt>
                <c:pt idx="4">
                  <c:v>1.2546002544127477</c:v>
                </c:pt>
                <c:pt idx="5">
                  <c:v>1.3935078169319297</c:v>
                </c:pt>
                <c:pt idx="6">
                  <c:v>1.5324153794511119</c:v>
                </c:pt>
                <c:pt idx="7">
                  <c:v>1.6713229419702942</c:v>
                </c:pt>
                <c:pt idx="8">
                  <c:v>1.8102305044894766</c:v>
                </c:pt>
                <c:pt idx="9">
                  <c:v>1.9491380670086587</c:v>
                </c:pt>
                <c:pt idx="10">
                  <c:v>2.0880456295278407</c:v>
                </c:pt>
                <c:pt idx="11">
                  <c:v>2.2269531920470231</c:v>
                </c:pt>
                <c:pt idx="12">
                  <c:v>2.3658607545662051</c:v>
                </c:pt>
                <c:pt idx="13">
                  <c:v>2.5047683170853876</c:v>
                </c:pt>
                <c:pt idx="14">
                  <c:v>2.6436758796045696</c:v>
                </c:pt>
                <c:pt idx="15">
                  <c:v>2.7825834421237516</c:v>
                </c:pt>
                <c:pt idx="16">
                  <c:v>2.9214910046429341</c:v>
                </c:pt>
                <c:pt idx="17">
                  <c:v>3.0603985671621161</c:v>
                </c:pt>
                <c:pt idx="18">
                  <c:v>3.1993061296812981</c:v>
                </c:pt>
                <c:pt idx="19">
                  <c:v>3.3382136922004801</c:v>
                </c:pt>
                <c:pt idx="20">
                  <c:v>3.4771212547196626</c:v>
                </c:pt>
              </c:numCache>
            </c:numRef>
          </c:xVal>
          <c:yVal>
            <c:numRef>
              <c:f>'Phe2'!$U$3:$U$23</c:f>
              <c:numCache>
                <c:formatCode>0.00</c:formatCode>
                <c:ptCount val="21"/>
                <c:pt idx="0">
                  <c:v>2.2259091434493686E-2</c:v>
                </c:pt>
                <c:pt idx="1">
                  <c:v>2.4177467454993253E-2</c:v>
                </c:pt>
                <c:pt idx="2">
                  <c:v>2.6831155934977126E-2</c:v>
                </c:pt>
                <c:pt idx="3">
                  <c:v>3.0279162251218253E-2</c:v>
                </c:pt>
                <c:pt idx="4">
                  <c:v>3.4580491780489588E-2</c:v>
                </c:pt>
                <c:pt idx="5">
                  <c:v>3.9794149899564049E-2</c:v>
                </c:pt>
                <c:pt idx="6">
                  <c:v>4.5979141985214605E-2</c:v>
                </c:pt>
                <c:pt idx="7">
                  <c:v>5.3194473414214183E-2</c:v>
                </c:pt>
                <c:pt idx="8">
                  <c:v>6.1499149563335749E-2</c:v>
                </c:pt>
                <c:pt idx="9">
                  <c:v>7.0952175809352203E-2</c:v>
                </c:pt>
                <c:pt idx="10">
                  <c:v>8.1612557529036497E-2</c:v>
                </c:pt>
                <c:pt idx="11">
                  <c:v>9.3539300099161629E-2</c:v>
                </c:pt>
                <c:pt idx="12">
                  <c:v>0.10679140889650045</c:v>
                </c:pt>
                <c:pt idx="13">
                  <c:v>0.12142788929782601</c:v>
                </c:pt>
                <c:pt idx="14">
                  <c:v>0.13750774667991111</c:v>
                </c:pt>
                <c:pt idx="15">
                  <c:v>0.15508998641952887</c:v>
                </c:pt>
                <c:pt idx="16">
                  <c:v>0.1742336138934521</c:v>
                </c:pt>
                <c:pt idx="17">
                  <c:v>0.19499763447845381</c:v>
                </c:pt>
                <c:pt idx="18">
                  <c:v>0.21744105355130683</c:v>
                </c:pt>
                <c:pt idx="19">
                  <c:v>0.24162287648878417</c:v>
                </c:pt>
                <c:pt idx="20">
                  <c:v>0.26760210866765893</c:v>
                </c:pt>
              </c:numCache>
            </c:numRef>
          </c:yVal>
        </c:ser>
        <c:ser>
          <c:idx val="8"/>
          <c:order val="8"/>
          <c:tx>
            <c:strRef>
              <c:f>'Phe2'!$P$2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'Phe2'!$O$3:$O$23</c:f>
              <c:numCache>
                <c:formatCode>0.00</c:formatCode>
                <c:ptCount val="21"/>
                <c:pt idx="0">
                  <c:v>1</c:v>
                </c:pt>
                <c:pt idx="1">
                  <c:v>1.0889075625191822</c:v>
                </c:pt>
                <c:pt idx="2">
                  <c:v>1.1778151250383644</c:v>
                </c:pt>
                <c:pt idx="3">
                  <c:v>1.2667226875575466</c:v>
                </c:pt>
                <c:pt idx="4">
                  <c:v>1.3556302500767288</c:v>
                </c:pt>
                <c:pt idx="5">
                  <c:v>1.444537812595911</c:v>
                </c:pt>
                <c:pt idx="6">
                  <c:v>1.5334453751150932</c:v>
                </c:pt>
                <c:pt idx="7">
                  <c:v>1.6223529376342751</c:v>
                </c:pt>
                <c:pt idx="8">
                  <c:v>1.7112605001534575</c:v>
                </c:pt>
                <c:pt idx="9">
                  <c:v>1.8001680626726395</c:v>
                </c:pt>
                <c:pt idx="10">
                  <c:v>1.8890756251918217</c:v>
                </c:pt>
                <c:pt idx="11">
                  <c:v>1.9779831877110041</c:v>
                </c:pt>
                <c:pt idx="12">
                  <c:v>2.0668907502301863</c:v>
                </c:pt>
                <c:pt idx="13">
                  <c:v>2.1557983127493685</c:v>
                </c:pt>
                <c:pt idx="14">
                  <c:v>2.2447058752685503</c:v>
                </c:pt>
                <c:pt idx="15">
                  <c:v>2.3336134377877324</c:v>
                </c:pt>
                <c:pt idx="16">
                  <c:v>2.4225210003069151</c:v>
                </c:pt>
                <c:pt idx="17">
                  <c:v>2.5114285628260968</c:v>
                </c:pt>
                <c:pt idx="18">
                  <c:v>2.600336125345279</c:v>
                </c:pt>
                <c:pt idx="19">
                  <c:v>2.6892436878644612</c:v>
                </c:pt>
                <c:pt idx="20">
                  <c:v>2.7781512503836434</c:v>
                </c:pt>
              </c:numCache>
            </c:numRef>
          </c:xVal>
          <c:yVal>
            <c:numRef>
              <c:f>'Phe2'!$P$3:$P$23</c:f>
              <c:numCache>
                <c:formatCode>0.00</c:formatCode>
                <c:ptCount val="21"/>
                <c:pt idx="0">
                  <c:v>3.7677671712453342E-2</c:v>
                </c:pt>
                <c:pt idx="1">
                  <c:v>3.6768527348345376E-2</c:v>
                </c:pt>
                <c:pt idx="2">
                  <c:v>3.6349793160904142E-2</c:v>
                </c:pt>
                <c:pt idx="3">
                  <c:v>3.6491998373558307E-2</c:v>
                </c:pt>
                <c:pt idx="4">
                  <c:v>3.726567220973652E-2</c:v>
                </c:pt>
                <c:pt idx="5">
                  <c:v>3.8741343892867409E-2</c:v>
                </c:pt>
                <c:pt idx="6">
                  <c:v>4.0989542646379606E-2</c:v>
                </c:pt>
                <c:pt idx="7">
                  <c:v>4.4080797693701768E-2</c:v>
                </c:pt>
                <c:pt idx="8">
                  <c:v>4.808563825826255E-2</c:v>
                </c:pt>
                <c:pt idx="9">
                  <c:v>5.3074593563490549E-2</c:v>
                </c:pt>
                <c:pt idx="10">
                  <c:v>5.9118192832814442E-2</c:v>
                </c:pt>
                <c:pt idx="11">
                  <c:v>6.628696528966288E-2</c:v>
                </c:pt>
                <c:pt idx="12">
                  <c:v>7.4651440157464471E-2</c:v>
                </c:pt>
                <c:pt idx="13">
                  <c:v>8.4282146659647894E-2</c:v>
                </c:pt>
                <c:pt idx="14">
                  <c:v>9.5249614019641715E-2</c:v>
                </c:pt>
                <c:pt idx="15">
                  <c:v>0.1076243714608747</c:v>
                </c:pt>
                <c:pt idx="16">
                  <c:v>0.12147694820677542</c:v>
                </c:pt>
                <c:pt idx="17">
                  <c:v>0.13687787348077241</c:v>
                </c:pt>
                <c:pt idx="18">
                  <c:v>0.15389767650629455</c:v>
                </c:pt>
                <c:pt idx="19">
                  <c:v>0.17260688650677025</c:v>
                </c:pt>
                <c:pt idx="20">
                  <c:v>0.1930760327056284</c:v>
                </c:pt>
              </c:numCache>
            </c:numRef>
          </c:yVal>
        </c:ser>
        <c:axId val="207505664"/>
        <c:axId val="207519744"/>
      </c:scatterChart>
      <c:valAx>
        <c:axId val="207505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519744"/>
        <c:crosses val="autoZero"/>
        <c:crossBetween val="midCat"/>
      </c:valAx>
      <c:valAx>
        <c:axId val="207519744"/>
        <c:scaling>
          <c:orientation val="minMax"/>
        </c:scaling>
        <c:axPos val="l"/>
        <c:numFmt formatCode="General" sourceLinked="1"/>
        <c:tickLblPos val="nextTo"/>
        <c:crossAx val="20750566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11" r="0.75000000000000311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'Phe2'!$V$162:$V$185</c:f>
              <c:numCache>
                <c:formatCode>0.00</c:formatCode>
                <c:ptCount val="24"/>
                <c:pt idx="0">
                  <c:v>1.1760912590556813</c:v>
                </c:pt>
                <c:pt idx="1">
                  <c:v>1.1760912590556813</c:v>
                </c:pt>
                <c:pt idx="2">
                  <c:v>1.1760912590556813</c:v>
                </c:pt>
                <c:pt idx="3">
                  <c:v>1.4771212547196624</c:v>
                </c:pt>
                <c:pt idx="4">
                  <c:v>1.4771212547196624</c:v>
                </c:pt>
                <c:pt idx="5">
                  <c:v>1.4771212547196624</c:v>
                </c:pt>
                <c:pt idx="6">
                  <c:v>1.4771212547196624</c:v>
                </c:pt>
                <c:pt idx="7">
                  <c:v>1.7781512503836436</c:v>
                </c:pt>
                <c:pt idx="8">
                  <c:v>1.7781512503836436</c:v>
                </c:pt>
                <c:pt idx="9">
                  <c:v>1.954242509439325</c:v>
                </c:pt>
                <c:pt idx="10">
                  <c:v>2.0791812460476247</c:v>
                </c:pt>
                <c:pt idx="11">
                  <c:v>2.0791812460476247</c:v>
                </c:pt>
                <c:pt idx="12">
                  <c:v>2.5563025007672873</c:v>
                </c:pt>
                <c:pt idx="13">
                  <c:v>2.5563025007672873</c:v>
                </c:pt>
                <c:pt idx="14">
                  <c:v>2.8573324964312685</c:v>
                </c:pt>
                <c:pt idx="15">
                  <c:v>2.8573324964312685</c:v>
                </c:pt>
                <c:pt idx="16">
                  <c:v>2.8573324964312685</c:v>
                </c:pt>
                <c:pt idx="17">
                  <c:v>2.8573324964312685</c:v>
                </c:pt>
                <c:pt idx="18">
                  <c:v>3.0334237554869499</c:v>
                </c:pt>
                <c:pt idx="19">
                  <c:v>3.0334237554869499</c:v>
                </c:pt>
                <c:pt idx="20">
                  <c:v>3.1583624920952498</c:v>
                </c:pt>
                <c:pt idx="21">
                  <c:v>3.255272505103306</c:v>
                </c:pt>
                <c:pt idx="22">
                  <c:v>1.1760912590556813</c:v>
                </c:pt>
                <c:pt idx="23">
                  <c:v>1.1760912590556813</c:v>
                </c:pt>
              </c:numCache>
            </c:numRef>
          </c:xVal>
          <c:yVal>
            <c:numRef>
              <c:f>'Phe2'!$W$162:$W$185</c:f>
              <c:numCache>
                <c:formatCode>General</c:formatCode>
                <c:ptCount val="24"/>
                <c:pt idx="0">
                  <c:v>3.8238434000000002E-2</c:v>
                </c:pt>
                <c:pt idx="1">
                  <c:v>3.6971262999999997E-2</c:v>
                </c:pt>
                <c:pt idx="2">
                  <c:v>3.1610028999999998E-2</c:v>
                </c:pt>
                <c:pt idx="3">
                  <c:v>4.2262512000000002E-2</c:v>
                </c:pt>
                <c:pt idx="4">
                  <c:v>4.4192235000000003E-2</c:v>
                </c:pt>
                <c:pt idx="5">
                  <c:v>3.8500406000000001E-2</c:v>
                </c:pt>
                <c:pt idx="6">
                  <c:v>4.3240122999999998E-2</c:v>
                </c:pt>
                <c:pt idx="7">
                  <c:v>6.2201647999999998E-2</c:v>
                </c:pt>
                <c:pt idx="8">
                  <c:v>6.270357E-2</c:v>
                </c:pt>
                <c:pt idx="9">
                  <c:v>8.6640581999999994E-2</c:v>
                </c:pt>
                <c:pt idx="10">
                  <c:v>0.10052915599999999</c:v>
                </c:pt>
                <c:pt idx="11">
                  <c:v>8.5336059000000006E-2</c:v>
                </c:pt>
                <c:pt idx="12">
                  <c:v>0.133859544</c:v>
                </c:pt>
                <c:pt idx="13">
                  <c:v>0.15771084799999999</c:v>
                </c:pt>
                <c:pt idx="14">
                  <c:v>0.161235031</c:v>
                </c:pt>
                <c:pt idx="15">
                  <c:v>0.16616123299999999</c:v>
                </c:pt>
                <c:pt idx="16">
                  <c:v>0.18051764300000001</c:v>
                </c:pt>
                <c:pt idx="17">
                  <c:v>0.14878101199999999</c:v>
                </c:pt>
                <c:pt idx="18">
                  <c:v>0.166129533</c:v>
                </c:pt>
                <c:pt idx="19">
                  <c:v>0.21383666000000001</c:v>
                </c:pt>
                <c:pt idx="20">
                  <c:v>0.21077940000000001</c:v>
                </c:pt>
                <c:pt idx="21">
                  <c:v>0.21176371199999999</c:v>
                </c:pt>
                <c:pt idx="22">
                  <c:v>3.5078613000000002E-2</c:v>
                </c:pt>
                <c:pt idx="23">
                  <c:v>3.3937297999999998E-2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'Phe2'!$V$186:$V$205</c:f>
              <c:numCache>
                <c:formatCode>0.00</c:formatCode>
                <c:ptCount val="20"/>
                <c:pt idx="0">
                  <c:v>1.4771212547196624</c:v>
                </c:pt>
                <c:pt idx="1">
                  <c:v>1.4771212547196624</c:v>
                </c:pt>
                <c:pt idx="2">
                  <c:v>1.7781512503836436</c:v>
                </c:pt>
                <c:pt idx="3">
                  <c:v>1.7781512503836436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2.8573324964312685</c:v>
                </c:pt>
                <c:pt idx="11">
                  <c:v>2.8573324964312685</c:v>
                </c:pt>
                <c:pt idx="12">
                  <c:v>3.0334237554869499</c:v>
                </c:pt>
                <c:pt idx="13">
                  <c:v>3.0334237554869499</c:v>
                </c:pt>
                <c:pt idx="14">
                  <c:v>3.1583624920952498</c:v>
                </c:pt>
                <c:pt idx="15">
                  <c:v>3.1583624920952498</c:v>
                </c:pt>
                <c:pt idx="16">
                  <c:v>3.255272505103306</c:v>
                </c:pt>
                <c:pt idx="17">
                  <c:v>3.255272505103306</c:v>
                </c:pt>
                <c:pt idx="18">
                  <c:v>1.1760912590556813</c:v>
                </c:pt>
                <c:pt idx="19">
                  <c:v>1.1760912590556813</c:v>
                </c:pt>
              </c:numCache>
            </c:numRef>
          </c:xVal>
          <c:yVal>
            <c:numRef>
              <c:f>'Phe2'!$W$186:$W$205</c:f>
              <c:numCache>
                <c:formatCode>General</c:formatCode>
                <c:ptCount val="20"/>
                <c:pt idx="0">
                  <c:v>3.9242893000000001E-2</c:v>
                </c:pt>
                <c:pt idx="1">
                  <c:v>4.0251370000000002E-2</c:v>
                </c:pt>
                <c:pt idx="2">
                  <c:v>4.9274400000000003E-2</c:v>
                </c:pt>
                <c:pt idx="3">
                  <c:v>5.0990764000000001E-2</c:v>
                </c:pt>
                <c:pt idx="4">
                  <c:v>6.0967703999999998E-2</c:v>
                </c:pt>
                <c:pt idx="5">
                  <c:v>6.0190133E-2</c:v>
                </c:pt>
                <c:pt idx="6">
                  <c:v>7.2407400999999996E-2</c:v>
                </c:pt>
                <c:pt idx="7">
                  <c:v>8.0327307000000001E-2</c:v>
                </c:pt>
                <c:pt idx="8">
                  <c:v>0.12810028200000001</c:v>
                </c:pt>
                <c:pt idx="9">
                  <c:v>0.128604516</c:v>
                </c:pt>
                <c:pt idx="10">
                  <c:v>0.18132857099999999</c:v>
                </c:pt>
                <c:pt idx="11">
                  <c:v>0.17961648699999999</c:v>
                </c:pt>
                <c:pt idx="12">
                  <c:v>0.21976948299999999</c:v>
                </c:pt>
                <c:pt idx="13">
                  <c:v>0.22418375900000001</c:v>
                </c:pt>
                <c:pt idx="14">
                  <c:v>0.25482178500000002</c:v>
                </c:pt>
                <c:pt idx="15">
                  <c:v>0.24893019299999999</c:v>
                </c:pt>
                <c:pt idx="16">
                  <c:v>0.276605985</c:v>
                </c:pt>
                <c:pt idx="17">
                  <c:v>0.285281691</c:v>
                </c:pt>
                <c:pt idx="18">
                  <c:v>3.8484993000000002E-2</c:v>
                </c:pt>
                <c:pt idx="19">
                  <c:v>4.1395712000000001E-2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'Phe2'!$V$206:$V$226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1.4771212547196624</c:v>
                </c:pt>
                <c:pt idx="2">
                  <c:v>1.7781512503836436</c:v>
                </c:pt>
                <c:pt idx="3">
                  <c:v>1.7781512503836436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2.8573324964312685</c:v>
                </c:pt>
                <c:pt idx="11">
                  <c:v>2.8573324964312685</c:v>
                </c:pt>
                <c:pt idx="12">
                  <c:v>2.8573324964312685</c:v>
                </c:pt>
                <c:pt idx="13">
                  <c:v>2.8573324964312685</c:v>
                </c:pt>
                <c:pt idx="14">
                  <c:v>3.0334237554869499</c:v>
                </c:pt>
                <c:pt idx="15">
                  <c:v>3.1583624920952498</c:v>
                </c:pt>
                <c:pt idx="16">
                  <c:v>3.1583624920952498</c:v>
                </c:pt>
                <c:pt idx="17">
                  <c:v>3.255272505103306</c:v>
                </c:pt>
                <c:pt idx="18">
                  <c:v>3.255272505103306</c:v>
                </c:pt>
                <c:pt idx="19">
                  <c:v>1.1760912590556813</c:v>
                </c:pt>
                <c:pt idx="20">
                  <c:v>1.1760912590556813</c:v>
                </c:pt>
              </c:numCache>
            </c:numRef>
          </c:xVal>
          <c:yVal>
            <c:numRef>
              <c:f>'Phe2'!$W$206:$W$226</c:f>
              <c:numCache>
                <c:formatCode>General</c:formatCode>
                <c:ptCount val="21"/>
                <c:pt idx="0">
                  <c:v>4.2146021999999998E-2</c:v>
                </c:pt>
                <c:pt idx="1">
                  <c:v>4.3568476000000002E-2</c:v>
                </c:pt>
                <c:pt idx="2">
                  <c:v>6.1279615000000003E-2</c:v>
                </c:pt>
                <c:pt idx="3">
                  <c:v>5.9445181999999999E-2</c:v>
                </c:pt>
                <c:pt idx="4">
                  <c:v>7.4347226000000002E-2</c:v>
                </c:pt>
                <c:pt idx="5">
                  <c:v>6.7635435999999993E-2</c:v>
                </c:pt>
                <c:pt idx="6">
                  <c:v>7.9375101000000003E-2</c:v>
                </c:pt>
                <c:pt idx="7">
                  <c:v>8.2474611000000003E-2</c:v>
                </c:pt>
                <c:pt idx="8">
                  <c:v>0.14117882400000001</c:v>
                </c:pt>
                <c:pt idx="9">
                  <c:v>0.13237945600000001</c:v>
                </c:pt>
                <c:pt idx="10">
                  <c:v>0.17367521499999999</c:v>
                </c:pt>
                <c:pt idx="11">
                  <c:v>0.17484053399999999</c:v>
                </c:pt>
                <c:pt idx="12">
                  <c:v>0.15627000999999999</c:v>
                </c:pt>
                <c:pt idx="13">
                  <c:v>0.17144926799999999</c:v>
                </c:pt>
                <c:pt idx="14">
                  <c:v>0.186791971</c:v>
                </c:pt>
                <c:pt idx="15">
                  <c:v>0.211423004</c:v>
                </c:pt>
                <c:pt idx="16">
                  <c:v>0.21214571500000001</c:v>
                </c:pt>
                <c:pt idx="17">
                  <c:v>0.23418375899999999</c:v>
                </c:pt>
                <c:pt idx="18">
                  <c:v>0.21966302900000001</c:v>
                </c:pt>
                <c:pt idx="19">
                  <c:v>3.6300651000000003E-2</c:v>
                </c:pt>
                <c:pt idx="20">
                  <c:v>3.7474638999999997E-2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'Phe2'!$V$227:$V$247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1.4771212547196624</c:v>
                </c:pt>
                <c:pt idx="2">
                  <c:v>1.7781512503836436</c:v>
                </c:pt>
                <c:pt idx="3">
                  <c:v>1.7781512503836436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2.8573324964312685</c:v>
                </c:pt>
                <c:pt idx="11">
                  <c:v>2.8573324964312685</c:v>
                </c:pt>
                <c:pt idx="12">
                  <c:v>2.8573324964312685</c:v>
                </c:pt>
                <c:pt idx="13">
                  <c:v>2.8573324964312685</c:v>
                </c:pt>
                <c:pt idx="14">
                  <c:v>3.0334237554869499</c:v>
                </c:pt>
                <c:pt idx="15">
                  <c:v>3.0334237554869499</c:v>
                </c:pt>
                <c:pt idx="16">
                  <c:v>3.1583624920952498</c:v>
                </c:pt>
                <c:pt idx="17">
                  <c:v>3.1583624920952498</c:v>
                </c:pt>
                <c:pt idx="18">
                  <c:v>3.255272505103306</c:v>
                </c:pt>
                <c:pt idx="19">
                  <c:v>3.255272505103306</c:v>
                </c:pt>
              </c:numCache>
            </c:numRef>
          </c:xVal>
          <c:yVal>
            <c:numRef>
              <c:f>'Phe2'!$W$227:$W$247</c:f>
              <c:numCache>
                <c:formatCode>General</c:formatCode>
                <c:ptCount val="21"/>
                <c:pt idx="0">
                  <c:v>3.6895302999999997E-2</c:v>
                </c:pt>
                <c:pt idx="1">
                  <c:v>3.7863069999999999E-2</c:v>
                </c:pt>
                <c:pt idx="2">
                  <c:v>5.0775366000000002E-2</c:v>
                </c:pt>
                <c:pt idx="3">
                  <c:v>5.2529323000000003E-2</c:v>
                </c:pt>
                <c:pt idx="4">
                  <c:v>6.8259588999999996E-2</c:v>
                </c:pt>
                <c:pt idx="5">
                  <c:v>6.2668376999999997E-2</c:v>
                </c:pt>
                <c:pt idx="6">
                  <c:v>7.1814453E-2</c:v>
                </c:pt>
                <c:pt idx="7">
                  <c:v>7.2640601999999999E-2</c:v>
                </c:pt>
                <c:pt idx="8">
                  <c:v>0.117575817</c:v>
                </c:pt>
                <c:pt idx="9">
                  <c:v>0.122417127</c:v>
                </c:pt>
                <c:pt idx="10">
                  <c:v>0.17056471400000001</c:v>
                </c:pt>
                <c:pt idx="11">
                  <c:v>0.15681749</c:v>
                </c:pt>
                <c:pt idx="12">
                  <c:v>0.153539493</c:v>
                </c:pt>
                <c:pt idx="13">
                  <c:v>0.14507288700000001</c:v>
                </c:pt>
                <c:pt idx="14">
                  <c:v>0.143945713</c:v>
                </c:pt>
                <c:pt idx="15">
                  <c:v>0.169319848</c:v>
                </c:pt>
                <c:pt idx="16">
                  <c:v>0.17744173299999999</c:v>
                </c:pt>
                <c:pt idx="17">
                  <c:v>0.17532151100000001</c:v>
                </c:pt>
                <c:pt idx="18">
                  <c:v>0.186114692</c:v>
                </c:pt>
                <c:pt idx="19">
                  <c:v>0.153085256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('Phe2'!$V$174,'Phe2'!$V$176:$V$177)</c:f>
              <c:numCache>
                <c:formatCode>0.00</c:formatCode>
                <c:ptCount val="3"/>
                <c:pt idx="0">
                  <c:v>2.5563025007672873</c:v>
                </c:pt>
                <c:pt idx="1">
                  <c:v>2.8573324964312685</c:v>
                </c:pt>
                <c:pt idx="2">
                  <c:v>2.8573324964312685</c:v>
                </c:pt>
              </c:numCache>
            </c:numRef>
          </c:xVal>
          <c:yVal>
            <c:numRef>
              <c:f>('Phe2'!$W$174,'Phe2'!$W$176:$W$177)</c:f>
              <c:numCache>
                <c:formatCode>General</c:formatCode>
                <c:ptCount val="3"/>
                <c:pt idx="0">
                  <c:v>0.133859544</c:v>
                </c:pt>
                <c:pt idx="1">
                  <c:v>0.161235031</c:v>
                </c:pt>
                <c:pt idx="2">
                  <c:v>0.16616123299999999</c:v>
                </c:pt>
              </c:numCache>
            </c:numRef>
          </c:yVal>
        </c:ser>
        <c:axId val="207539200"/>
        <c:axId val="207701120"/>
      </c:scatterChart>
      <c:valAx>
        <c:axId val="207539200"/>
        <c:scaling>
          <c:orientation val="minMax"/>
        </c:scaling>
        <c:axPos val="b"/>
        <c:numFmt formatCode="0.00" sourceLinked="1"/>
        <c:tickLblPos val="nextTo"/>
        <c:crossAx val="207701120"/>
        <c:crosses val="autoZero"/>
        <c:crossBetween val="midCat"/>
      </c:valAx>
      <c:valAx>
        <c:axId val="207701120"/>
        <c:scaling>
          <c:orientation val="minMax"/>
        </c:scaling>
        <c:axPos val="l"/>
        <c:numFmt formatCode="General" sourceLinked="1"/>
        <c:tickLblPos val="nextTo"/>
        <c:crossAx val="207539200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('Phe2'!$V$162:$V$173,'Phe2'!$V$175,'Phe2'!$V$178:$V$183)</c:f>
              <c:numCache>
                <c:formatCode>0.00</c:formatCode>
                <c:ptCount val="19"/>
                <c:pt idx="0">
                  <c:v>1.1760912590556813</c:v>
                </c:pt>
                <c:pt idx="1">
                  <c:v>1.1760912590556813</c:v>
                </c:pt>
                <c:pt idx="2">
                  <c:v>1.1760912590556813</c:v>
                </c:pt>
                <c:pt idx="3">
                  <c:v>1.4771212547196624</c:v>
                </c:pt>
                <c:pt idx="4">
                  <c:v>1.4771212547196624</c:v>
                </c:pt>
                <c:pt idx="5">
                  <c:v>1.4771212547196624</c:v>
                </c:pt>
                <c:pt idx="6">
                  <c:v>1.4771212547196624</c:v>
                </c:pt>
                <c:pt idx="7">
                  <c:v>1.7781512503836436</c:v>
                </c:pt>
                <c:pt idx="8">
                  <c:v>1.7781512503836436</c:v>
                </c:pt>
                <c:pt idx="9">
                  <c:v>1.954242509439325</c:v>
                </c:pt>
                <c:pt idx="10">
                  <c:v>2.0791812460476247</c:v>
                </c:pt>
                <c:pt idx="11">
                  <c:v>2.0791812460476247</c:v>
                </c:pt>
                <c:pt idx="12">
                  <c:v>2.5563025007672873</c:v>
                </c:pt>
                <c:pt idx="13">
                  <c:v>2.8573324964312685</c:v>
                </c:pt>
                <c:pt idx="14">
                  <c:v>2.8573324964312685</c:v>
                </c:pt>
                <c:pt idx="15">
                  <c:v>3.0334237554869499</c:v>
                </c:pt>
                <c:pt idx="16">
                  <c:v>3.0334237554869499</c:v>
                </c:pt>
                <c:pt idx="17">
                  <c:v>3.1583624920952498</c:v>
                </c:pt>
                <c:pt idx="18">
                  <c:v>3.255272505103306</c:v>
                </c:pt>
              </c:numCache>
            </c:numRef>
          </c:xVal>
          <c:yVal>
            <c:numRef>
              <c:f>('Phe2'!$W$162:$W$173,'Phe2'!$W$175,'Phe2'!$W$178:$W$183)</c:f>
              <c:numCache>
                <c:formatCode>General</c:formatCode>
                <c:ptCount val="19"/>
                <c:pt idx="0">
                  <c:v>3.8238434000000002E-2</c:v>
                </c:pt>
                <c:pt idx="1">
                  <c:v>3.6971262999999997E-2</c:v>
                </c:pt>
                <c:pt idx="2">
                  <c:v>3.1610028999999998E-2</c:v>
                </c:pt>
                <c:pt idx="3">
                  <c:v>4.2262512000000002E-2</c:v>
                </c:pt>
                <c:pt idx="4">
                  <c:v>4.4192235000000003E-2</c:v>
                </c:pt>
                <c:pt idx="5">
                  <c:v>3.8500406000000001E-2</c:v>
                </c:pt>
                <c:pt idx="6">
                  <c:v>4.3240122999999998E-2</c:v>
                </c:pt>
                <c:pt idx="7">
                  <c:v>6.2201647999999998E-2</c:v>
                </c:pt>
                <c:pt idx="8">
                  <c:v>6.270357E-2</c:v>
                </c:pt>
                <c:pt idx="9">
                  <c:v>8.6640581999999994E-2</c:v>
                </c:pt>
                <c:pt idx="10">
                  <c:v>0.10052915599999999</c:v>
                </c:pt>
                <c:pt idx="11">
                  <c:v>8.5336059000000006E-2</c:v>
                </c:pt>
                <c:pt idx="12">
                  <c:v>0.15771084799999999</c:v>
                </c:pt>
                <c:pt idx="13">
                  <c:v>0.18051764300000001</c:v>
                </c:pt>
                <c:pt idx="14">
                  <c:v>0.14878101199999999</c:v>
                </c:pt>
                <c:pt idx="15">
                  <c:v>0.166129533</c:v>
                </c:pt>
                <c:pt idx="16">
                  <c:v>0.21383666000000001</c:v>
                </c:pt>
                <c:pt idx="17">
                  <c:v>0.21077940000000001</c:v>
                </c:pt>
                <c:pt idx="18">
                  <c:v>0.21176371199999999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('Phe2'!$V$174,'Phe2'!$V$176:$V$179,'Phe2'!$V$184:$V$246)</c:f>
              <c:numCache>
                <c:formatCode>0.00</c:formatCode>
                <c:ptCount val="68"/>
                <c:pt idx="0">
                  <c:v>2.5563025007672873</c:v>
                </c:pt>
                <c:pt idx="1">
                  <c:v>2.8573324964312685</c:v>
                </c:pt>
                <c:pt idx="2">
                  <c:v>2.8573324964312685</c:v>
                </c:pt>
                <c:pt idx="3">
                  <c:v>2.8573324964312685</c:v>
                </c:pt>
                <c:pt idx="4">
                  <c:v>2.8573324964312685</c:v>
                </c:pt>
                <c:pt idx="5">
                  <c:v>1.1760912590556813</c:v>
                </c:pt>
                <c:pt idx="6">
                  <c:v>1.1760912590556813</c:v>
                </c:pt>
                <c:pt idx="7">
                  <c:v>1.4771212547196624</c:v>
                </c:pt>
                <c:pt idx="8">
                  <c:v>1.4771212547196624</c:v>
                </c:pt>
                <c:pt idx="9">
                  <c:v>1.7781512503836436</c:v>
                </c:pt>
                <c:pt idx="10">
                  <c:v>1.7781512503836436</c:v>
                </c:pt>
                <c:pt idx="11">
                  <c:v>1.954242509439325</c:v>
                </c:pt>
                <c:pt idx="12">
                  <c:v>1.954242509439325</c:v>
                </c:pt>
                <c:pt idx="13">
                  <c:v>2.0791812460476247</c:v>
                </c:pt>
                <c:pt idx="14">
                  <c:v>2.0791812460476247</c:v>
                </c:pt>
                <c:pt idx="15">
                  <c:v>2.5563025007672873</c:v>
                </c:pt>
                <c:pt idx="16">
                  <c:v>2.5563025007672873</c:v>
                </c:pt>
                <c:pt idx="17">
                  <c:v>2.8573324964312685</c:v>
                </c:pt>
                <c:pt idx="18">
                  <c:v>2.8573324964312685</c:v>
                </c:pt>
                <c:pt idx="19">
                  <c:v>3.0334237554869499</c:v>
                </c:pt>
                <c:pt idx="20">
                  <c:v>3.0334237554869499</c:v>
                </c:pt>
                <c:pt idx="21">
                  <c:v>3.1583624920952498</c:v>
                </c:pt>
                <c:pt idx="22">
                  <c:v>3.1583624920952498</c:v>
                </c:pt>
                <c:pt idx="23">
                  <c:v>3.255272505103306</c:v>
                </c:pt>
                <c:pt idx="24">
                  <c:v>3.255272505103306</c:v>
                </c:pt>
                <c:pt idx="25">
                  <c:v>1.1760912590556813</c:v>
                </c:pt>
                <c:pt idx="26">
                  <c:v>1.1760912590556813</c:v>
                </c:pt>
                <c:pt idx="27">
                  <c:v>1.4771212547196624</c:v>
                </c:pt>
                <c:pt idx="28">
                  <c:v>1.4771212547196624</c:v>
                </c:pt>
                <c:pt idx="29">
                  <c:v>1.7781512503836436</c:v>
                </c:pt>
                <c:pt idx="30">
                  <c:v>1.7781512503836436</c:v>
                </c:pt>
                <c:pt idx="31">
                  <c:v>1.954242509439325</c:v>
                </c:pt>
                <c:pt idx="32">
                  <c:v>1.954242509439325</c:v>
                </c:pt>
                <c:pt idx="33">
                  <c:v>2.0791812460476247</c:v>
                </c:pt>
                <c:pt idx="34">
                  <c:v>2.0791812460476247</c:v>
                </c:pt>
                <c:pt idx="35">
                  <c:v>2.5563025007672873</c:v>
                </c:pt>
                <c:pt idx="36">
                  <c:v>2.5563025007672873</c:v>
                </c:pt>
                <c:pt idx="37">
                  <c:v>2.8573324964312685</c:v>
                </c:pt>
                <c:pt idx="38">
                  <c:v>2.8573324964312685</c:v>
                </c:pt>
                <c:pt idx="39">
                  <c:v>2.8573324964312685</c:v>
                </c:pt>
                <c:pt idx="40">
                  <c:v>2.8573324964312685</c:v>
                </c:pt>
                <c:pt idx="41">
                  <c:v>3.0334237554869499</c:v>
                </c:pt>
                <c:pt idx="42">
                  <c:v>3.1583624920952498</c:v>
                </c:pt>
                <c:pt idx="43">
                  <c:v>3.1583624920952498</c:v>
                </c:pt>
                <c:pt idx="44">
                  <c:v>3.255272505103306</c:v>
                </c:pt>
                <c:pt idx="45">
                  <c:v>3.255272505103306</c:v>
                </c:pt>
                <c:pt idx="46">
                  <c:v>1.1760912590556813</c:v>
                </c:pt>
                <c:pt idx="47">
                  <c:v>1.1760912590556813</c:v>
                </c:pt>
                <c:pt idx="48">
                  <c:v>1.4771212547196624</c:v>
                </c:pt>
                <c:pt idx="49">
                  <c:v>1.4771212547196624</c:v>
                </c:pt>
                <c:pt idx="50">
                  <c:v>1.7781512503836436</c:v>
                </c:pt>
                <c:pt idx="51">
                  <c:v>1.7781512503836436</c:v>
                </c:pt>
                <c:pt idx="52">
                  <c:v>1.954242509439325</c:v>
                </c:pt>
                <c:pt idx="53">
                  <c:v>1.954242509439325</c:v>
                </c:pt>
                <c:pt idx="54">
                  <c:v>2.0791812460476247</c:v>
                </c:pt>
                <c:pt idx="55">
                  <c:v>2.0791812460476247</c:v>
                </c:pt>
                <c:pt idx="56">
                  <c:v>2.5563025007672873</c:v>
                </c:pt>
                <c:pt idx="57">
                  <c:v>2.5563025007672873</c:v>
                </c:pt>
                <c:pt idx="58">
                  <c:v>2.8573324964312685</c:v>
                </c:pt>
                <c:pt idx="59">
                  <c:v>2.8573324964312685</c:v>
                </c:pt>
                <c:pt idx="60">
                  <c:v>2.8573324964312685</c:v>
                </c:pt>
                <c:pt idx="61">
                  <c:v>2.8573324964312685</c:v>
                </c:pt>
                <c:pt idx="62">
                  <c:v>3.0334237554869499</c:v>
                </c:pt>
                <c:pt idx="63">
                  <c:v>3.0334237554869499</c:v>
                </c:pt>
                <c:pt idx="64">
                  <c:v>3.1583624920952498</c:v>
                </c:pt>
                <c:pt idx="65">
                  <c:v>3.1583624920952498</c:v>
                </c:pt>
                <c:pt idx="66">
                  <c:v>3.255272505103306</c:v>
                </c:pt>
                <c:pt idx="67">
                  <c:v>3.255272505103306</c:v>
                </c:pt>
              </c:numCache>
            </c:numRef>
          </c:xVal>
          <c:yVal>
            <c:numRef>
              <c:f>('Phe2'!$W$174,'Phe2'!$W$176:$W$179,'Phe2'!$W$184:$W$246)</c:f>
              <c:numCache>
                <c:formatCode>General</c:formatCode>
                <c:ptCount val="68"/>
                <c:pt idx="0">
                  <c:v>0.133859544</c:v>
                </c:pt>
                <c:pt idx="1">
                  <c:v>0.161235031</c:v>
                </c:pt>
                <c:pt idx="2">
                  <c:v>0.16616123299999999</c:v>
                </c:pt>
                <c:pt idx="3">
                  <c:v>0.18051764300000001</c:v>
                </c:pt>
                <c:pt idx="4">
                  <c:v>0.14878101199999999</c:v>
                </c:pt>
                <c:pt idx="5">
                  <c:v>3.5078613000000002E-2</c:v>
                </c:pt>
                <c:pt idx="6">
                  <c:v>3.3937297999999998E-2</c:v>
                </c:pt>
                <c:pt idx="7">
                  <c:v>3.9242893000000001E-2</c:v>
                </c:pt>
                <c:pt idx="8">
                  <c:v>4.0251370000000002E-2</c:v>
                </c:pt>
                <c:pt idx="9">
                  <c:v>4.9274400000000003E-2</c:v>
                </c:pt>
                <c:pt idx="10">
                  <c:v>5.0990764000000001E-2</c:v>
                </c:pt>
                <c:pt idx="11">
                  <c:v>6.0967703999999998E-2</c:v>
                </c:pt>
                <c:pt idx="12">
                  <c:v>6.0190133E-2</c:v>
                </c:pt>
                <c:pt idx="13">
                  <c:v>7.2407400999999996E-2</c:v>
                </c:pt>
                <c:pt idx="14">
                  <c:v>8.0327307000000001E-2</c:v>
                </c:pt>
                <c:pt idx="15">
                  <c:v>0.12810028200000001</c:v>
                </c:pt>
                <c:pt idx="16">
                  <c:v>0.128604516</c:v>
                </c:pt>
                <c:pt idx="17">
                  <c:v>0.18132857099999999</c:v>
                </c:pt>
                <c:pt idx="18">
                  <c:v>0.17961648699999999</c:v>
                </c:pt>
                <c:pt idx="19">
                  <c:v>0.21976948299999999</c:v>
                </c:pt>
                <c:pt idx="20">
                  <c:v>0.22418375900000001</c:v>
                </c:pt>
                <c:pt idx="21">
                  <c:v>0.25482178500000002</c:v>
                </c:pt>
                <c:pt idx="22">
                  <c:v>0.24893019299999999</c:v>
                </c:pt>
                <c:pt idx="23">
                  <c:v>0.276605985</c:v>
                </c:pt>
                <c:pt idx="24">
                  <c:v>0.285281691</c:v>
                </c:pt>
                <c:pt idx="25">
                  <c:v>3.8484993000000002E-2</c:v>
                </c:pt>
                <c:pt idx="26">
                  <c:v>4.1395712000000001E-2</c:v>
                </c:pt>
                <c:pt idx="27">
                  <c:v>4.2146021999999998E-2</c:v>
                </c:pt>
                <c:pt idx="28">
                  <c:v>4.3568476000000002E-2</c:v>
                </c:pt>
                <c:pt idx="29">
                  <c:v>6.1279615000000003E-2</c:v>
                </c:pt>
                <c:pt idx="30">
                  <c:v>5.9445181999999999E-2</c:v>
                </c:pt>
                <c:pt idx="31">
                  <c:v>7.4347226000000002E-2</c:v>
                </c:pt>
                <c:pt idx="32">
                  <c:v>6.7635435999999993E-2</c:v>
                </c:pt>
                <c:pt idx="33">
                  <c:v>7.9375101000000003E-2</c:v>
                </c:pt>
                <c:pt idx="34">
                  <c:v>8.2474611000000003E-2</c:v>
                </c:pt>
                <c:pt idx="35">
                  <c:v>0.14117882400000001</c:v>
                </c:pt>
                <c:pt idx="36">
                  <c:v>0.13237945600000001</c:v>
                </c:pt>
                <c:pt idx="37">
                  <c:v>0.17367521499999999</c:v>
                </c:pt>
                <c:pt idx="38">
                  <c:v>0.17484053399999999</c:v>
                </c:pt>
                <c:pt idx="39">
                  <c:v>0.15627000999999999</c:v>
                </c:pt>
                <c:pt idx="40">
                  <c:v>0.17144926799999999</c:v>
                </c:pt>
                <c:pt idx="41">
                  <c:v>0.186791971</c:v>
                </c:pt>
                <c:pt idx="42">
                  <c:v>0.211423004</c:v>
                </c:pt>
                <c:pt idx="43">
                  <c:v>0.21214571500000001</c:v>
                </c:pt>
                <c:pt idx="44">
                  <c:v>0.23418375899999999</c:v>
                </c:pt>
                <c:pt idx="45">
                  <c:v>0.21966302900000001</c:v>
                </c:pt>
                <c:pt idx="46">
                  <c:v>3.6300651000000003E-2</c:v>
                </c:pt>
                <c:pt idx="47">
                  <c:v>3.7474638999999997E-2</c:v>
                </c:pt>
                <c:pt idx="48">
                  <c:v>3.6895302999999997E-2</c:v>
                </c:pt>
                <c:pt idx="49">
                  <c:v>3.7863069999999999E-2</c:v>
                </c:pt>
                <c:pt idx="50">
                  <c:v>5.0775366000000002E-2</c:v>
                </c:pt>
                <c:pt idx="51">
                  <c:v>5.2529323000000003E-2</c:v>
                </c:pt>
                <c:pt idx="52">
                  <c:v>6.8259588999999996E-2</c:v>
                </c:pt>
                <c:pt idx="53">
                  <c:v>6.2668376999999997E-2</c:v>
                </c:pt>
                <c:pt idx="54">
                  <c:v>7.1814453E-2</c:v>
                </c:pt>
                <c:pt idx="55">
                  <c:v>7.2640601999999999E-2</c:v>
                </c:pt>
                <c:pt idx="56">
                  <c:v>0.117575817</c:v>
                </c:pt>
                <c:pt idx="57">
                  <c:v>0.122417127</c:v>
                </c:pt>
                <c:pt idx="58">
                  <c:v>0.17056471400000001</c:v>
                </c:pt>
                <c:pt idx="59">
                  <c:v>0.15681749</c:v>
                </c:pt>
                <c:pt idx="60">
                  <c:v>0.153539493</c:v>
                </c:pt>
                <c:pt idx="61">
                  <c:v>0.14507288700000001</c:v>
                </c:pt>
                <c:pt idx="62">
                  <c:v>0.143945713</c:v>
                </c:pt>
                <c:pt idx="63">
                  <c:v>0.169319848</c:v>
                </c:pt>
                <c:pt idx="64">
                  <c:v>0.17744173299999999</c:v>
                </c:pt>
                <c:pt idx="65">
                  <c:v>0.17532151100000001</c:v>
                </c:pt>
                <c:pt idx="66">
                  <c:v>0.186114692</c:v>
                </c:pt>
                <c:pt idx="67">
                  <c:v>0.153085256</c:v>
                </c:pt>
              </c:numCache>
            </c:numRef>
          </c:yVal>
        </c:ser>
        <c:ser>
          <c:idx val="2"/>
          <c:order val="2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('Phe2'!$V$174,'Phe2'!$V$176:$V$177)</c:f>
              <c:numCache>
                <c:formatCode>0.00</c:formatCode>
                <c:ptCount val="3"/>
                <c:pt idx="0">
                  <c:v>2.5563025007672873</c:v>
                </c:pt>
                <c:pt idx="1">
                  <c:v>2.8573324964312685</c:v>
                </c:pt>
                <c:pt idx="2">
                  <c:v>2.8573324964312685</c:v>
                </c:pt>
              </c:numCache>
            </c:numRef>
          </c:xVal>
          <c:yVal>
            <c:numRef>
              <c:f>('Phe2'!$W$174,'Phe2'!$W$176:$W$177)</c:f>
              <c:numCache>
                <c:formatCode>General</c:formatCode>
                <c:ptCount val="3"/>
                <c:pt idx="0">
                  <c:v>0.133859544</c:v>
                </c:pt>
                <c:pt idx="1">
                  <c:v>0.161235031</c:v>
                </c:pt>
                <c:pt idx="2">
                  <c:v>0.16616123299999999</c:v>
                </c:pt>
              </c:numCache>
            </c:numRef>
          </c:yVal>
        </c:ser>
        <c:axId val="207711232"/>
        <c:axId val="207721600"/>
      </c:scatterChart>
      <c:valAx>
        <c:axId val="207711232"/>
        <c:scaling>
          <c:orientation val="minMax"/>
        </c:scaling>
        <c:axPos val="b"/>
        <c:numFmt formatCode="0.00" sourceLinked="1"/>
        <c:tickLblPos val="nextTo"/>
        <c:crossAx val="207721600"/>
        <c:crosses val="autoZero"/>
        <c:crossBetween val="midCat"/>
      </c:valAx>
      <c:valAx>
        <c:axId val="207721600"/>
        <c:scaling>
          <c:orientation val="minMax"/>
        </c:scaling>
        <c:axPos val="l"/>
        <c:numFmt formatCode="General" sourceLinked="1"/>
        <c:tickLblPos val="nextTo"/>
        <c:crossAx val="2077112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0"/>
          <c:order val="0"/>
          <c:tx>
            <c:v>highlights uncontam 2588</c:v>
          </c:tx>
          <c:spPr>
            <a:ln w="28575">
              <a:noFill/>
            </a:ln>
          </c:spPr>
          <c:xVal>
            <c:numRef>
              <c:f>(Asx!$V$176,Asx!$V$178:$V$179)</c:f>
              <c:numCache>
                <c:formatCode>0.00</c:formatCode>
                <c:ptCount val="3"/>
                <c:pt idx="0">
                  <c:v>2.1937371844611766</c:v>
                </c:pt>
                <c:pt idx="1">
                  <c:v>2.4947671801251579</c:v>
                </c:pt>
                <c:pt idx="2">
                  <c:v>2.4947671801251579</c:v>
                </c:pt>
              </c:numCache>
            </c:numRef>
          </c:xVal>
          <c:yVal>
            <c:numRef>
              <c:f>(Asx!$W$176,Asx!$W$178:$W$179)</c:f>
              <c:numCache>
                <c:formatCode>General</c:formatCode>
                <c:ptCount val="3"/>
                <c:pt idx="0">
                  <c:v>0.51429634700000004</c:v>
                </c:pt>
                <c:pt idx="1">
                  <c:v>0.39982075</c:v>
                </c:pt>
                <c:pt idx="2">
                  <c:v>0.38631717500000001</c:v>
                </c:pt>
              </c:numCache>
            </c:numRef>
          </c:yVal>
        </c:ser>
        <c:axId val="186097664"/>
        <c:axId val="186099200"/>
      </c:scatterChart>
      <c:valAx>
        <c:axId val="186097664"/>
        <c:scaling>
          <c:orientation val="minMax"/>
        </c:scaling>
        <c:axPos val="b"/>
        <c:numFmt formatCode="0.00" sourceLinked="1"/>
        <c:tickLblPos val="nextTo"/>
        <c:crossAx val="186099200"/>
        <c:crosses val="autoZero"/>
        <c:crossBetween val="midCat"/>
      </c:valAx>
      <c:valAx>
        <c:axId val="186099200"/>
        <c:scaling>
          <c:orientation val="minMax"/>
        </c:scaling>
        <c:axPos val="l"/>
        <c:majorGridlines/>
        <c:numFmt formatCode="General" sourceLinked="1"/>
        <c:tickLblPos val="nextTo"/>
        <c:crossAx val="18609766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'Phe2'!$O$163:$O$166</c:f>
              <c:numCache>
                <c:formatCode>0.00</c:formatCode>
                <c:ptCount val="4"/>
                <c:pt idx="0">
                  <c:v>2.3802112417116059</c:v>
                </c:pt>
                <c:pt idx="1">
                  <c:v>2.6812412373755872</c:v>
                </c:pt>
                <c:pt idx="2">
                  <c:v>2.0791812460476247</c:v>
                </c:pt>
                <c:pt idx="3">
                  <c:v>2.0791812460476247</c:v>
                </c:pt>
              </c:numCache>
            </c:numRef>
          </c:xVal>
          <c:yVal>
            <c:numRef>
              <c:f>'Phe2'!$P$163:$P$166</c:f>
              <c:numCache>
                <c:formatCode>General</c:formatCode>
                <c:ptCount val="4"/>
                <c:pt idx="0">
                  <c:v>0.132606892</c:v>
                </c:pt>
                <c:pt idx="1">
                  <c:v>0.14923039199999999</c:v>
                </c:pt>
                <c:pt idx="2">
                  <c:v>0.104752125</c:v>
                </c:pt>
                <c:pt idx="3">
                  <c:v>7.2536404999999998E-2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'Phe2'!$O$167:$O$172</c:f>
              <c:numCache>
                <c:formatCode>0.00</c:formatCode>
                <c:ptCount val="6"/>
                <c:pt idx="0">
                  <c:v>2.3802112417116059</c:v>
                </c:pt>
                <c:pt idx="1">
                  <c:v>2.3802112417116059</c:v>
                </c:pt>
                <c:pt idx="2">
                  <c:v>2.6812412373755872</c:v>
                </c:pt>
                <c:pt idx="3">
                  <c:v>2.6812412373755872</c:v>
                </c:pt>
                <c:pt idx="4">
                  <c:v>2.0791812460476247</c:v>
                </c:pt>
                <c:pt idx="5">
                  <c:v>2.0791812460476247</c:v>
                </c:pt>
              </c:numCache>
            </c:numRef>
          </c:xVal>
          <c:yVal>
            <c:numRef>
              <c:f>'Phe2'!$P$167:$P$172</c:f>
              <c:numCache>
                <c:formatCode>General</c:formatCode>
                <c:ptCount val="6"/>
                <c:pt idx="0">
                  <c:v>0.105725898</c:v>
                </c:pt>
                <c:pt idx="1">
                  <c:v>0.103005444</c:v>
                </c:pt>
                <c:pt idx="2">
                  <c:v>0.12900319599999999</c:v>
                </c:pt>
                <c:pt idx="3">
                  <c:v>0.13075342100000001</c:v>
                </c:pt>
                <c:pt idx="4">
                  <c:v>8.6455167999999999E-2</c:v>
                </c:pt>
                <c:pt idx="5">
                  <c:v>9.0481155999999993E-2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'Phe2'!$O$173:$O$178</c:f>
              <c:numCache>
                <c:formatCode>0.00</c:formatCode>
                <c:ptCount val="6"/>
                <c:pt idx="0">
                  <c:v>2.3802112417116059</c:v>
                </c:pt>
                <c:pt idx="1">
                  <c:v>2.3802112417116059</c:v>
                </c:pt>
                <c:pt idx="2">
                  <c:v>2.6812412373755872</c:v>
                </c:pt>
                <c:pt idx="3">
                  <c:v>2.6812412373755872</c:v>
                </c:pt>
                <c:pt idx="4">
                  <c:v>2.0791812460476247</c:v>
                </c:pt>
                <c:pt idx="5">
                  <c:v>2.0791812460476247</c:v>
                </c:pt>
              </c:numCache>
            </c:numRef>
          </c:xVal>
          <c:yVal>
            <c:numRef>
              <c:f>'Phe2'!$P$173:$P$178</c:f>
              <c:numCache>
                <c:formatCode>General</c:formatCode>
                <c:ptCount val="6"/>
                <c:pt idx="0">
                  <c:v>0.11353368899999999</c:v>
                </c:pt>
                <c:pt idx="1">
                  <c:v>0.118511703</c:v>
                </c:pt>
                <c:pt idx="2">
                  <c:v>0.13810325100000001</c:v>
                </c:pt>
                <c:pt idx="3">
                  <c:v>0.14396366499999999</c:v>
                </c:pt>
                <c:pt idx="4">
                  <c:v>7.9102387999999996E-2</c:v>
                </c:pt>
                <c:pt idx="5">
                  <c:v>7.6823375999999999E-2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'Phe2'!$O$179:$O$184</c:f>
              <c:numCache>
                <c:formatCode>0.00</c:formatCode>
                <c:ptCount val="6"/>
                <c:pt idx="0">
                  <c:v>2.3802112417116059</c:v>
                </c:pt>
                <c:pt idx="1">
                  <c:v>2.3802112417116059</c:v>
                </c:pt>
                <c:pt idx="2">
                  <c:v>2.6812412373755872</c:v>
                </c:pt>
                <c:pt idx="3">
                  <c:v>2.6812412373755872</c:v>
                </c:pt>
              </c:numCache>
            </c:numRef>
          </c:xVal>
          <c:yVal>
            <c:numRef>
              <c:f>'Phe2'!$P$179:$P$184</c:f>
              <c:numCache>
                <c:formatCode>General</c:formatCode>
                <c:ptCount val="6"/>
                <c:pt idx="0">
                  <c:v>0.102133828</c:v>
                </c:pt>
                <c:pt idx="1">
                  <c:v>0.113648995</c:v>
                </c:pt>
                <c:pt idx="2">
                  <c:v>0.110748579</c:v>
                </c:pt>
                <c:pt idx="3">
                  <c:v>0.13301248500000001</c:v>
                </c:pt>
              </c:numCache>
            </c:numRef>
          </c:yVal>
        </c:ser>
        <c:axId val="207755520"/>
        <c:axId val="207774080"/>
      </c:scatterChart>
      <c:valAx>
        <c:axId val="207755520"/>
        <c:scaling>
          <c:orientation val="minMax"/>
        </c:scaling>
        <c:axPos val="b"/>
        <c:numFmt formatCode="0.00" sourceLinked="1"/>
        <c:tickLblPos val="nextTo"/>
        <c:crossAx val="207774080"/>
        <c:crosses val="autoZero"/>
        <c:crossBetween val="midCat"/>
      </c:valAx>
      <c:valAx>
        <c:axId val="207774080"/>
        <c:scaling>
          <c:orientation val="minMax"/>
        </c:scaling>
        <c:axPos val="l"/>
        <c:numFmt formatCode="General" sourceLinked="1"/>
        <c:tickLblPos val="nextTo"/>
        <c:crossAx val="207755520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'Phe2'!$O$163:$O$166</c:f>
              <c:numCache>
                <c:formatCode>0.00</c:formatCode>
                <c:ptCount val="4"/>
                <c:pt idx="0">
                  <c:v>2.3802112417116059</c:v>
                </c:pt>
                <c:pt idx="1">
                  <c:v>2.6812412373755872</c:v>
                </c:pt>
                <c:pt idx="2">
                  <c:v>2.0791812460476247</c:v>
                </c:pt>
                <c:pt idx="3">
                  <c:v>2.0791812460476247</c:v>
                </c:pt>
              </c:numCache>
            </c:numRef>
          </c:xVal>
          <c:yVal>
            <c:numRef>
              <c:f>'Phe2'!$P$163:$P$166</c:f>
              <c:numCache>
                <c:formatCode>General</c:formatCode>
                <c:ptCount val="4"/>
                <c:pt idx="0">
                  <c:v>0.132606892</c:v>
                </c:pt>
                <c:pt idx="1">
                  <c:v>0.14923039199999999</c:v>
                </c:pt>
                <c:pt idx="2">
                  <c:v>0.104752125</c:v>
                </c:pt>
                <c:pt idx="3">
                  <c:v>7.2536404999999998E-2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'Phe2'!$O$167:$O$184</c:f>
              <c:numCache>
                <c:formatCode>0.00</c:formatCode>
                <c:ptCount val="18"/>
                <c:pt idx="0">
                  <c:v>2.3802112417116059</c:v>
                </c:pt>
                <c:pt idx="1">
                  <c:v>2.3802112417116059</c:v>
                </c:pt>
                <c:pt idx="2">
                  <c:v>2.6812412373755872</c:v>
                </c:pt>
                <c:pt idx="3">
                  <c:v>2.6812412373755872</c:v>
                </c:pt>
                <c:pt idx="4">
                  <c:v>2.0791812460476247</c:v>
                </c:pt>
                <c:pt idx="5">
                  <c:v>2.0791812460476247</c:v>
                </c:pt>
                <c:pt idx="6">
                  <c:v>2.3802112417116059</c:v>
                </c:pt>
                <c:pt idx="7">
                  <c:v>2.3802112417116059</c:v>
                </c:pt>
                <c:pt idx="8">
                  <c:v>2.6812412373755872</c:v>
                </c:pt>
                <c:pt idx="9">
                  <c:v>2.6812412373755872</c:v>
                </c:pt>
                <c:pt idx="10">
                  <c:v>2.0791812460476247</c:v>
                </c:pt>
                <c:pt idx="11">
                  <c:v>2.0791812460476247</c:v>
                </c:pt>
                <c:pt idx="12">
                  <c:v>2.3802112417116059</c:v>
                </c:pt>
                <c:pt idx="13">
                  <c:v>2.3802112417116059</c:v>
                </c:pt>
                <c:pt idx="14">
                  <c:v>2.6812412373755872</c:v>
                </c:pt>
                <c:pt idx="15">
                  <c:v>2.6812412373755872</c:v>
                </c:pt>
              </c:numCache>
            </c:numRef>
          </c:xVal>
          <c:yVal>
            <c:numRef>
              <c:f>'Phe2'!$P$167:$P$184</c:f>
              <c:numCache>
                <c:formatCode>General</c:formatCode>
                <c:ptCount val="18"/>
                <c:pt idx="0">
                  <c:v>0.105725898</c:v>
                </c:pt>
                <c:pt idx="1">
                  <c:v>0.103005444</c:v>
                </c:pt>
                <c:pt idx="2">
                  <c:v>0.12900319599999999</c:v>
                </c:pt>
                <c:pt idx="3">
                  <c:v>0.13075342100000001</c:v>
                </c:pt>
                <c:pt idx="4">
                  <c:v>8.6455167999999999E-2</c:v>
                </c:pt>
                <c:pt idx="5">
                  <c:v>9.0481155999999993E-2</c:v>
                </c:pt>
                <c:pt idx="6">
                  <c:v>0.11353368899999999</c:v>
                </c:pt>
                <c:pt idx="7">
                  <c:v>0.118511703</c:v>
                </c:pt>
                <c:pt idx="8">
                  <c:v>0.13810325100000001</c:v>
                </c:pt>
                <c:pt idx="9">
                  <c:v>0.14396366499999999</c:v>
                </c:pt>
                <c:pt idx="10">
                  <c:v>7.9102387999999996E-2</c:v>
                </c:pt>
                <c:pt idx="11">
                  <c:v>7.6823375999999999E-2</c:v>
                </c:pt>
                <c:pt idx="12">
                  <c:v>0.102133828</c:v>
                </c:pt>
                <c:pt idx="13">
                  <c:v>0.113648995</c:v>
                </c:pt>
                <c:pt idx="14">
                  <c:v>0.110748579</c:v>
                </c:pt>
                <c:pt idx="15">
                  <c:v>0.13301248500000001</c:v>
                </c:pt>
              </c:numCache>
            </c:numRef>
          </c:yVal>
        </c:ser>
        <c:axId val="207785984"/>
        <c:axId val="207787904"/>
      </c:scatterChart>
      <c:valAx>
        <c:axId val="207785984"/>
        <c:scaling>
          <c:orientation val="minMax"/>
        </c:scaling>
        <c:axPos val="b"/>
        <c:numFmt formatCode="0.00" sourceLinked="1"/>
        <c:tickLblPos val="nextTo"/>
        <c:crossAx val="207787904"/>
        <c:crosses val="autoZero"/>
        <c:crossBetween val="midCat"/>
      </c:valAx>
      <c:valAx>
        <c:axId val="207787904"/>
        <c:scaling>
          <c:orientation val="minMax"/>
        </c:scaling>
        <c:axPos val="l"/>
        <c:numFmt formatCode="General" sourceLinked="1"/>
        <c:tickLblPos val="nextTo"/>
        <c:crossAx val="2077859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0"/>
          <c:order val="0"/>
          <c:tx>
            <c:v>highlights uncontam 2588</c:v>
          </c:tx>
          <c:spPr>
            <a:ln w="28575">
              <a:noFill/>
            </a:ln>
          </c:spPr>
          <c:xVal>
            <c:numRef>
              <c:f>('Phe2'!$V$174,'Phe2'!$V$176:$V$177)</c:f>
              <c:numCache>
                <c:formatCode>0.00</c:formatCode>
                <c:ptCount val="3"/>
                <c:pt idx="0">
                  <c:v>2.5563025007672873</c:v>
                </c:pt>
                <c:pt idx="1">
                  <c:v>2.8573324964312685</c:v>
                </c:pt>
                <c:pt idx="2">
                  <c:v>2.8573324964312685</c:v>
                </c:pt>
              </c:numCache>
            </c:numRef>
          </c:xVal>
          <c:yVal>
            <c:numRef>
              <c:f>('Phe2'!$W$174,'Phe2'!$W$176:$W$177)</c:f>
              <c:numCache>
                <c:formatCode>General</c:formatCode>
                <c:ptCount val="3"/>
                <c:pt idx="0">
                  <c:v>0.133859544</c:v>
                </c:pt>
                <c:pt idx="1">
                  <c:v>0.161235031</c:v>
                </c:pt>
                <c:pt idx="2">
                  <c:v>0.16616123299999999</c:v>
                </c:pt>
              </c:numCache>
            </c:numRef>
          </c:yVal>
        </c:ser>
        <c:axId val="207811712"/>
        <c:axId val="207813248"/>
      </c:scatterChart>
      <c:valAx>
        <c:axId val="207811712"/>
        <c:scaling>
          <c:orientation val="minMax"/>
        </c:scaling>
        <c:axPos val="b"/>
        <c:numFmt formatCode="0.00" sourceLinked="1"/>
        <c:tickLblPos val="nextTo"/>
        <c:crossAx val="207813248"/>
        <c:crosses val="autoZero"/>
        <c:crossBetween val="midCat"/>
      </c:valAx>
      <c:valAx>
        <c:axId val="207813248"/>
        <c:scaling>
          <c:orientation val="minMax"/>
        </c:scaling>
        <c:axPos val="l"/>
        <c:majorGridlines/>
        <c:numFmt formatCode="General" sourceLinked="1"/>
        <c:tickLblPos val="nextTo"/>
        <c:crossAx val="2078117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6386576800083486E-2"/>
          <c:y val="1.856765128148018E-2"/>
          <c:w val="0.79376300644903763"/>
          <c:h val="0.94696092980766733"/>
        </c:manualLayout>
      </c:layout>
      <c:scatterChart>
        <c:scatterStyle val="lineMarker"/>
        <c:ser>
          <c:idx val="0"/>
          <c:order val="0"/>
          <c:tx>
            <c:strRef>
              <c:f>'Leu2'!$L$2</c:f>
              <c:strCache>
                <c:ptCount val="1"/>
                <c:pt idx="0">
                  <c:v>10˚C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'Leu2'!$A$148:$A$263</c:f>
              <c:numCache>
                <c:formatCode>0.00E+00</c:formatCode>
                <c:ptCount val="116"/>
                <c:pt idx="0">
                  <c:v>1.0791847203895828</c:v>
                </c:pt>
                <c:pt idx="1">
                  <c:v>1.0791847203895828</c:v>
                </c:pt>
                <c:pt idx="2">
                  <c:v>1.0791847203895828</c:v>
                </c:pt>
                <c:pt idx="3">
                  <c:v>0.97166987569802288</c:v>
                </c:pt>
                <c:pt idx="4">
                  <c:v>0.97166987569802288</c:v>
                </c:pt>
                <c:pt idx="5">
                  <c:v>0.97166987569802288</c:v>
                </c:pt>
                <c:pt idx="6">
                  <c:v>0.97166987569802288</c:v>
                </c:pt>
                <c:pt idx="7">
                  <c:v>0.97166987569802288</c:v>
                </c:pt>
                <c:pt idx="8">
                  <c:v>0.97166987569802288</c:v>
                </c:pt>
                <c:pt idx="9">
                  <c:v>0.97166987569802288</c:v>
                </c:pt>
                <c:pt idx="10">
                  <c:v>0.97166987569802288</c:v>
                </c:pt>
                <c:pt idx="11">
                  <c:v>0.97166987569802288</c:v>
                </c:pt>
                <c:pt idx="12">
                  <c:v>0.82845984303699727</c:v>
                </c:pt>
                <c:pt idx="13">
                  <c:v>0.82845984303699727</c:v>
                </c:pt>
                <c:pt idx="14">
                  <c:v>0.82845984303699727</c:v>
                </c:pt>
                <c:pt idx="15">
                  <c:v>0.82845984303699727</c:v>
                </c:pt>
                <c:pt idx="16">
                  <c:v>0.82845984303699727</c:v>
                </c:pt>
                <c:pt idx="17">
                  <c:v>0.82845984303699727</c:v>
                </c:pt>
                <c:pt idx="18">
                  <c:v>0.82845984303699727</c:v>
                </c:pt>
                <c:pt idx="19">
                  <c:v>0.82845984303699727</c:v>
                </c:pt>
                <c:pt idx="20">
                  <c:v>1.1749503467489013</c:v>
                </c:pt>
                <c:pt idx="21">
                  <c:v>1.1749503467489013</c:v>
                </c:pt>
                <c:pt idx="22">
                  <c:v>1.1749503467489013</c:v>
                </c:pt>
                <c:pt idx="23">
                  <c:v>1.1749503467489013</c:v>
                </c:pt>
                <c:pt idx="24">
                  <c:v>1.1432648693685927</c:v>
                </c:pt>
                <c:pt idx="25">
                  <c:v>1.1432648693685927</c:v>
                </c:pt>
                <c:pt idx="26">
                  <c:v>1.1432648693685927</c:v>
                </c:pt>
                <c:pt idx="27">
                  <c:v>1.1432648693685927</c:v>
                </c:pt>
                <c:pt idx="28">
                  <c:v>1.1432648693685927</c:v>
                </c:pt>
                <c:pt idx="29">
                  <c:v>1.1432648693685927</c:v>
                </c:pt>
                <c:pt idx="30">
                  <c:v>1.1432648693685927</c:v>
                </c:pt>
                <c:pt idx="31">
                  <c:v>1.1432648693685927</c:v>
                </c:pt>
                <c:pt idx="32">
                  <c:v>1.1432648693685927</c:v>
                </c:pt>
                <c:pt idx="33">
                  <c:v>1.1432648693685927</c:v>
                </c:pt>
                <c:pt idx="34">
                  <c:v>1.1432648693685927</c:v>
                </c:pt>
                <c:pt idx="35">
                  <c:v>1.1243703945649468</c:v>
                </c:pt>
                <c:pt idx="36">
                  <c:v>1.1243703945649468</c:v>
                </c:pt>
                <c:pt idx="37">
                  <c:v>1.1243703945649468</c:v>
                </c:pt>
                <c:pt idx="38">
                  <c:v>0.94004787150086644</c:v>
                </c:pt>
                <c:pt idx="39">
                  <c:v>0.94004787150086644</c:v>
                </c:pt>
                <c:pt idx="40">
                  <c:v>0.94004787150086644</c:v>
                </c:pt>
                <c:pt idx="41">
                  <c:v>0.94004787150086644</c:v>
                </c:pt>
                <c:pt idx="42">
                  <c:v>1.1243703945649468</c:v>
                </c:pt>
                <c:pt idx="43">
                  <c:v>1.1243703945649468</c:v>
                </c:pt>
                <c:pt idx="44">
                  <c:v>1.1243703945649468</c:v>
                </c:pt>
                <c:pt idx="45">
                  <c:v>1.1749503467489013</c:v>
                </c:pt>
                <c:pt idx="46">
                  <c:v>1.1749503467489013</c:v>
                </c:pt>
                <c:pt idx="47">
                  <c:v>1.1432648693685927</c:v>
                </c:pt>
                <c:pt idx="48">
                  <c:v>1.1432648693685927</c:v>
                </c:pt>
                <c:pt idx="49">
                  <c:v>1.1432648693685927</c:v>
                </c:pt>
                <c:pt idx="50">
                  <c:v>1.1432648693685927</c:v>
                </c:pt>
                <c:pt idx="51">
                  <c:v>1.1432648693685927</c:v>
                </c:pt>
                <c:pt idx="52">
                  <c:v>1.1432648693685927</c:v>
                </c:pt>
                <c:pt idx="53">
                  <c:v>1.1432648693685927</c:v>
                </c:pt>
                <c:pt idx="54">
                  <c:v>1.1243703945649468</c:v>
                </c:pt>
                <c:pt idx="55">
                  <c:v>0.94004787150086644</c:v>
                </c:pt>
                <c:pt idx="56">
                  <c:v>0.94004787150086644</c:v>
                </c:pt>
                <c:pt idx="57">
                  <c:v>0.94004787150086644</c:v>
                </c:pt>
                <c:pt idx="58">
                  <c:v>1.1243703945649468</c:v>
                </c:pt>
                <c:pt idx="59">
                  <c:v>1.1243703945649468</c:v>
                </c:pt>
                <c:pt idx="60">
                  <c:v>1.1243703945649468</c:v>
                </c:pt>
                <c:pt idx="61">
                  <c:v>1.1243703945649468</c:v>
                </c:pt>
                <c:pt idx="62">
                  <c:v>1.1243703945649468</c:v>
                </c:pt>
                <c:pt idx="63">
                  <c:v>1.1243703945649468</c:v>
                </c:pt>
                <c:pt idx="64">
                  <c:v>1.1243703945649468</c:v>
                </c:pt>
                <c:pt idx="65">
                  <c:v>1.1243703945649468</c:v>
                </c:pt>
                <c:pt idx="66">
                  <c:v>1.1243703945649468</c:v>
                </c:pt>
                <c:pt idx="67">
                  <c:v>1.1243703945649468</c:v>
                </c:pt>
                <c:pt idx="68">
                  <c:v>1.1243703945649468</c:v>
                </c:pt>
                <c:pt idx="69">
                  <c:v>1.1243703945649468</c:v>
                </c:pt>
                <c:pt idx="70">
                  <c:v>1.1243703945649468</c:v>
                </c:pt>
                <c:pt idx="71">
                  <c:v>1.1243703945649468</c:v>
                </c:pt>
                <c:pt idx="72">
                  <c:v>1.1243703945649468</c:v>
                </c:pt>
                <c:pt idx="73">
                  <c:v>1.1243703945649468</c:v>
                </c:pt>
                <c:pt idx="74">
                  <c:v>1.1243703945649468</c:v>
                </c:pt>
                <c:pt idx="75">
                  <c:v>1.1243703945649468</c:v>
                </c:pt>
                <c:pt idx="76">
                  <c:v>1.1243703945649468</c:v>
                </c:pt>
                <c:pt idx="77">
                  <c:v>1.1243703945649468</c:v>
                </c:pt>
                <c:pt idx="78">
                  <c:v>1.1243703945649468</c:v>
                </c:pt>
                <c:pt idx="79">
                  <c:v>1.1243703945649468</c:v>
                </c:pt>
                <c:pt idx="80">
                  <c:v>0.88782798330878099</c:v>
                </c:pt>
                <c:pt idx="81">
                  <c:v>0.88782798330878099</c:v>
                </c:pt>
                <c:pt idx="82">
                  <c:v>0.88782798330878099</c:v>
                </c:pt>
                <c:pt idx="83">
                  <c:v>0.88782798330878099</c:v>
                </c:pt>
                <c:pt idx="84">
                  <c:v>0.88782798330878099</c:v>
                </c:pt>
                <c:pt idx="85">
                  <c:v>0.88782798330878099</c:v>
                </c:pt>
                <c:pt idx="86">
                  <c:v>0.82845984303699727</c:v>
                </c:pt>
                <c:pt idx="87">
                  <c:v>0.82845984303699727</c:v>
                </c:pt>
                <c:pt idx="88">
                  <c:v>0.82845984303699727</c:v>
                </c:pt>
                <c:pt idx="89">
                  <c:v>0.82845984303699727</c:v>
                </c:pt>
                <c:pt idx="90">
                  <c:v>0.82845984303699727</c:v>
                </c:pt>
                <c:pt idx="91">
                  <c:v>0.82845984303699727</c:v>
                </c:pt>
                <c:pt idx="92">
                  <c:v>0.82845984303699727</c:v>
                </c:pt>
                <c:pt idx="93">
                  <c:v>0.82845984303699727</c:v>
                </c:pt>
                <c:pt idx="94">
                  <c:v>0.98665736992021802</c:v>
                </c:pt>
                <c:pt idx="95">
                  <c:v>0.98665736992021802</c:v>
                </c:pt>
                <c:pt idx="96">
                  <c:v>0.98665736992021802</c:v>
                </c:pt>
                <c:pt idx="97">
                  <c:v>0.98665736992021802</c:v>
                </c:pt>
                <c:pt idx="98">
                  <c:v>1.1243703945649468</c:v>
                </c:pt>
                <c:pt idx="99">
                  <c:v>1.1243703945649468</c:v>
                </c:pt>
                <c:pt idx="100">
                  <c:v>1.237123717100808</c:v>
                </c:pt>
                <c:pt idx="101">
                  <c:v>1.237123717100808</c:v>
                </c:pt>
                <c:pt idx="102">
                  <c:v>1.237123717100808</c:v>
                </c:pt>
                <c:pt idx="103">
                  <c:v>1.237123717100808</c:v>
                </c:pt>
                <c:pt idx="104">
                  <c:v>1.237123717100808</c:v>
                </c:pt>
                <c:pt idx="105">
                  <c:v>1.237123717100808</c:v>
                </c:pt>
                <c:pt idx="106">
                  <c:v>1.237123717100808</c:v>
                </c:pt>
                <c:pt idx="107">
                  <c:v>1.237123717100808</c:v>
                </c:pt>
                <c:pt idx="108">
                  <c:v>1.237123717100808</c:v>
                </c:pt>
                <c:pt idx="109">
                  <c:v>1.2026925018914341</c:v>
                </c:pt>
                <c:pt idx="110">
                  <c:v>1.1453143988066168</c:v>
                </c:pt>
                <c:pt idx="111">
                  <c:v>1.1453143988066168</c:v>
                </c:pt>
                <c:pt idx="112">
                  <c:v>1.1399653702547243</c:v>
                </c:pt>
                <c:pt idx="113">
                  <c:v>1.1453143988066168</c:v>
                </c:pt>
                <c:pt idx="114">
                  <c:v>1.1453143988066168</c:v>
                </c:pt>
                <c:pt idx="115">
                  <c:v>1.1453143988066168</c:v>
                </c:pt>
              </c:numCache>
            </c:numRef>
          </c:xVal>
          <c:yVal>
            <c:numRef>
              <c:f>'Leu2'!$B$148:$B$263</c:f>
              <c:numCache>
                <c:formatCode>0.00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'Leu2'!$I$147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('Leu2'!$H$148:$H$149,'Leu2'!$H$150:$H$159,'Leu2'!$H$160:$H$161,'Leu2'!$H$162:$H$180)</c:f>
              <c:numCache>
                <c:formatCode>General</c:formatCode>
                <c:ptCount val="3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1.7604224834232121</c:v>
                </c:pt>
                <c:pt idx="13">
                  <c:v>1.7604224834232121</c:v>
                </c:pt>
                <c:pt idx="14">
                  <c:v>1.4593924877592308</c:v>
                </c:pt>
                <c:pt idx="15">
                  <c:v>0.68124123737558717</c:v>
                </c:pt>
                <c:pt idx="16">
                  <c:v>0.68124123737558717</c:v>
                </c:pt>
                <c:pt idx="17">
                  <c:v>1.7604224834232121</c:v>
                </c:pt>
                <c:pt idx="18">
                  <c:v>1.7604224834232121</c:v>
                </c:pt>
                <c:pt idx="19">
                  <c:v>1.4593924877592308</c:v>
                </c:pt>
                <c:pt idx="20">
                  <c:v>1.4593924877592308</c:v>
                </c:pt>
                <c:pt idx="21">
                  <c:v>0.68124123737558717</c:v>
                </c:pt>
                <c:pt idx="22">
                  <c:v>0.68124123737558717</c:v>
                </c:pt>
                <c:pt idx="23">
                  <c:v>1.7604224834232121</c:v>
                </c:pt>
                <c:pt idx="24">
                  <c:v>1.7604224834232121</c:v>
                </c:pt>
                <c:pt idx="25">
                  <c:v>1.4593924877592308</c:v>
                </c:pt>
                <c:pt idx="26">
                  <c:v>1.4593924877592308</c:v>
                </c:pt>
                <c:pt idx="27">
                  <c:v>0.68124123737558717</c:v>
                </c:pt>
                <c:pt idx="28">
                  <c:v>0.68124123737558717</c:v>
                </c:pt>
                <c:pt idx="29">
                  <c:v>1.7604224834232121</c:v>
                </c:pt>
                <c:pt idx="30">
                  <c:v>1.7604224834232121</c:v>
                </c:pt>
                <c:pt idx="31">
                  <c:v>1.4593924877592308</c:v>
                </c:pt>
                <c:pt idx="32">
                  <c:v>1.4593924877592308</c:v>
                </c:pt>
              </c:numCache>
            </c:numRef>
          </c:xVal>
          <c:yVal>
            <c:numRef>
              <c:f>('Leu2'!$I$148:$I$149,'Leu2'!$I$150:$I$159,'Leu2'!$I$160:$I$161,'Leu2'!$I$162:$I$180)</c:f>
              <c:numCache>
                <c:formatCode>General</c:formatCode>
                <c:ptCount val="33"/>
                <c:pt idx="0">
                  <c:v>4.7295123000000001E-2</c:v>
                </c:pt>
                <c:pt idx="1">
                  <c:v>4.6276471E-2</c:v>
                </c:pt>
                <c:pt idx="2">
                  <c:v>3.5302854000000002E-2</c:v>
                </c:pt>
                <c:pt idx="3">
                  <c:v>3.1801681999999998E-2</c:v>
                </c:pt>
                <c:pt idx="4">
                  <c:v>4.5232133000000001E-2</c:v>
                </c:pt>
                <c:pt idx="5">
                  <c:v>4.606706E-2</c:v>
                </c:pt>
                <c:pt idx="6">
                  <c:v>3.6683240999999998E-2</c:v>
                </c:pt>
                <c:pt idx="7">
                  <c:v>3.6121568999999999E-2</c:v>
                </c:pt>
                <c:pt idx="8">
                  <c:v>4.7193800000000001E-2</c:v>
                </c:pt>
                <c:pt idx="9">
                  <c:v>4.6535750000000001E-2</c:v>
                </c:pt>
                <c:pt idx="10">
                  <c:v>5.3879773999999998E-2</c:v>
                </c:pt>
                <c:pt idx="11">
                  <c:v>3.0205656000000001E-2</c:v>
                </c:pt>
                <c:pt idx="12">
                  <c:v>4.5649026000000002E-2</c:v>
                </c:pt>
                <c:pt idx="13">
                  <c:v>4.8260975999999997E-2</c:v>
                </c:pt>
                <c:pt idx="14">
                  <c:v>4.3078022000000001E-2</c:v>
                </c:pt>
                <c:pt idx="15">
                  <c:v>3.9012293000000003E-2</c:v>
                </c:pt>
                <c:pt idx="16">
                  <c:v>3.9458071999999997E-2</c:v>
                </c:pt>
                <c:pt idx="17">
                  <c:v>3.9216252E-2</c:v>
                </c:pt>
                <c:pt idx="18">
                  <c:v>4.0968881999999998E-2</c:v>
                </c:pt>
                <c:pt idx="19">
                  <c:v>4.0749428999999997E-2</c:v>
                </c:pt>
                <c:pt idx="20">
                  <c:v>3.9666462999999999E-2</c:v>
                </c:pt>
                <c:pt idx="21">
                  <c:v>4.1020035000000003E-2</c:v>
                </c:pt>
                <c:pt idx="22">
                  <c:v>3.8623826999999999E-2</c:v>
                </c:pt>
                <c:pt idx="23">
                  <c:v>4.3498277000000002E-2</c:v>
                </c:pt>
                <c:pt idx="24">
                  <c:v>4.6712002000000002E-2</c:v>
                </c:pt>
                <c:pt idx="25">
                  <c:v>3.6243039999999997E-2</c:v>
                </c:pt>
                <c:pt idx="26">
                  <c:v>4.0525461999999998E-2</c:v>
                </c:pt>
                <c:pt idx="27">
                  <c:v>3.6960465999999997E-2</c:v>
                </c:pt>
                <c:pt idx="28">
                  <c:v>3.9849720999999998E-2</c:v>
                </c:pt>
                <c:pt idx="29">
                  <c:v>4.3136849999999997E-2</c:v>
                </c:pt>
                <c:pt idx="30">
                  <c:v>4.3050498999999999E-2</c:v>
                </c:pt>
                <c:pt idx="31">
                  <c:v>4.2422205999999997E-2</c:v>
                </c:pt>
                <c:pt idx="32">
                  <c:v>4.2331301000000002E-2</c:v>
                </c:pt>
              </c:numCache>
            </c:numRef>
          </c:yVal>
        </c:ser>
        <c:ser>
          <c:idx val="2"/>
          <c:order val="2"/>
          <c:tx>
            <c:strRef>
              <c:f>'Leu2'!$P$147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('Leu2'!$O$148:$O$149,'Leu2'!$O$150:$O$159,'Leu2'!$O$160:$O$177)</c:f>
              <c:numCache>
                <c:formatCode>General</c:formatCode>
                <c:ptCount val="3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2.0791812460476247</c:v>
                </c:pt>
                <c:pt idx="13" formatCode="0.00">
                  <c:v>2.0791812460476247</c:v>
                </c:pt>
                <c:pt idx="14" formatCode="0.00">
                  <c:v>2.3802112417116059</c:v>
                </c:pt>
                <c:pt idx="15" formatCode="0.00">
                  <c:v>2.3802112417116059</c:v>
                </c:pt>
                <c:pt idx="16" formatCode="0.00">
                  <c:v>2.6812412373755872</c:v>
                </c:pt>
                <c:pt idx="17" formatCode="0.00">
                  <c:v>2.6812412373755872</c:v>
                </c:pt>
                <c:pt idx="18" formatCode="0.00">
                  <c:v>2.0791812460476247</c:v>
                </c:pt>
                <c:pt idx="19" formatCode="0.00">
                  <c:v>2.0791812460476247</c:v>
                </c:pt>
                <c:pt idx="20" formatCode="0.00">
                  <c:v>2.3802112417116059</c:v>
                </c:pt>
                <c:pt idx="21" formatCode="0.00">
                  <c:v>2.3802112417116059</c:v>
                </c:pt>
                <c:pt idx="22" formatCode="0.00">
                  <c:v>2.6812412373755872</c:v>
                </c:pt>
                <c:pt idx="23" formatCode="0.00">
                  <c:v>2.6812412373755872</c:v>
                </c:pt>
                <c:pt idx="24" formatCode="0.00">
                  <c:v>2.0791812460476247</c:v>
                </c:pt>
                <c:pt idx="25" formatCode="0.00">
                  <c:v>2.0791812460476247</c:v>
                </c:pt>
                <c:pt idx="26" formatCode="0.00">
                  <c:v>2.3802112417116059</c:v>
                </c:pt>
                <c:pt idx="27" formatCode="0.00">
                  <c:v>2.3802112417116059</c:v>
                </c:pt>
                <c:pt idx="28" formatCode="0.00">
                  <c:v>2.6812412373755872</c:v>
                </c:pt>
                <c:pt idx="29" formatCode="0.00">
                  <c:v>2.6812412373755872</c:v>
                </c:pt>
              </c:numCache>
            </c:numRef>
          </c:xVal>
          <c:yVal>
            <c:numRef>
              <c:f>('Leu2'!$P$148:$P$149,'Leu2'!$P$150:$P$159,'Leu2'!$P$160:$P$177)</c:f>
              <c:numCache>
                <c:formatCode>General</c:formatCode>
                <c:ptCount val="30"/>
                <c:pt idx="0">
                  <c:v>4.7295123000000001E-2</c:v>
                </c:pt>
                <c:pt idx="1">
                  <c:v>4.6276471E-2</c:v>
                </c:pt>
                <c:pt idx="2">
                  <c:v>3.5302854000000002E-2</c:v>
                </c:pt>
                <c:pt idx="3">
                  <c:v>3.1801681999999998E-2</c:v>
                </c:pt>
                <c:pt idx="4">
                  <c:v>4.5232133000000001E-2</c:v>
                </c:pt>
                <c:pt idx="5">
                  <c:v>4.606706E-2</c:v>
                </c:pt>
                <c:pt idx="6">
                  <c:v>3.6683240999999998E-2</c:v>
                </c:pt>
                <c:pt idx="7">
                  <c:v>3.6121568999999999E-2</c:v>
                </c:pt>
                <c:pt idx="8">
                  <c:v>4.7193800000000001E-2</c:v>
                </c:pt>
                <c:pt idx="9">
                  <c:v>4.6535750000000001E-2</c:v>
                </c:pt>
                <c:pt idx="10">
                  <c:v>5.3879773999999998E-2</c:v>
                </c:pt>
                <c:pt idx="11">
                  <c:v>3.0205656000000001E-2</c:v>
                </c:pt>
                <c:pt idx="12">
                  <c:v>5.2871847E-2</c:v>
                </c:pt>
                <c:pt idx="13">
                  <c:v>5.5704661000000003E-2</c:v>
                </c:pt>
                <c:pt idx="14">
                  <c:v>7.1128350000000007E-2</c:v>
                </c:pt>
                <c:pt idx="15">
                  <c:v>6.5364790000000006E-2</c:v>
                </c:pt>
                <c:pt idx="16">
                  <c:v>7.8290151000000002E-2</c:v>
                </c:pt>
                <c:pt idx="17">
                  <c:v>7.3312747999999997E-2</c:v>
                </c:pt>
                <c:pt idx="18">
                  <c:v>6.0764988999999998E-2</c:v>
                </c:pt>
                <c:pt idx="19">
                  <c:v>6.2019828999999999E-2</c:v>
                </c:pt>
                <c:pt idx="20">
                  <c:v>7.5900248000000003E-2</c:v>
                </c:pt>
                <c:pt idx="21">
                  <c:v>7.5882129000000006E-2</c:v>
                </c:pt>
                <c:pt idx="22">
                  <c:v>7.9361902999999998E-2</c:v>
                </c:pt>
                <c:pt idx="23">
                  <c:v>8.5798146000000006E-2</c:v>
                </c:pt>
                <c:pt idx="24">
                  <c:v>5.7755569E-2</c:v>
                </c:pt>
                <c:pt idx="25">
                  <c:v>5.5731695999999997E-2</c:v>
                </c:pt>
                <c:pt idx="26">
                  <c:v>7.3471262999999995E-2</c:v>
                </c:pt>
                <c:pt idx="27">
                  <c:v>7.0331324000000001E-2</c:v>
                </c:pt>
                <c:pt idx="28">
                  <c:v>7.6906839000000005E-2</c:v>
                </c:pt>
                <c:pt idx="29">
                  <c:v>7.5050134000000004E-2</c:v>
                </c:pt>
              </c:numCache>
            </c:numRef>
          </c:yVal>
        </c:ser>
        <c:ser>
          <c:idx val="3"/>
          <c:order val="3"/>
          <c:tx>
            <c:strRef>
              <c:f>'Leu2'!$W$147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('Leu2'!$V$148:$V$149,'Leu2'!$V$150:$V$159,'Leu2'!$V$160,'Leu2'!$V$161:$V$162,'Leu2'!$V$163:$V$225)</c:f>
              <c:numCache>
                <c:formatCode>General</c:formatCode>
                <c:ptCount val="7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2.6354837468149119</c:v>
                </c:pt>
                <c:pt idx="13" formatCode="0.00">
                  <c:v>2.9365137424788932</c:v>
                </c:pt>
                <c:pt idx="14" formatCode="0.00">
                  <c:v>2.9365137424788932</c:v>
                </c:pt>
                <c:pt idx="15" formatCode="0.00">
                  <c:v>1.255272505103306</c:v>
                </c:pt>
                <c:pt idx="16" formatCode="0.00">
                  <c:v>1.255272505103306</c:v>
                </c:pt>
                <c:pt idx="17" formatCode="0.00">
                  <c:v>1.5563025007672873</c:v>
                </c:pt>
                <c:pt idx="18" formatCode="0.00">
                  <c:v>1.5563025007672873</c:v>
                </c:pt>
                <c:pt idx="19" formatCode="0.00">
                  <c:v>1.8573324964312685</c:v>
                </c:pt>
                <c:pt idx="20" formatCode="0.00">
                  <c:v>1.8573324964312685</c:v>
                </c:pt>
                <c:pt idx="21" formatCode="0.00">
                  <c:v>2.0334237554869499</c:v>
                </c:pt>
                <c:pt idx="22" formatCode="0.00">
                  <c:v>2.0334237554869499</c:v>
                </c:pt>
                <c:pt idx="23" formatCode="0.00">
                  <c:v>2.1583624920952498</c:v>
                </c:pt>
                <c:pt idx="24" formatCode="0.00">
                  <c:v>2.1583624920952498</c:v>
                </c:pt>
                <c:pt idx="25" formatCode="0.00">
                  <c:v>2.6354837468149119</c:v>
                </c:pt>
                <c:pt idx="26" formatCode="0.00">
                  <c:v>2.6354837468149119</c:v>
                </c:pt>
                <c:pt idx="27" formatCode="0.00">
                  <c:v>2.9365137424788932</c:v>
                </c:pt>
                <c:pt idx="28" formatCode="0.00">
                  <c:v>2.9365137424788932</c:v>
                </c:pt>
                <c:pt idx="29" formatCode="0.00">
                  <c:v>3.1126050015345745</c:v>
                </c:pt>
                <c:pt idx="30" formatCode="0.00">
                  <c:v>3.1126050015345745</c:v>
                </c:pt>
                <c:pt idx="31" formatCode="0.00">
                  <c:v>3.2375437381428744</c:v>
                </c:pt>
                <c:pt idx="32" formatCode="0.00">
                  <c:v>3.2375437381428744</c:v>
                </c:pt>
                <c:pt idx="33" formatCode="0.00">
                  <c:v>3.3344537511509307</c:v>
                </c:pt>
                <c:pt idx="34" formatCode="0.00">
                  <c:v>3.3344537511509307</c:v>
                </c:pt>
                <c:pt idx="35" formatCode="0.00">
                  <c:v>1.255272505103306</c:v>
                </c:pt>
                <c:pt idx="36" formatCode="0.00">
                  <c:v>1.255272505103306</c:v>
                </c:pt>
                <c:pt idx="37" formatCode="0.00">
                  <c:v>1.5563025007672873</c:v>
                </c:pt>
                <c:pt idx="38" formatCode="0.00">
                  <c:v>1.5563025007672873</c:v>
                </c:pt>
                <c:pt idx="39" formatCode="0.00">
                  <c:v>1.8573324964312685</c:v>
                </c:pt>
                <c:pt idx="40" formatCode="0.00">
                  <c:v>1.8573324964312685</c:v>
                </c:pt>
                <c:pt idx="41" formatCode="0.00">
                  <c:v>2.0334237554869499</c:v>
                </c:pt>
                <c:pt idx="42" formatCode="0.00">
                  <c:v>2.0334237554869499</c:v>
                </c:pt>
                <c:pt idx="43" formatCode="0.00">
                  <c:v>2.1583624920952498</c:v>
                </c:pt>
                <c:pt idx="44" formatCode="0.00">
                  <c:v>2.1583624920952498</c:v>
                </c:pt>
                <c:pt idx="45" formatCode="0.00">
                  <c:v>2.6354837468149119</c:v>
                </c:pt>
                <c:pt idx="46" formatCode="0.00">
                  <c:v>2.6354837468149119</c:v>
                </c:pt>
                <c:pt idx="47" formatCode="0.00">
                  <c:v>2.9365137424788932</c:v>
                </c:pt>
                <c:pt idx="48" formatCode="0.00">
                  <c:v>2.9365137424788932</c:v>
                </c:pt>
                <c:pt idx="49" formatCode="0.00">
                  <c:v>2.9365137424788932</c:v>
                </c:pt>
                <c:pt idx="50" formatCode="0.00">
                  <c:v>2.9365137424788932</c:v>
                </c:pt>
                <c:pt idx="51" formatCode="0.00">
                  <c:v>3.1126050015345745</c:v>
                </c:pt>
                <c:pt idx="52" formatCode="0.00">
                  <c:v>3.2375437381428744</c:v>
                </c:pt>
                <c:pt idx="53" formatCode="0.00">
                  <c:v>3.2375437381428744</c:v>
                </c:pt>
                <c:pt idx="54" formatCode="0.00">
                  <c:v>3.3344537511509307</c:v>
                </c:pt>
                <c:pt idx="55" formatCode="0.00">
                  <c:v>3.3344537511509307</c:v>
                </c:pt>
                <c:pt idx="56" formatCode="0.00">
                  <c:v>1.255272505103306</c:v>
                </c:pt>
                <c:pt idx="57" formatCode="0.00">
                  <c:v>1.255272505103306</c:v>
                </c:pt>
                <c:pt idx="58" formatCode="0.00">
                  <c:v>1.5563025007672873</c:v>
                </c:pt>
                <c:pt idx="59" formatCode="0.00">
                  <c:v>1.5563025007672873</c:v>
                </c:pt>
                <c:pt idx="60" formatCode="0.00">
                  <c:v>1.8573324964312685</c:v>
                </c:pt>
                <c:pt idx="61" formatCode="0.00">
                  <c:v>1.8573324964312685</c:v>
                </c:pt>
                <c:pt idx="62" formatCode="0.00">
                  <c:v>2.0334237554869499</c:v>
                </c:pt>
                <c:pt idx="63" formatCode="0.00">
                  <c:v>2.0334237554869499</c:v>
                </c:pt>
                <c:pt idx="64" formatCode="0.00">
                  <c:v>2.1583624920952498</c:v>
                </c:pt>
                <c:pt idx="65" formatCode="0.00">
                  <c:v>2.1583624920952498</c:v>
                </c:pt>
                <c:pt idx="66" formatCode="0.00">
                  <c:v>2.6354837468149119</c:v>
                </c:pt>
                <c:pt idx="67" formatCode="0.00">
                  <c:v>2.6354837468149119</c:v>
                </c:pt>
                <c:pt idx="68" formatCode="0.00">
                  <c:v>2.9365137424788932</c:v>
                </c:pt>
                <c:pt idx="69" formatCode="0.00">
                  <c:v>2.9365137424788932</c:v>
                </c:pt>
                <c:pt idx="70" formatCode="0.00">
                  <c:v>2.9365137424788932</c:v>
                </c:pt>
                <c:pt idx="71" formatCode="0.00">
                  <c:v>2.9365137424788932</c:v>
                </c:pt>
                <c:pt idx="72" formatCode="0.00">
                  <c:v>3.1126050015345745</c:v>
                </c:pt>
                <c:pt idx="73" formatCode="0.00">
                  <c:v>3.1126050015345745</c:v>
                </c:pt>
                <c:pt idx="74" formatCode="0.00">
                  <c:v>3.2375437381428744</c:v>
                </c:pt>
                <c:pt idx="75" formatCode="0.00">
                  <c:v>3.2375437381428744</c:v>
                </c:pt>
                <c:pt idx="76" formatCode="0.00">
                  <c:v>3.3344537511509307</c:v>
                </c:pt>
                <c:pt idx="77" formatCode="0.00">
                  <c:v>3.3344537511509307</c:v>
                </c:pt>
              </c:numCache>
            </c:numRef>
          </c:xVal>
          <c:yVal>
            <c:numRef>
              <c:f>('Leu2'!$W$148:$W$149,'Leu2'!$W$150:$W$159,'Leu2'!$W$160,'Leu2'!$W$161:$W$162,'Leu2'!$W$163:$W$225)</c:f>
              <c:numCache>
                <c:formatCode>General</c:formatCode>
                <c:ptCount val="78"/>
                <c:pt idx="0">
                  <c:v>4.7295123000000001E-2</c:v>
                </c:pt>
                <c:pt idx="1">
                  <c:v>4.6276471E-2</c:v>
                </c:pt>
                <c:pt idx="2">
                  <c:v>3.5302854000000002E-2</c:v>
                </c:pt>
                <c:pt idx="3">
                  <c:v>3.1801681999999998E-2</c:v>
                </c:pt>
                <c:pt idx="4">
                  <c:v>4.5232133000000001E-2</c:v>
                </c:pt>
                <c:pt idx="5">
                  <c:v>4.606706E-2</c:v>
                </c:pt>
                <c:pt idx="6">
                  <c:v>3.6683240999999998E-2</c:v>
                </c:pt>
                <c:pt idx="7">
                  <c:v>3.6121568999999999E-2</c:v>
                </c:pt>
                <c:pt idx="8">
                  <c:v>4.7193800000000001E-2</c:v>
                </c:pt>
                <c:pt idx="9">
                  <c:v>4.6535750000000001E-2</c:v>
                </c:pt>
                <c:pt idx="10">
                  <c:v>5.3879773999999998E-2</c:v>
                </c:pt>
                <c:pt idx="11">
                  <c:v>3.0205656000000001E-2</c:v>
                </c:pt>
                <c:pt idx="12">
                  <c:v>8.4880322999999994E-2</c:v>
                </c:pt>
                <c:pt idx="13">
                  <c:v>0.104858798</c:v>
                </c:pt>
                <c:pt idx="14">
                  <c:v>0.106693151</c:v>
                </c:pt>
                <c:pt idx="15">
                  <c:v>3.9349103000000003E-2</c:v>
                </c:pt>
                <c:pt idx="16">
                  <c:v>4.0585585E-2</c:v>
                </c:pt>
                <c:pt idx="17">
                  <c:v>4.1544857999999997E-2</c:v>
                </c:pt>
                <c:pt idx="18">
                  <c:v>4.2639977000000003E-2</c:v>
                </c:pt>
                <c:pt idx="19">
                  <c:v>4.7201740999999998E-2</c:v>
                </c:pt>
                <c:pt idx="20">
                  <c:v>5.2342980999999997E-2</c:v>
                </c:pt>
                <c:pt idx="21">
                  <c:v>5.4834487000000001E-2</c:v>
                </c:pt>
                <c:pt idx="22">
                  <c:v>5.6397377999999998E-2</c:v>
                </c:pt>
                <c:pt idx="23">
                  <c:v>5.7110313000000003E-2</c:v>
                </c:pt>
                <c:pt idx="24">
                  <c:v>5.4098470000000003E-2</c:v>
                </c:pt>
                <c:pt idx="25">
                  <c:v>8.3175475999999998E-2</c:v>
                </c:pt>
                <c:pt idx="26">
                  <c:v>8.0856615000000007E-2</c:v>
                </c:pt>
                <c:pt idx="27">
                  <c:v>0.11010919800000001</c:v>
                </c:pt>
                <c:pt idx="28">
                  <c:v>0.114847859</c:v>
                </c:pt>
                <c:pt idx="29">
                  <c:v>0.13914024999999999</c:v>
                </c:pt>
                <c:pt idx="30">
                  <c:v>0.14754888699999999</c:v>
                </c:pt>
                <c:pt idx="31">
                  <c:v>0.15208149600000001</c:v>
                </c:pt>
                <c:pt idx="32">
                  <c:v>0.15516802599999999</c:v>
                </c:pt>
                <c:pt idx="33">
                  <c:v>0.16750198099999999</c:v>
                </c:pt>
                <c:pt idx="34">
                  <c:v>0.174224189</c:v>
                </c:pt>
                <c:pt idx="35">
                  <c:v>4.1357889000000002E-2</c:v>
                </c:pt>
                <c:pt idx="36">
                  <c:v>4.1333775000000003E-2</c:v>
                </c:pt>
                <c:pt idx="37">
                  <c:v>4.3138124E-2</c:v>
                </c:pt>
                <c:pt idx="38">
                  <c:v>4.2636528999999999E-2</c:v>
                </c:pt>
                <c:pt idx="39">
                  <c:v>5.5019376000000002E-2</c:v>
                </c:pt>
                <c:pt idx="40">
                  <c:v>5.2454644000000002E-2</c:v>
                </c:pt>
                <c:pt idx="41">
                  <c:v>6.3728652999999996E-2</c:v>
                </c:pt>
                <c:pt idx="42">
                  <c:v>5.7803162999999998E-2</c:v>
                </c:pt>
                <c:pt idx="43">
                  <c:v>6.0969569000000001E-2</c:v>
                </c:pt>
                <c:pt idx="44">
                  <c:v>6.3913187999999996E-2</c:v>
                </c:pt>
                <c:pt idx="45">
                  <c:v>9.182179E-2</c:v>
                </c:pt>
                <c:pt idx="46">
                  <c:v>8.9684961999999993E-2</c:v>
                </c:pt>
                <c:pt idx="47">
                  <c:v>0.108120467</c:v>
                </c:pt>
                <c:pt idx="48">
                  <c:v>0.106312631</c:v>
                </c:pt>
                <c:pt idx="49">
                  <c:v>9.9091875999999995E-2</c:v>
                </c:pt>
                <c:pt idx="50">
                  <c:v>0.102929123</c:v>
                </c:pt>
                <c:pt idx="51">
                  <c:v>0.108151372</c:v>
                </c:pt>
                <c:pt idx="52">
                  <c:v>0.122377071</c:v>
                </c:pt>
                <c:pt idx="53">
                  <c:v>0.11978465100000001</c:v>
                </c:pt>
                <c:pt idx="54">
                  <c:v>0.12353541799999999</c:v>
                </c:pt>
                <c:pt idx="55">
                  <c:v>0.118455027</c:v>
                </c:pt>
                <c:pt idx="56">
                  <c:v>3.3567044999999997E-2</c:v>
                </c:pt>
                <c:pt idx="57">
                  <c:v>4.4484035999999998E-2</c:v>
                </c:pt>
                <c:pt idx="58">
                  <c:v>3.5012252000000001E-2</c:v>
                </c:pt>
                <c:pt idx="59">
                  <c:v>4.0960537999999998E-2</c:v>
                </c:pt>
                <c:pt idx="60">
                  <c:v>4.9653306000000001E-2</c:v>
                </c:pt>
                <c:pt idx="61">
                  <c:v>4.9463679000000003E-2</c:v>
                </c:pt>
                <c:pt idx="62">
                  <c:v>5.9623403999999998E-2</c:v>
                </c:pt>
                <c:pt idx="63">
                  <c:v>5.3708230000000003E-2</c:v>
                </c:pt>
                <c:pt idx="64">
                  <c:v>6.1447599999999998E-2</c:v>
                </c:pt>
                <c:pt idx="65">
                  <c:v>5.9897950999999998E-2</c:v>
                </c:pt>
                <c:pt idx="66">
                  <c:v>8.4333564999999999E-2</c:v>
                </c:pt>
                <c:pt idx="67">
                  <c:v>8.2491558000000006E-2</c:v>
                </c:pt>
                <c:pt idx="68">
                  <c:v>0.110399463</c:v>
                </c:pt>
                <c:pt idx="69">
                  <c:v>0.10173082899999999</c:v>
                </c:pt>
                <c:pt idx="70">
                  <c:v>9.2793929999999997E-2</c:v>
                </c:pt>
                <c:pt idx="71">
                  <c:v>8.9439648999999996E-2</c:v>
                </c:pt>
                <c:pt idx="72">
                  <c:v>8.9950573000000006E-2</c:v>
                </c:pt>
                <c:pt idx="73">
                  <c:v>0.10155211</c:v>
                </c:pt>
                <c:pt idx="74">
                  <c:v>0.106361386</c:v>
                </c:pt>
                <c:pt idx="75">
                  <c:v>0.114204137</c:v>
                </c:pt>
                <c:pt idx="76">
                  <c:v>0.114974443</c:v>
                </c:pt>
                <c:pt idx="77">
                  <c:v>0.10704865299999999</c:v>
                </c:pt>
              </c:numCache>
            </c:numRef>
          </c:yVal>
        </c:ser>
        <c:ser>
          <c:idx val="4"/>
          <c:order val="4"/>
          <c:tx>
            <c:strRef>
              <c:f>'Leu2'!$L$2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'Leu2'!$K$3:$K$23</c:f>
              <c:numCache>
                <c:formatCode>0.00</c:formatCode>
                <c:ptCount val="21"/>
                <c:pt idx="0">
                  <c:v>0.95424250943932487</c:v>
                </c:pt>
                <c:pt idx="1">
                  <c:v>0.96533494692014266</c:v>
                </c:pt>
                <c:pt idx="2">
                  <c:v>0.97642738440096055</c:v>
                </c:pt>
                <c:pt idx="3">
                  <c:v>0.98751982188177834</c:v>
                </c:pt>
                <c:pt idx="4">
                  <c:v>0.99861225936259612</c:v>
                </c:pt>
                <c:pt idx="5">
                  <c:v>1.009704696843414</c:v>
                </c:pt>
                <c:pt idx="6">
                  <c:v>1.0207971343242319</c:v>
                </c:pt>
                <c:pt idx="7">
                  <c:v>1.0318895718050496</c:v>
                </c:pt>
                <c:pt idx="8">
                  <c:v>1.0429820092858675</c:v>
                </c:pt>
                <c:pt idx="9">
                  <c:v>1.0540744467666854</c:v>
                </c:pt>
                <c:pt idx="10">
                  <c:v>1.0651668842475031</c:v>
                </c:pt>
                <c:pt idx="11">
                  <c:v>1.076259321728321</c:v>
                </c:pt>
                <c:pt idx="12">
                  <c:v>1.0873517592091388</c:v>
                </c:pt>
                <c:pt idx="13">
                  <c:v>1.0984441966899565</c:v>
                </c:pt>
                <c:pt idx="14">
                  <c:v>1.1095366341707744</c:v>
                </c:pt>
                <c:pt idx="15">
                  <c:v>1.1206290716515923</c:v>
                </c:pt>
                <c:pt idx="16">
                  <c:v>1.13172150913241</c:v>
                </c:pt>
                <c:pt idx="17">
                  <c:v>1.1428139466132279</c:v>
                </c:pt>
                <c:pt idx="18">
                  <c:v>1.1539063840940458</c:v>
                </c:pt>
                <c:pt idx="19">
                  <c:v>1.1649988215748635</c:v>
                </c:pt>
                <c:pt idx="20">
                  <c:v>1.1760912590556813</c:v>
                </c:pt>
              </c:numCache>
            </c:numRef>
          </c:xVal>
          <c:yVal>
            <c:numRef>
              <c:f>'Leu2'!$L$3:$L$23</c:f>
              <c:numCache>
                <c:formatCode>0.00</c:formatCode>
                <c:ptCount val="21"/>
                <c:pt idx="0">
                  <c:v>1.8692529290792848E-2</c:v>
                </c:pt>
                <c:pt idx="1">
                  <c:v>1.8694390187066368E-2</c:v>
                </c:pt>
                <c:pt idx="2">
                  <c:v>1.8676036766036963E-2</c:v>
                </c:pt>
                <c:pt idx="3">
                  <c:v>1.8638767269655521E-2</c:v>
                </c:pt>
                <c:pt idx="4">
                  <c:v>1.8583879939873316E-2</c:v>
                </c:pt>
                <c:pt idx="5">
                  <c:v>1.8512673018640957E-2</c:v>
                </c:pt>
                <c:pt idx="6">
                  <c:v>1.8426444747909942E-2</c:v>
                </c:pt>
                <c:pt idx="7">
                  <c:v>1.8326493369631158E-2</c:v>
                </c:pt>
                <c:pt idx="8">
                  <c:v>1.8214117125755658E-2</c:v>
                </c:pt>
                <c:pt idx="9">
                  <c:v>1.8090614258234494E-2</c:v>
                </c:pt>
                <c:pt idx="10">
                  <c:v>1.795728300901861E-2</c:v>
                </c:pt>
                <c:pt idx="11">
                  <c:v>1.7815421620059113E-2</c:v>
                </c:pt>
                <c:pt idx="12">
                  <c:v>1.7666328333307224E-2</c:v>
                </c:pt>
                <c:pt idx="13">
                  <c:v>1.751130139071394E-2</c:v>
                </c:pt>
                <c:pt idx="14">
                  <c:v>1.7351639034230093E-2</c:v>
                </c:pt>
                <c:pt idx="15">
                  <c:v>1.7188639505806902E-2</c:v>
                </c:pt>
                <c:pt idx="16">
                  <c:v>1.7023601047395365E-2</c:v>
                </c:pt>
                <c:pt idx="17">
                  <c:v>1.6857821900946646E-2</c:v>
                </c:pt>
                <c:pt idx="18">
                  <c:v>1.669260030841152E-2</c:v>
                </c:pt>
                <c:pt idx="19">
                  <c:v>1.6529234511741375E-2</c:v>
                </c:pt>
                <c:pt idx="20">
                  <c:v>1.6369022752887152E-2</c:v>
                </c:pt>
              </c:numCache>
            </c:numRef>
          </c:yVal>
        </c:ser>
        <c:ser>
          <c:idx val="5"/>
          <c:order val="5"/>
          <c:tx>
            <c:strRef>
              <c:f>'Leu2'!$M$2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'Leu2'!$K$3:$K$23</c:f>
              <c:numCache>
                <c:formatCode>0.00</c:formatCode>
                <c:ptCount val="21"/>
                <c:pt idx="0">
                  <c:v>0.95424250943932487</c:v>
                </c:pt>
                <c:pt idx="1">
                  <c:v>0.96533494692014266</c:v>
                </c:pt>
                <c:pt idx="2">
                  <c:v>0.97642738440096055</c:v>
                </c:pt>
                <c:pt idx="3">
                  <c:v>0.98751982188177834</c:v>
                </c:pt>
                <c:pt idx="4">
                  <c:v>0.99861225936259612</c:v>
                </c:pt>
                <c:pt idx="5">
                  <c:v>1.009704696843414</c:v>
                </c:pt>
                <c:pt idx="6">
                  <c:v>1.0207971343242319</c:v>
                </c:pt>
                <c:pt idx="7">
                  <c:v>1.0318895718050496</c:v>
                </c:pt>
                <c:pt idx="8">
                  <c:v>1.0429820092858675</c:v>
                </c:pt>
                <c:pt idx="9">
                  <c:v>1.0540744467666854</c:v>
                </c:pt>
                <c:pt idx="10">
                  <c:v>1.0651668842475031</c:v>
                </c:pt>
                <c:pt idx="11">
                  <c:v>1.076259321728321</c:v>
                </c:pt>
                <c:pt idx="12">
                  <c:v>1.0873517592091388</c:v>
                </c:pt>
                <c:pt idx="13">
                  <c:v>1.0984441966899565</c:v>
                </c:pt>
                <c:pt idx="14">
                  <c:v>1.1095366341707744</c:v>
                </c:pt>
                <c:pt idx="15">
                  <c:v>1.1206290716515923</c:v>
                </c:pt>
                <c:pt idx="16">
                  <c:v>1.13172150913241</c:v>
                </c:pt>
                <c:pt idx="17">
                  <c:v>1.1428139466132279</c:v>
                </c:pt>
                <c:pt idx="18">
                  <c:v>1.1539063840940458</c:v>
                </c:pt>
                <c:pt idx="19">
                  <c:v>1.1649988215748635</c:v>
                </c:pt>
                <c:pt idx="20">
                  <c:v>1.1760912590556813</c:v>
                </c:pt>
              </c:numCache>
            </c:numRef>
          </c:xVal>
          <c:yVal>
            <c:numRef>
              <c:f>'Leu2'!$M$3:$M$23</c:f>
              <c:numCache>
                <c:formatCode>0.00</c:formatCode>
                <c:ptCount val="21"/>
                <c:pt idx="0">
                  <c:v>3.8894292335437328E-2</c:v>
                </c:pt>
                <c:pt idx="1">
                  <c:v>3.8898708344989229E-2</c:v>
                </c:pt>
                <c:pt idx="2">
                  <c:v>3.8904456340806241E-2</c:v>
                </c:pt>
                <c:pt idx="3">
                  <c:v>3.8911554686274039E-2</c:v>
                </c:pt>
                <c:pt idx="4">
                  <c:v>3.8920021744778294E-2</c:v>
                </c:pt>
                <c:pt idx="5">
                  <c:v>3.892987587970468E-2</c:v>
                </c:pt>
                <c:pt idx="6">
                  <c:v>3.8941135454438877E-2</c:v>
                </c:pt>
                <c:pt idx="7">
                  <c:v>3.8953818832366552E-2</c:v>
                </c:pt>
                <c:pt idx="8">
                  <c:v>3.8967944376873384E-2</c:v>
                </c:pt>
                <c:pt idx="9">
                  <c:v>3.8983530451345047E-2</c:v>
                </c:pt>
                <c:pt idx="10">
                  <c:v>3.9000595419167221E-2</c:v>
                </c:pt>
                <c:pt idx="11">
                  <c:v>3.9019157643725572E-2</c:v>
                </c:pt>
                <c:pt idx="12">
                  <c:v>3.903923548840578E-2</c:v>
                </c:pt>
                <c:pt idx="13">
                  <c:v>3.9060847316593518E-2</c:v>
                </c:pt>
                <c:pt idx="14">
                  <c:v>3.908401149167446E-2</c:v>
                </c:pt>
                <c:pt idx="15">
                  <c:v>3.9108746377034286E-2</c:v>
                </c:pt>
                <c:pt idx="16">
                  <c:v>3.9135070336058661E-2</c:v>
                </c:pt>
                <c:pt idx="17">
                  <c:v>3.9163001732133267E-2</c:v>
                </c:pt>
                <c:pt idx="18">
                  <c:v>3.9192558928643775E-2</c:v>
                </c:pt>
                <c:pt idx="19">
                  <c:v>3.922376028897586E-2</c:v>
                </c:pt>
                <c:pt idx="20">
                  <c:v>3.9256624176515195E-2</c:v>
                </c:pt>
              </c:numCache>
            </c:numRef>
          </c:yVal>
        </c:ser>
        <c:ser>
          <c:idx val="6"/>
          <c:order val="6"/>
          <c:tx>
            <c:strRef>
              <c:f>'Leu2'!$Q$2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'Leu2'!$O$3:$O$23</c:f>
              <c:numCache>
                <c:formatCode>0.00</c:formatCode>
                <c:ptCount val="21"/>
                <c:pt idx="0">
                  <c:v>1.6989700043360187</c:v>
                </c:pt>
                <c:pt idx="1">
                  <c:v>1.7378775668552009</c:v>
                </c:pt>
                <c:pt idx="2">
                  <c:v>1.776785129374383</c:v>
                </c:pt>
                <c:pt idx="3">
                  <c:v>1.8156926918935654</c:v>
                </c:pt>
                <c:pt idx="4">
                  <c:v>1.8546002544127476</c:v>
                </c:pt>
                <c:pt idx="5">
                  <c:v>1.8935078169319297</c:v>
                </c:pt>
                <c:pt idx="6">
                  <c:v>1.9324153794511119</c:v>
                </c:pt>
                <c:pt idx="7">
                  <c:v>1.971322941970294</c:v>
                </c:pt>
                <c:pt idx="8">
                  <c:v>2.0102305044894764</c:v>
                </c:pt>
                <c:pt idx="9">
                  <c:v>2.0491380670086583</c:v>
                </c:pt>
                <c:pt idx="10">
                  <c:v>2.0880456295278407</c:v>
                </c:pt>
                <c:pt idx="11">
                  <c:v>2.126953192047023</c:v>
                </c:pt>
                <c:pt idx="12">
                  <c:v>2.165860754566205</c:v>
                </c:pt>
                <c:pt idx="13">
                  <c:v>2.2047683170853873</c:v>
                </c:pt>
                <c:pt idx="14">
                  <c:v>2.2436758796045693</c:v>
                </c:pt>
                <c:pt idx="15">
                  <c:v>2.2825834421237516</c:v>
                </c:pt>
                <c:pt idx="16">
                  <c:v>2.321491004642934</c:v>
                </c:pt>
                <c:pt idx="17">
                  <c:v>2.3603985671621159</c:v>
                </c:pt>
                <c:pt idx="18">
                  <c:v>2.3993061296812983</c:v>
                </c:pt>
                <c:pt idx="19">
                  <c:v>2.4382136922004802</c:v>
                </c:pt>
                <c:pt idx="20">
                  <c:v>2.4771212547196626</c:v>
                </c:pt>
              </c:numCache>
            </c:numRef>
          </c:xVal>
          <c:yVal>
            <c:numRef>
              <c:f>'Leu2'!$Q$3:$Q$23</c:f>
              <c:numCache>
                <c:formatCode>0.00</c:formatCode>
                <c:ptCount val="21"/>
                <c:pt idx="0">
                  <c:v>3.1162050541336611E-2</c:v>
                </c:pt>
                <c:pt idx="1">
                  <c:v>3.4124846004321446E-2</c:v>
                </c:pt>
                <c:pt idx="2">
                  <c:v>3.7040793198604455E-2</c:v>
                </c:pt>
                <c:pt idx="3">
                  <c:v>3.9904198521448248E-2</c:v>
                </c:pt>
                <c:pt idx="4">
                  <c:v>4.2709368370115464E-2</c:v>
                </c:pt>
                <c:pt idx="5">
                  <c:v>4.5450609141868673E-2</c:v>
                </c:pt>
                <c:pt idx="6">
                  <c:v>4.8122227233970555E-2</c:v>
                </c:pt>
                <c:pt idx="7">
                  <c:v>5.0718529043683624E-2</c:v>
                </c:pt>
                <c:pt idx="8">
                  <c:v>5.3233820968270451E-2</c:v>
                </c:pt>
                <c:pt idx="9">
                  <c:v>5.5662409404993757E-2</c:v>
                </c:pt>
                <c:pt idx="10">
                  <c:v>5.7998600751116111E-2</c:v>
                </c:pt>
                <c:pt idx="11">
                  <c:v>6.0236701403900084E-2</c:v>
                </c:pt>
                <c:pt idx="12">
                  <c:v>6.2371017760608327E-2</c:v>
                </c:pt>
                <c:pt idx="13">
                  <c:v>6.4395856218503356E-2</c:v>
                </c:pt>
                <c:pt idx="14">
                  <c:v>6.6305523174847891E-2</c:v>
                </c:pt>
                <c:pt idx="15">
                  <c:v>6.8094325026904434E-2</c:v>
                </c:pt>
                <c:pt idx="16">
                  <c:v>6.9756568171935651E-2</c:v>
                </c:pt>
                <c:pt idx="17">
                  <c:v>7.1286559007204126E-2</c:v>
                </c:pt>
                <c:pt idx="18">
                  <c:v>7.2678603929972496E-2</c:v>
                </c:pt>
                <c:pt idx="19">
                  <c:v>7.3927009337503319E-2</c:v>
                </c:pt>
                <c:pt idx="20">
                  <c:v>7.5026081627059205E-2</c:v>
                </c:pt>
              </c:numCache>
            </c:numRef>
          </c:yVal>
        </c:ser>
        <c:ser>
          <c:idx val="7"/>
          <c:order val="7"/>
          <c:tx>
            <c:strRef>
              <c:f>'Leu2'!$U$2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'Leu2'!$S$3:$S$23</c:f>
              <c:numCache>
                <c:formatCode>0.00</c:formatCode>
                <c:ptCount val="21"/>
                <c:pt idx="0">
                  <c:v>1</c:v>
                </c:pt>
                <c:pt idx="1">
                  <c:v>1.1272034022175137</c:v>
                </c:pt>
                <c:pt idx="2">
                  <c:v>1.2544068044350276</c:v>
                </c:pt>
                <c:pt idx="3">
                  <c:v>1.3816102066525413</c:v>
                </c:pt>
                <c:pt idx="4">
                  <c:v>1.5088136088700552</c:v>
                </c:pt>
                <c:pt idx="5">
                  <c:v>1.6360170110875689</c:v>
                </c:pt>
                <c:pt idx="6">
                  <c:v>1.7632204133050826</c:v>
                </c:pt>
                <c:pt idx="7">
                  <c:v>1.8904238155225963</c:v>
                </c:pt>
                <c:pt idx="8">
                  <c:v>2.0176272177401104</c:v>
                </c:pt>
                <c:pt idx="9">
                  <c:v>2.1448306199576241</c:v>
                </c:pt>
                <c:pt idx="10">
                  <c:v>2.2720340221751378</c:v>
                </c:pt>
                <c:pt idx="11">
                  <c:v>2.399237424392652</c:v>
                </c:pt>
                <c:pt idx="12">
                  <c:v>2.5264408266101652</c:v>
                </c:pt>
                <c:pt idx="13">
                  <c:v>2.6536442288276794</c:v>
                </c:pt>
                <c:pt idx="14">
                  <c:v>2.7808476310451926</c:v>
                </c:pt>
                <c:pt idx="15">
                  <c:v>2.9080510332627068</c:v>
                </c:pt>
                <c:pt idx="16">
                  <c:v>3.0352544354802204</c:v>
                </c:pt>
                <c:pt idx="17">
                  <c:v>3.1624578376977341</c:v>
                </c:pt>
                <c:pt idx="18">
                  <c:v>3.2896612399152483</c:v>
                </c:pt>
                <c:pt idx="19">
                  <c:v>3.416864642132762</c:v>
                </c:pt>
                <c:pt idx="20">
                  <c:v>3.5440680443502757</c:v>
                </c:pt>
              </c:numCache>
            </c:numRef>
          </c:xVal>
          <c:yVal>
            <c:numRef>
              <c:f>'Leu2'!$U$3:$U$23</c:f>
              <c:numCache>
                <c:formatCode>0.00</c:formatCode>
                <c:ptCount val="21"/>
                <c:pt idx="0">
                  <c:v>3.5548273054148233E-2</c:v>
                </c:pt>
                <c:pt idx="1">
                  <c:v>3.6706941619286851E-2</c:v>
                </c:pt>
                <c:pt idx="2">
                  <c:v>3.8213236376702264E-2</c:v>
                </c:pt>
                <c:pt idx="3">
                  <c:v>4.009435648564022E-2</c:v>
                </c:pt>
                <c:pt idx="4">
                  <c:v>4.2377501105346445E-2</c:v>
                </c:pt>
                <c:pt idx="5">
                  <c:v>4.5089869395066678E-2</c:v>
                </c:pt>
                <c:pt idx="6">
                  <c:v>4.8258660514046682E-2</c:v>
                </c:pt>
                <c:pt idx="7">
                  <c:v>5.1911073621532161E-2</c:v>
                </c:pt>
                <c:pt idx="8">
                  <c:v>5.6074307876768897E-2</c:v>
                </c:pt>
                <c:pt idx="9">
                  <c:v>6.0775562439002576E-2</c:v>
                </c:pt>
                <c:pt idx="10">
                  <c:v>6.6042036467478971E-2</c:v>
                </c:pt>
                <c:pt idx="11">
                  <c:v>7.190092912144383E-2</c:v>
                </c:pt>
                <c:pt idx="12">
                  <c:v>7.8379439560142816E-2</c:v>
                </c:pt>
                <c:pt idx="13">
                  <c:v>8.5504766942821803E-2</c:v>
                </c:pt>
                <c:pt idx="14">
                  <c:v>9.3304110428726383E-2</c:v>
                </c:pt>
                <c:pt idx="15">
                  <c:v>0.1018046691771024</c:v>
                </c:pt>
                <c:pt idx="16">
                  <c:v>0.11103364234719557</c:v>
                </c:pt>
                <c:pt idx="17">
                  <c:v>0.12101822909825161</c:v>
                </c:pt>
                <c:pt idx="18">
                  <c:v>0.13178562858951628</c:v>
                </c:pt>
                <c:pt idx="19">
                  <c:v>0.14336303998023525</c:v>
                </c:pt>
                <c:pt idx="20">
                  <c:v>0.15577766242965438</c:v>
                </c:pt>
              </c:numCache>
            </c:numRef>
          </c:yVal>
        </c:ser>
        <c:ser>
          <c:idx val="8"/>
          <c:order val="8"/>
          <c:tx>
            <c:strRef>
              <c:f>'Leu2'!$P$2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'Leu2'!$O$3:$O$23</c:f>
              <c:numCache>
                <c:formatCode>0.00</c:formatCode>
                <c:ptCount val="21"/>
                <c:pt idx="0">
                  <c:v>1.6989700043360187</c:v>
                </c:pt>
                <c:pt idx="1">
                  <c:v>1.7378775668552009</c:v>
                </c:pt>
                <c:pt idx="2">
                  <c:v>1.776785129374383</c:v>
                </c:pt>
                <c:pt idx="3">
                  <c:v>1.8156926918935654</c:v>
                </c:pt>
                <c:pt idx="4">
                  <c:v>1.8546002544127476</c:v>
                </c:pt>
                <c:pt idx="5">
                  <c:v>1.8935078169319297</c:v>
                </c:pt>
                <c:pt idx="6">
                  <c:v>1.9324153794511119</c:v>
                </c:pt>
                <c:pt idx="7">
                  <c:v>1.971322941970294</c:v>
                </c:pt>
                <c:pt idx="8">
                  <c:v>2.0102305044894764</c:v>
                </c:pt>
                <c:pt idx="9">
                  <c:v>2.0491380670086583</c:v>
                </c:pt>
                <c:pt idx="10">
                  <c:v>2.0880456295278407</c:v>
                </c:pt>
                <c:pt idx="11">
                  <c:v>2.126953192047023</c:v>
                </c:pt>
                <c:pt idx="12">
                  <c:v>2.165860754566205</c:v>
                </c:pt>
                <c:pt idx="13">
                  <c:v>2.2047683170853873</c:v>
                </c:pt>
                <c:pt idx="14">
                  <c:v>2.2436758796045693</c:v>
                </c:pt>
                <c:pt idx="15">
                  <c:v>2.2825834421237516</c:v>
                </c:pt>
                <c:pt idx="16">
                  <c:v>2.321491004642934</c:v>
                </c:pt>
                <c:pt idx="17">
                  <c:v>2.3603985671621159</c:v>
                </c:pt>
                <c:pt idx="18">
                  <c:v>2.3993061296812983</c:v>
                </c:pt>
                <c:pt idx="19">
                  <c:v>2.4382136922004802</c:v>
                </c:pt>
                <c:pt idx="20">
                  <c:v>2.4771212547196626</c:v>
                </c:pt>
              </c:numCache>
            </c:numRef>
          </c:xVal>
          <c:yVal>
            <c:numRef>
              <c:f>'Leu2'!$P$3:$P$23</c:f>
              <c:numCache>
                <c:formatCode>0.00</c:formatCode>
                <c:ptCount val="21"/>
                <c:pt idx="0">
                  <c:v>4.3033302025728033E-2</c:v>
                </c:pt>
                <c:pt idx="1">
                  <c:v>4.3516790486769208E-2</c:v>
                </c:pt>
                <c:pt idx="2">
                  <c:v>4.403240132796199E-2</c:v>
                </c:pt>
                <c:pt idx="3">
                  <c:v>4.4580927002935408E-2</c:v>
                </c:pt>
                <c:pt idx="4">
                  <c:v>4.5163159965318452E-2</c:v>
                </c:pt>
                <c:pt idx="5">
                  <c:v>4.5779892668740142E-2</c:v>
                </c:pt>
                <c:pt idx="6">
                  <c:v>4.6431917566829496E-2</c:v>
                </c:pt>
                <c:pt idx="7">
                  <c:v>4.7120027113215529E-2</c:v>
                </c:pt>
                <c:pt idx="8">
                  <c:v>4.7845013761527257E-2</c:v>
                </c:pt>
                <c:pt idx="9">
                  <c:v>4.8607669965393667E-2</c:v>
                </c:pt>
                <c:pt idx="10">
                  <c:v>4.940878817844381E-2</c:v>
                </c:pt>
                <c:pt idx="11">
                  <c:v>5.0249160854306682E-2</c:v>
                </c:pt>
                <c:pt idx="12">
                  <c:v>5.1129580446611284E-2</c:v>
                </c:pt>
                <c:pt idx="13">
                  <c:v>5.2050839408986652E-2</c:v>
                </c:pt>
                <c:pt idx="14">
                  <c:v>5.3013730195061781E-2</c:v>
                </c:pt>
                <c:pt idx="15">
                  <c:v>5.4019045258465695E-2</c:v>
                </c:pt>
                <c:pt idx="16">
                  <c:v>5.5067577052827409E-2</c:v>
                </c:pt>
                <c:pt idx="17">
                  <c:v>5.6160118031775924E-2</c:v>
                </c:pt>
                <c:pt idx="18">
                  <c:v>5.7297460648940257E-2</c:v>
                </c:pt>
                <c:pt idx="19">
                  <c:v>5.8480397357949424E-2</c:v>
                </c:pt>
                <c:pt idx="20">
                  <c:v>5.9709720612432446E-2</c:v>
                </c:pt>
              </c:numCache>
            </c:numRef>
          </c:yVal>
        </c:ser>
        <c:axId val="207952128"/>
        <c:axId val="207958016"/>
      </c:scatterChart>
      <c:valAx>
        <c:axId val="207952128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7958016"/>
        <c:crosses val="autoZero"/>
        <c:crossBetween val="midCat"/>
      </c:valAx>
      <c:valAx>
        <c:axId val="207958016"/>
        <c:scaling>
          <c:orientation val="minMax"/>
        </c:scaling>
        <c:axPos val="l"/>
        <c:numFmt formatCode="0.00" sourceLinked="1"/>
        <c:tickLblPos val="nextTo"/>
        <c:crossAx val="20795212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11" r="0.750000000000003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'Leu2'!$V$165:$V$184</c:f>
              <c:numCache>
                <c:formatCode>0.00</c:formatCode>
                <c:ptCount val="20"/>
                <c:pt idx="0">
                  <c:v>1.5563025007672873</c:v>
                </c:pt>
                <c:pt idx="1">
                  <c:v>1.5563025007672873</c:v>
                </c:pt>
                <c:pt idx="2">
                  <c:v>1.8573324964312685</c:v>
                </c:pt>
                <c:pt idx="3">
                  <c:v>1.8573324964312685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2.1583624920952498</c:v>
                </c:pt>
                <c:pt idx="7">
                  <c:v>2.1583624920952498</c:v>
                </c:pt>
                <c:pt idx="8">
                  <c:v>2.6354837468149119</c:v>
                </c:pt>
                <c:pt idx="9">
                  <c:v>2.6354837468149119</c:v>
                </c:pt>
                <c:pt idx="10">
                  <c:v>2.9365137424788932</c:v>
                </c:pt>
                <c:pt idx="11">
                  <c:v>2.9365137424788932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3.2375437381428744</c:v>
                </c:pt>
                <c:pt idx="15">
                  <c:v>3.2375437381428744</c:v>
                </c:pt>
                <c:pt idx="16">
                  <c:v>3.3344537511509307</c:v>
                </c:pt>
                <c:pt idx="17">
                  <c:v>3.3344537511509307</c:v>
                </c:pt>
                <c:pt idx="18">
                  <c:v>1.255272505103306</c:v>
                </c:pt>
                <c:pt idx="19">
                  <c:v>1.255272505103306</c:v>
                </c:pt>
              </c:numCache>
            </c:numRef>
          </c:xVal>
          <c:yVal>
            <c:numRef>
              <c:f>'Leu2'!$W$165:$W$184</c:f>
              <c:numCache>
                <c:formatCode>General</c:formatCode>
                <c:ptCount val="20"/>
                <c:pt idx="0">
                  <c:v>4.1544857999999997E-2</c:v>
                </c:pt>
                <c:pt idx="1">
                  <c:v>4.2639977000000003E-2</c:v>
                </c:pt>
                <c:pt idx="2">
                  <c:v>4.7201740999999998E-2</c:v>
                </c:pt>
                <c:pt idx="3">
                  <c:v>5.2342980999999997E-2</c:v>
                </c:pt>
                <c:pt idx="4">
                  <c:v>5.4834487000000001E-2</c:v>
                </c:pt>
                <c:pt idx="5">
                  <c:v>5.6397377999999998E-2</c:v>
                </c:pt>
                <c:pt idx="6">
                  <c:v>5.7110313000000003E-2</c:v>
                </c:pt>
                <c:pt idx="7">
                  <c:v>5.4098470000000003E-2</c:v>
                </c:pt>
                <c:pt idx="8">
                  <c:v>8.3175475999999998E-2</c:v>
                </c:pt>
                <c:pt idx="9">
                  <c:v>8.0856615000000007E-2</c:v>
                </c:pt>
                <c:pt idx="10">
                  <c:v>0.11010919800000001</c:v>
                </c:pt>
                <c:pt idx="11">
                  <c:v>0.114847859</c:v>
                </c:pt>
                <c:pt idx="12">
                  <c:v>0.13914024999999999</c:v>
                </c:pt>
                <c:pt idx="13">
                  <c:v>0.14754888699999999</c:v>
                </c:pt>
                <c:pt idx="14">
                  <c:v>0.15208149600000001</c:v>
                </c:pt>
                <c:pt idx="15">
                  <c:v>0.15516802599999999</c:v>
                </c:pt>
                <c:pt idx="16">
                  <c:v>0.16750198099999999</c:v>
                </c:pt>
                <c:pt idx="17">
                  <c:v>0.174224189</c:v>
                </c:pt>
                <c:pt idx="18">
                  <c:v>4.1357889000000002E-2</c:v>
                </c:pt>
                <c:pt idx="19">
                  <c:v>4.1333775000000003E-2</c:v>
                </c:pt>
              </c:numCache>
            </c:numRef>
          </c:yVal>
        </c:ser>
        <c:ser>
          <c:idx val="2"/>
          <c:order val="1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'Leu2'!$V$185:$V$205</c:f>
              <c:numCache>
                <c:formatCode>0.00</c:formatCode>
                <c:ptCount val="21"/>
                <c:pt idx="0">
                  <c:v>1.5563025007672873</c:v>
                </c:pt>
                <c:pt idx="1">
                  <c:v>1.5563025007672873</c:v>
                </c:pt>
                <c:pt idx="2">
                  <c:v>1.8573324964312685</c:v>
                </c:pt>
                <c:pt idx="3">
                  <c:v>1.8573324964312685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2.1583624920952498</c:v>
                </c:pt>
                <c:pt idx="7">
                  <c:v>2.1583624920952498</c:v>
                </c:pt>
                <c:pt idx="8">
                  <c:v>2.6354837468149119</c:v>
                </c:pt>
                <c:pt idx="9">
                  <c:v>2.6354837468149119</c:v>
                </c:pt>
                <c:pt idx="10">
                  <c:v>2.9365137424788932</c:v>
                </c:pt>
                <c:pt idx="11">
                  <c:v>2.9365137424788932</c:v>
                </c:pt>
                <c:pt idx="12">
                  <c:v>2.9365137424788932</c:v>
                </c:pt>
                <c:pt idx="13">
                  <c:v>2.9365137424788932</c:v>
                </c:pt>
                <c:pt idx="14">
                  <c:v>3.1126050015345745</c:v>
                </c:pt>
                <c:pt idx="15">
                  <c:v>3.2375437381428744</c:v>
                </c:pt>
                <c:pt idx="16">
                  <c:v>3.2375437381428744</c:v>
                </c:pt>
                <c:pt idx="17">
                  <c:v>3.3344537511509307</c:v>
                </c:pt>
                <c:pt idx="18">
                  <c:v>3.3344537511509307</c:v>
                </c:pt>
                <c:pt idx="19">
                  <c:v>1.255272505103306</c:v>
                </c:pt>
                <c:pt idx="20">
                  <c:v>1.255272505103306</c:v>
                </c:pt>
              </c:numCache>
            </c:numRef>
          </c:xVal>
          <c:yVal>
            <c:numRef>
              <c:f>'Leu2'!$W$185:$W$205</c:f>
              <c:numCache>
                <c:formatCode>General</c:formatCode>
                <c:ptCount val="21"/>
                <c:pt idx="0">
                  <c:v>4.3138124E-2</c:v>
                </c:pt>
                <c:pt idx="1">
                  <c:v>4.2636528999999999E-2</c:v>
                </c:pt>
                <c:pt idx="2">
                  <c:v>5.5019376000000002E-2</c:v>
                </c:pt>
                <c:pt idx="3">
                  <c:v>5.2454644000000002E-2</c:v>
                </c:pt>
                <c:pt idx="4">
                  <c:v>6.3728652999999996E-2</c:v>
                </c:pt>
                <c:pt idx="5">
                  <c:v>5.7803162999999998E-2</c:v>
                </c:pt>
                <c:pt idx="6">
                  <c:v>6.0969569000000001E-2</c:v>
                </c:pt>
                <c:pt idx="7">
                  <c:v>6.3913187999999996E-2</c:v>
                </c:pt>
                <c:pt idx="8">
                  <c:v>9.182179E-2</c:v>
                </c:pt>
                <c:pt idx="9">
                  <c:v>8.9684961999999993E-2</c:v>
                </c:pt>
                <c:pt idx="10">
                  <c:v>0.108120467</c:v>
                </c:pt>
                <c:pt idx="11">
                  <c:v>0.106312631</c:v>
                </c:pt>
                <c:pt idx="12">
                  <c:v>9.9091875999999995E-2</c:v>
                </c:pt>
                <c:pt idx="13">
                  <c:v>0.102929123</c:v>
                </c:pt>
                <c:pt idx="14">
                  <c:v>0.108151372</c:v>
                </c:pt>
                <c:pt idx="15">
                  <c:v>0.122377071</c:v>
                </c:pt>
                <c:pt idx="16">
                  <c:v>0.11978465100000001</c:v>
                </c:pt>
                <c:pt idx="17">
                  <c:v>0.12353541799999999</c:v>
                </c:pt>
                <c:pt idx="18">
                  <c:v>0.118455027</c:v>
                </c:pt>
                <c:pt idx="19">
                  <c:v>3.3567044999999997E-2</c:v>
                </c:pt>
                <c:pt idx="20">
                  <c:v>4.4484035999999998E-2</c:v>
                </c:pt>
              </c:numCache>
            </c:numRef>
          </c:yVal>
        </c:ser>
        <c:ser>
          <c:idx val="3"/>
          <c:order val="2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'Leu2'!$V$206:$V$226</c:f>
              <c:numCache>
                <c:formatCode>0.00</c:formatCode>
                <c:ptCount val="21"/>
                <c:pt idx="0">
                  <c:v>1.5563025007672873</c:v>
                </c:pt>
                <c:pt idx="1">
                  <c:v>1.5563025007672873</c:v>
                </c:pt>
                <c:pt idx="2">
                  <c:v>1.8573324964312685</c:v>
                </c:pt>
                <c:pt idx="3">
                  <c:v>1.8573324964312685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2.1583624920952498</c:v>
                </c:pt>
                <c:pt idx="7">
                  <c:v>2.1583624920952498</c:v>
                </c:pt>
                <c:pt idx="8">
                  <c:v>2.6354837468149119</c:v>
                </c:pt>
                <c:pt idx="9">
                  <c:v>2.6354837468149119</c:v>
                </c:pt>
                <c:pt idx="10">
                  <c:v>2.9365137424788932</c:v>
                </c:pt>
                <c:pt idx="11">
                  <c:v>2.9365137424788932</c:v>
                </c:pt>
                <c:pt idx="12">
                  <c:v>2.9365137424788932</c:v>
                </c:pt>
                <c:pt idx="13">
                  <c:v>2.9365137424788932</c:v>
                </c:pt>
                <c:pt idx="14">
                  <c:v>3.1126050015345745</c:v>
                </c:pt>
                <c:pt idx="15">
                  <c:v>3.1126050015345745</c:v>
                </c:pt>
                <c:pt idx="16">
                  <c:v>3.2375437381428744</c:v>
                </c:pt>
                <c:pt idx="17">
                  <c:v>3.2375437381428744</c:v>
                </c:pt>
                <c:pt idx="18">
                  <c:v>3.3344537511509307</c:v>
                </c:pt>
                <c:pt idx="19">
                  <c:v>3.3344537511509307</c:v>
                </c:pt>
              </c:numCache>
            </c:numRef>
          </c:xVal>
          <c:yVal>
            <c:numRef>
              <c:f>'Leu2'!$W$206:$W$226</c:f>
              <c:numCache>
                <c:formatCode>General</c:formatCode>
                <c:ptCount val="21"/>
                <c:pt idx="0">
                  <c:v>3.5012252000000001E-2</c:v>
                </c:pt>
                <c:pt idx="1">
                  <c:v>4.0960537999999998E-2</c:v>
                </c:pt>
                <c:pt idx="2">
                  <c:v>4.9653306000000001E-2</c:v>
                </c:pt>
                <c:pt idx="3">
                  <c:v>4.9463679000000003E-2</c:v>
                </c:pt>
                <c:pt idx="4">
                  <c:v>5.9623403999999998E-2</c:v>
                </c:pt>
                <c:pt idx="5">
                  <c:v>5.3708230000000003E-2</c:v>
                </c:pt>
                <c:pt idx="6">
                  <c:v>6.1447599999999998E-2</c:v>
                </c:pt>
                <c:pt idx="7">
                  <c:v>5.9897950999999998E-2</c:v>
                </c:pt>
                <c:pt idx="8">
                  <c:v>8.4333564999999999E-2</c:v>
                </c:pt>
                <c:pt idx="9">
                  <c:v>8.2491558000000006E-2</c:v>
                </c:pt>
                <c:pt idx="10">
                  <c:v>0.110399463</c:v>
                </c:pt>
                <c:pt idx="11">
                  <c:v>0.10173082899999999</c:v>
                </c:pt>
                <c:pt idx="12">
                  <c:v>9.2793929999999997E-2</c:v>
                </c:pt>
                <c:pt idx="13">
                  <c:v>8.9439648999999996E-2</c:v>
                </c:pt>
                <c:pt idx="14">
                  <c:v>8.9950573000000006E-2</c:v>
                </c:pt>
                <c:pt idx="15">
                  <c:v>0.10155211</c:v>
                </c:pt>
                <c:pt idx="16">
                  <c:v>0.106361386</c:v>
                </c:pt>
                <c:pt idx="17">
                  <c:v>0.114204137</c:v>
                </c:pt>
                <c:pt idx="18">
                  <c:v>0.114974443</c:v>
                </c:pt>
                <c:pt idx="19">
                  <c:v>0.10704865299999999</c:v>
                </c:pt>
              </c:numCache>
            </c:numRef>
          </c:yVal>
        </c:ser>
        <c:ser>
          <c:idx val="4"/>
          <c:order val="3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('Leu2'!$V$160,'Leu2'!$V$161:$V$162)</c:f>
              <c:numCache>
                <c:formatCode>0.00</c:formatCode>
                <c:ptCount val="3"/>
                <c:pt idx="0">
                  <c:v>2.6354837468149119</c:v>
                </c:pt>
                <c:pt idx="1">
                  <c:v>2.9365137424788932</c:v>
                </c:pt>
                <c:pt idx="2">
                  <c:v>2.9365137424788932</c:v>
                </c:pt>
              </c:numCache>
            </c:numRef>
          </c:xVal>
          <c:yVal>
            <c:numRef>
              <c:f>('Leu2'!$W$160,'Leu2'!$W$161:$W$162)</c:f>
              <c:numCache>
                <c:formatCode>General</c:formatCode>
                <c:ptCount val="3"/>
                <c:pt idx="0">
                  <c:v>8.4880322999999994E-2</c:v>
                </c:pt>
                <c:pt idx="1">
                  <c:v>0.104858798</c:v>
                </c:pt>
                <c:pt idx="2">
                  <c:v>0.106693151</c:v>
                </c:pt>
              </c:numCache>
            </c:numRef>
          </c:yVal>
        </c:ser>
        <c:axId val="207988608"/>
        <c:axId val="207990144"/>
      </c:scatterChart>
      <c:valAx>
        <c:axId val="207988608"/>
        <c:scaling>
          <c:orientation val="minMax"/>
        </c:scaling>
        <c:axPos val="b"/>
        <c:numFmt formatCode="0.00" sourceLinked="1"/>
        <c:tickLblPos val="nextTo"/>
        <c:crossAx val="207990144"/>
        <c:crosses val="autoZero"/>
        <c:crossBetween val="midCat"/>
      </c:valAx>
      <c:valAx>
        <c:axId val="207990144"/>
        <c:scaling>
          <c:orientation val="minMax"/>
        </c:scaling>
        <c:axPos val="l"/>
        <c:numFmt formatCode="General" sourceLinked="1"/>
        <c:tickLblPos val="nextTo"/>
        <c:crossAx val="207988608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140 H420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('Leu2'!$V$160,'Leu2'!$V$182,'Leu2'!$V$199,'Leu2'!$V$202:$V$203,'Leu2'!$V$184)</c:f>
              <c:numCache>
                <c:formatCode>0.00</c:formatCode>
                <c:ptCount val="6"/>
                <c:pt idx="0">
                  <c:v>2.6354837468149119</c:v>
                </c:pt>
                <c:pt idx="1">
                  <c:v>3.3344537511509307</c:v>
                </c:pt>
                <c:pt idx="2">
                  <c:v>3.1126050015345745</c:v>
                </c:pt>
                <c:pt idx="3">
                  <c:v>3.3344537511509307</c:v>
                </c:pt>
                <c:pt idx="4">
                  <c:v>3.3344537511509307</c:v>
                </c:pt>
                <c:pt idx="5">
                  <c:v>1.255272505103306</c:v>
                </c:pt>
              </c:numCache>
            </c:numRef>
          </c:xVal>
          <c:yVal>
            <c:numRef>
              <c:f>('Leu2'!$W$160,'Leu2'!$W$182,'Leu2'!$W$199,'Leu2'!$W$202:$W$203,'Leu2'!$W$184)</c:f>
              <c:numCache>
                <c:formatCode>General</c:formatCode>
                <c:ptCount val="6"/>
                <c:pt idx="0">
                  <c:v>8.4880322999999994E-2</c:v>
                </c:pt>
                <c:pt idx="1">
                  <c:v>0.174224189</c:v>
                </c:pt>
                <c:pt idx="2">
                  <c:v>0.108151372</c:v>
                </c:pt>
                <c:pt idx="3">
                  <c:v>0.12353541799999999</c:v>
                </c:pt>
                <c:pt idx="4">
                  <c:v>0.118455027</c:v>
                </c:pt>
                <c:pt idx="5">
                  <c:v>4.1333775000000003E-2</c:v>
                </c:pt>
              </c:numCache>
            </c:numRef>
          </c:yVal>
        </c:ser>
        <c:ser>
          <c:idx val="2"/>
          <c:order val="1"/>
          <c:tx>
            <c:v>140 G483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('Leu2'!$V$161:$V$162,'Leu2'!$V$195:$V$196,'Leu2'!$V$216:$V$217)</c:f>
              <c:numCache>
                <c:formatCode>0.00</c:formatCode>
                <c:ptCount val="6"/>
                <c:pt idx="0">
                  <c:v>2.9365137424788932</c:v>
                </c:pt>
                <c:pt idx="1">
                  <c:v>2.9365137424788932</c:v>
                </c:pt>
                <c:pt idx="2">
                  <c:v>2.9365137424788932</c:v>
                </c:pt>
                <c:pt idx="3">
                  <c:v>2.9365137424788932</c:v>
                </c:pt>
                <c:pt idx="4">
                  <c:v>2.9365137424788932</c:v>
                </c:pt>
                <c:pt idx="5">
                  <c:v>2.9365137424788932</c:v>
                </c:pt>
              </c:numCache>
            </c:numRef>
          </c:xVal>
          <c:yVal>
            <c:numRef>
              <c:f>('Leu2'!$W$161:$W$162,'Leu2'!$W$195:$W$196,'Leu2'!$W$216:$W$217)</c:f>
              <c:numCache>
                <c:formatCode>General</c:formatCode>
                <c:ptCount val="6"/>
                <c:pt idx="0">
                  <c:v>0.104858798</c:v>
                </c:pt>
                <c:pt idx="1">
                  <c:v>0.106693151</c:v>
                </c:pt>
                <c:pt idx="2">
                  <c:v>0.108120467</c:v>
                </c:pt>
                <c:pt idx="3">
                  <c:v>0.106312631</c:v>
                </c:pt>
                <c:pt idx="4">
                  <c:v>0.110399463</c:v>
                </c:pt>
                <c:pt idx="5">
                  <c:v>0.10173082899999999</c:v>
                </c:pt>
              </c:numCache>
            </c:numRef>
          </c:yVal>
        </c:ser>
        <c:ser>
          <c:idx val="3"/>
          <c:order val="2"/>
          <c:tx>
            <c:v>140 H397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('Leu2'!$V$163:$V$171,'Leu2'!$V$173,'Leu2'!$V$175:$V$178,'Leu2'!$V$180,'Leu2'!$V$183,'Leu2'!$V$185:$V$189)</c:f>
              <c:numCache>
                <c:formatCode>0.00</c:formatCode>
                <c:ptCount val="21"/>
                <c:pt idx="0">
                  <c:v>1.255272505103306</c:v>
                </c:pt>
                <c:pt idx="1">
                  <c:v>1.255272505103306</c:v>
                </c:pt>
                <c:pt idx="2">
                  <c:v>1.5563025007672873</c:v>
                </c:pt>
                <c:pt idx="3">
                  <c:v>1.5563025007672873</c:v>
                </c:pt>
                <c:pt idx="4">
                  <c:v>1.8573324964312685</c:v>
                </c:pt>
                <c:pt idx="5">
                  <c:v>1.8573324964312685</c:v>
                </c:pt>
                <c:pt idx="6">
                  <c:v>2.0334237554869499</c:v>
                </c:pt>
                <c:pt idx="7">
                  <c:v>2.0334237554869499</c:v>
                </c:pt>
                <c:pt idx="8">
                  <c:v>2.1583624920952498</c:v>
                </c:pt>
                <c:pt idx="9">
                  <c:v>2.6354837468149119</c:v>
                </c:pt>
                <c:pt idx="10">
                  <c:v>2.9365137424788932</c:v>
                </c:pt>
                <c:pt idx="11">
                  <c:v>2.9365137424788932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3.2375437381428744</c:v>
                </c:pt>
                <c:pt idx="15">
                  <c:v>1.255272505103306</c:v>
                </c:pt>
                <c:pt idx="16">
                  <c:v>1.5563025007672873</c:v>
                </c:pt>
                <c:pt idx="17">
                  <c:v>1.5563025007672873</c:v>
                </c:pt>
                <c:pt idx="18">
                  <c:v>1.8573324964312685</c:v>
                </c:pt>
                <c:pt idx="19">
                  <c:v>1.8573324964312685</c:v>
                </c:pt>
                <c:pt idx="20">
                  <c:v>2.0334237554869499</c:v>
                </c:pt>
              </c:numCache>
            </c:numRef>
          </c:xVal>
          <c:yVal>
            <c:numRef>
              <c:f>('Leu2'!$W$163:$W$171,'Leu2'!$W$173,'Leu2'!$W$175:$W$178,'Leu2'!$W$180,'Leu2'!$W$183,'Leu2'!$W$185:$W$189)</c:f>
              <c:numCache>
                <c:formatCode>General</c:formatCode>
                <c:ptCount val="21"/>
                <c:pt idx="0">
                  <c:v>3.9349103000000003E-2</c:v>
                </c:pt>
                <c:pt idx="1">
                  <c:v>4.0585585E-2</c:v>
                </c:pt>
                <c:pt idx="2">
                  <c:v>4.1544857999999997E-2</c:v>
                </c:pt>
                <c:pt idx="3">
                  <c:v>4.2639977000000003E-2</c:v>
                </c:pt>
                <c:pt idx="4">
                  <c:v>4.7201740999999998E-2</c:v>
                </c:pt>
                <c:pt idx="5">
                  <c:v>5.2342980999999997E-2</c:v>
                </c:pt>
                <c:pt idx="6">
                  <c:v>5.4834487000000001E-2</c:v>
                </c:pt>
                <c:pt idx="7">
                  <c:v>5.6397377999999998E-2</c:v>
                </c:pt>
                <c:pt idx="8">
                  <c:v>5.7110313000000003E-2</c:v>
                </c:pt>
                <c:pt idx="9">
                  <c:v>8.3175475999999998E-2</c:v>
                </c:pt>
                <c:pt idx="10">
                  <c:v>0.11010919800000001</c:v>
                </c:pt>
                <c:pt idx="11">
                  <c:v>0.114847859</c:v>
                </c:pt>
                <c:pt idx="12">
                  <c:v>0.13914024999999999</c:v>
                </c:pt>
                <c:pt idx="13">
                  <c:v>0.14754888699999999</c:v>
                </c:pt>
                <c:pt idx="14">
                  <c:v>0.15516802599999999</c:v>
                </c:pt>
                <c:pt idx="15">
                  <c:v>4.1357889000000002E-2</c:v>
                </c:pt>
                <c:pt idx="16">
                  <c:v>4.3138124E-2</c:v>
                </c:pt>
                <c:pt idx="17">
                  <c:v>4.2636528999999999E-2</c:v>
                </c:pt>
                <c:pt idx="18">
                  <c:v>5.5019376000000002E-2</c:v>
                </c:pt>
                <c:pt idx="19">
                  <c:v>5.2454644000000002E-2</c:v>
                </c:pt>
                <c:pt idx="20">
                  <c:v>6.3728652999999996E-2</c:v>
                </c:pt>
              </c:numCache>
            </c:numRef>
          </c:yVal>
        </c:ser>
        <c:ser>
          <c:idx val="4"/>
          <c:order val="3"/>
          <c:tx>
            <c:v>140 H402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('Leu2'!$V$172,'Leu2'!$V$174,'Leu2'!$V$179,'Leu2'!$V$181)</c:f>
              <c:numCache>
                <c:formatCode>0.00</c:formatCode>
                <c:ptCount val="4"/>
                <c:pt idx="0">
                  <c:v>2.1583624920952498</c:v>
                </c:pt>
                <c:pt idx="1">
                  <c:v>2.6354837468149119</c:v>
                </c:pt>
                <c:pt idx="2">
                  <c:v>3.2375437381428744</c:v>
                </c:pt>
                <c:pt idx="3">
                  <c:v>3.3344537511509307</c:v>
                </c:pt>
              </c:numCache>
            </c:numRef>
          </c:xVal>
          <c:yVal>
            <c:numRef>
              <c:f>('Leu2'!$W$172,'Leu2'!$W$174,'Leu2'!$W$179,'Leu2'!$W$181)</c:f>
              <c:numCache>
                <c:formatCode>General</c:formatCode>
                <c:ptCount val="4"/>
                <c:pt idx="0">
                  <c:v>5.4098470000000003E-2</c:v>
                </c:pt>
                <c:pt idx="1">
                  <c:v>8.0856615000000007E-2</c:v>
                </c:pt>
                <c:pt idx="2">
                  <c:v>0.15208149600000001</c:v>
                </c:pt>
                <c:pt idx="3">
                  <c:v>0.16750198099999999</c:v>
                </c:pt>
              </c:numCache>
            </c:numRef>
          </c:yVal>
        </c:ser>
        <c:ser>
          <c:idx val="5"/>
          <c:order val="4"/>
          <c:tx>
            <c:v>140 H398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xVal>
            <c:numRef>
              <c:f>('Leu2'!$V$190:$V$194,'Leu2'!$V$197:$V$198,'Leu2'!$V$200:$V$201,'Leu2'!$V$204:$V$215,'Leu2'!$V$218:$V$225)</c:f>
              <c:numCache>
                <c:formatCode>0.00</c:formatCode>
                <c:ptCount val="29"/>
                <c:pt idx="0">
                  <c:v>2.0334237554869499</c:v>
                </c:pt>
                <c:pt idx="1">
                  <c:v>2.1583624920952498</c:v>
                </c:pt>
                <c:pt idx="2">
                  <c:v>2.1583624920952498</c:v>
                </c:pt>
                <c:pt idx="3">
                  <c:v>2.6354837468149119</c:v>
                </c:pt>
                <c:pt idx="4">
                  <c:v>2.6354837468149119</c:v>
                </c:pt>
                <c:pt idx="5">
                  <c:v>2.9365137424788932</c:v>
                </c:pt>
                <c:pt idx="6">
                  <c:v>2.9365137424788932</c:v>
                </c:pt>
                <c:pt idx="7">
                  <c:v>3.2375437381428744</c:v>
                </c:pt>
                <c:pt idx="8">
                  <c:v>3.2375437381428744</c:v>
                </c:pt>
                <c:pt idx="9">
                  <c:v>1.255272505103306</c:v>
                </c:pt>
                <c:pt idx="10">
                  <c:v>1.255272505103306</c:v>
                </c:pt>
                <c:pt idx="11">
                  <c:v>1.5563025007672873</c:v>
                </c:pt>
                <c:pt idx="12">
                  <c:v>1.5563025007672873</c:v>
                </c:pt>
                <c:pt idx="13">
                  <c:v>1.8573324964312685</c:v>
                </c:pt>
                <c:pt idx="14">
                  <c:v>1.8573324964312685</c:v>
                </c:pt>
                <c:pt idx="15">
                  <c:v>2.0334237554869499</c:v>
                </c:pt>
                <c:pt idx="16">
                  <c:v>2.0334237554869499</c:v>
                </c:pt>
                <c:pt idx="17">
                  <c:v>2.1583624920952498</c:v>
                </c:pt>
                <c:pt idx="18">
                  <c:v>2.1583624920952498</c:v>
                </c:pt>
                <c:pt idx="19">
                  <c:v>2.6354837468149119</c:v>
                </c:pt>
                <c:pt idx="20">
                  <c:v>2.6354837468149119</c:v>
                </c:pt>
                <c:pt idx="21">
                  <c:v>2.9365137424788932</c:v>
                </c:pt>
                <c:pt idx="22">
                  <c:v>2.9365137424788932</c:v>
                </c:pt>
                <c:pt idx="23">
                  <c:v>3.1126050015345745</c:v>
                </c:pt>
                <c:pt idx="24">
                  <c:v>3.1126050015345745</c:v>
                </c:pt>
                <c:pt idx="25">
                  <c:v>3.2375437381428744</c:v>
                </c:pt>
                <c:pt idx="26">
                  <c:v>3.2375437381428744</c:v>
                </c:pt>
                <c:pt idx="27">
                  <c:v>3.3344537511509307</c:v>
                </c:pt>
                <c:pt idx="28">
                  <c:v>3.3344537511509307</c:v>
                </c:pt>
              </c:numCache>
            </c:numRef>
          </c:xVal>
          <c:yVal>
            <c:numRef>
              <c:f>('Leu2'!$W$190:$W$194,'Leu2'!$W$197:$W$198,'Leu2'!$W$200:$W$201,'Leu2'!$W$204:$W$215,'Leu2'!$W$218:$W$225)</c:f>
              <c:numCache>
                <c:formatCode>General</c:formatCode>
                <c:ptCount val="29"/>
                <c:pt idx="0">
                  <c:v>5.7803162999999998E-2</c:v>
                </c:pt>
                <c:pt idx="1">
                  <c:v>6.0969569000000001E-2</c:v>
                </c:pt>
                <c:pt idx="2">
                  <c:v>6.3913187999999996E-2</c:v>
                </c:pt>
                <c:pt idx="3">
                  <c:v>9.182179E-2</c:v>
                </c:pt>
                <c:pt idx="4">
                  <c:v>8.9684961999999993E-2</c:v>
                </c:pt>
                <c:pt idx="5">
                  <c:v>9.9091875999999995E-2</c:v>
                </c:pt>
                <c:pt idx="6">
                  <c:v>0.102929123</c:v>
                </c:pt>
                <c:pt idx="7">
                  <c:v>0.122377071</c:v>
                </c:pt>
                <c:pt idx="8">
                  <c:v>0.11978465100000001</c:v>
                </c:pt>
                <c:pt idx="9">
                  <c:v>3.3567044999999997E-2</c:v>
                </c:pt>
                <c:pt idx="10">
                  <c:v>4.4484035999999998E-2</c:v>
                </c:pt>
                <c:pt idx="11">
                  <c:v>3.5012252000000001E-2</c:v>
                </c:pt>
                <c:pt idx="12">
                  <c:v>4.0960537999999998E-2</c:v>
                </c:pt>
                <c:pt idx="13">
                  <c:v>4.9653306000000001E-2</c:v>
                </c:pt>
                <c:pt idx="14">
                  <c:v>4.9463679000000003E-2</c:v>
                </c:pt>
                <c:pt idx="15">
                  <c:v>5.9623403999999998E-2</c:v>
                </c:pt>
                <c:pt idx="16">
                  <c:v>5.3708230000000003E-2</c:v>
                </c:pt>
                <c:pt idx="17">
                  <c:v>6.1447599999999998E-2</c:v>
                </c:pt>
                <c:pt idx="18">
                  <c:v>5.9897950999999998E-2</c:v>
                </c:pt>
                <c:pt idx="19">
                  <c:v>8.4333564999999999E-2</c:v>
                </c:pt>
                <c:pt idx="20">
                  <c:v>8.2491558000000006E-2</c:v>
                </c:pt>
                <c:pt idx="21">
                  <c:v>9.2793929999999997E-2</c:v>
                </c:pt>
                <c:pt idx="22">
                  <c:v>8.9439648999999996E-2</c:v>
                </c:pt>
                <c:pt idx="23">
                  <c:v>8.9950573000000006E-2</c:v>
                </c:pt>
                <c:pt idx="24">
                  <c:v>0.10155211</c:v>
                </c:pt>
                <c:pt idx="25">
                  <c:v>0.106361386</c:v>
                </c:pt>
                <c:pt idx="26">
                  <c:v>0.114204137</c:v>
                </c:pt>
                <c:pt idx="27">
                  <c:v>0.114974443</c:v>
                </c:pt>
                <c:pt idx="28">
                  <c:v>0.10704865299999999</c:v>
                </c:pt>
              </c:numCache>
            </c:numRef>
          </c:yVal>
        </c:ser>
        <c:axId val="218845952"/>
        <c:axId val="218847872"/>
      </c:scatterChart>
      <c:valAx>
        <c:axId val="218845952"/>
        <c:scaling>
          <c:orientation val="minMax"/>
        </c:scaling>
        <c:axPos val="b"/>
        <c:numFmt formatCode="0.00" sourceLinked="1"/>
        <c:tickLblPos val="nextTo"/>
        <c:crossAx val="218847872"/>
        <c:crosses val="autoZero"/>
        <c:crossBetween val="midCat"/>
      </c:valAx>
      <c:valAx>
        <c:axId val="218847872"/>
        <c:scaling>
          <c:orientation val="minMax"/>
        </c:scaling>
        <c:axPos val="l"/>
        <c:numFmt formatCode="General" sourceLinked="1"/>
        <c:tickLblPos val="nextTo"/>
        <c:crossAx val="2188459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('Leu2'!$V$160,'Leu2'!$V$161:$V$162,'Leu2'!$V$163:$V$225)</c:f>
              <c:numCache>
                <c:formatCode>0.00</c:formatCode>
                <c:ptCount val="66"/>
                <c:pt idx="0">
                  <c:v>2.6354837468149119</c:v>
                </c:pt>
                <c:pt idx="1">
                  <c:v>2.9365137424788932</c:v>
                </c:pt>
                <c:pt idx="2">
                  <c:v>2.9365137424788932</c:v>
                </c:pt>
                <c:pt idx="3">
                  <c:v>1.255272505103306</c:v>
                </c:pt>
                <c:pt idx="4">
                  <c:v>1.255272505103306</c:v>
                </c:pt>
                <c:pt idx="5">
                  <c:v>1.5563025007672873</c:v>
                </c:pt>
                <c:pt idx="6">
                  <c:v>1.5563025007672873</c:v>
                </c:pt>
                <c:pt idx="7">
                  <c:v>1.8573324964312685</c:v>
                </c:pt>
                <c:pt idx="8">
                  <c:v>1.8573324964312685</c:v>
                </c:pt>
                <c:pt idx="9">
                  <c:v>2.0334237554869499</c:v>
                </c:pt>
                <c:pt idx="10">
                  <c:v>2.0334237554869499</c:v>
                </c:pt>
                <c:pt idx="11">
                  <c:v>2.1583624920952498</c:v>
                </c:pt>
                <c:pt idx="12">
                  <c:v>2.1583624920952498</c:v>
                </c:pt>
                <c:pt idx="13">
                  <c:v>2.6354837468149119</c:v>
                </c:pt>
                <c:pt idx="14">
                  <c:v>2.6354837468149119</c:v>
                </c:pt>
                <c:pt idx="15">
                  <c:v>2.9365137424788932</c:v>
                </c:pt>
                <c:pt idx="16">
                  <c:v>2.9365137424788932</c:v>
                </c:pt>
                <c:pt idx="17">
                  <c:v>3.1126050015345745</c:v>
                </c:pt>
                <c:pt idx="18">
                  <c:v>3.1126050015345745</c:v>
                </c:pt>
                <c:pt idx="19">
                  <c:v>3.2375437381428744</c:v>
                </c:pt>
                <c:pt idx="20">
                  <c:v>3.2375437381428744</c:v>
                </c:pt>
                <c:pt idx="21">
                  <c:v>3.3344537511509307</c:v>
                </c:pt>
                <c:pt idx="22">
                  <c:v>3.3344537511509307</c:v>
                </c:pt>
                <c:pt idx="23">
                  <c:v>1.255272505103306</c:v>
                </c:pt>
                <c:pt idx="24">
                  <c:v>1.255272505103306</c:v>
                </c:pt>
                <c:pt idx="25">
                  <c:v>1.5563025007672873</c:v>
                </c:pt>
                <c:pt idx="26">
                  <c:v>1.5563025007672873</c:v>
                </c:pt>
                <c:pt idx="27">
                  <c:v>1.8573324964312685</c:v>
                </c:pt>
                <c:pt idx="28">
                  <c:v>1.8573324964312685</c:v>
                </c:pt>
                <c:pt idx="29">
                  <c:v>2.0334237554869499</c:v>
                </c:pt>
                <c:pt idx="30">
                  <c:v>2.0334237554869499</c:v>
                </c:pt>
                <c:pt idx="31">
                  <c:v>2.1583624920952498</c:v>
                </c:pt>
                <c:pt idx="32">
                  <c:v>2.1583624920952498</c:v>
                </c:pt>
                <c:pt idx="33">
                  <c:v>2.6354837468149119</c:v>
                </c:pt>
                <c:pt idx="34">
                  <c:v>2.6354837468149119</c:v>
                </c:pt>
                <c:pt idx="35">
                  <c:v>2.9365137424788932</c:v>
                </c:pt>
                <c:pt idx="36">
                  <c:v>2.9365137424788932</c:v>
                </c:pt>
                <c:pt idx="37">
                  <c:v>2.9365137424788932</c:v>
                </c:pt>
                <c:pt idx="38">
                  <c:v>2.9365137424788932</c:v>
                </c:pt>
                <c:pt idx="39">
                  <c:v>3.1126050015345745</c:v>
                </c:pt>
                <c:pt idx="40">
                  <c:v>3.2375437381428744</c:v>
                </c:pt>
                <c:pt idx="41">
                  <c:v>3.2375437381428744</c:v>
                </c:pt>
                <c:pt idx="42">
                  <c:v>3.3344537511509307</c:v>
                </c:pt>
                <c:pt idx="43">
                  <c:v>3.3344537511509307</c:v>
                </c:pt>
                <c:pt idx="44">
                  <c:v>1.255272505103306</c:v>
                </c:pt>
                <c:pt idx="45">
                  <c:v>1.255272505103306</c:v>
                </c:pt>
                <c:pt idx="46">
                  <c:v>1.5563025007672873</c:v>
                </c:pt>
                <c:pt idx="47">
                  <c:v>1.5563025007672873</c:v>
                </c:pt>
                <c:pt idx="48">
                  <c:v>1.8573324964312685</c:v>
                </c:pt>
                <c:pt idx="49">
                  <c:v>1.8573324964312685</c:v>
                </c:pt>
                <c:pt idx="50">
                  <c:v>2.0334237554869499</c:v>
                </c:pt>
                <c:pt idx="51">
                  <c:v>2.0334237554869499</c:v>
                </c:pt>
                <c:pt idx="52">
                  <c:v>2.1583624920952498</c:v>
                </c:pt>
                <c:pt idx="53">
                  <c:v>2.1583624920952498</c:v>
                </c:pt>
                <c:pt idx="54">
                  <c:v>2.6354837468149119</c:v>
                </c:pt>
                <c:pt idx="55">
                  <c:v>2.6354837468149119</c:v>
                </c:pt>
                <c:pt idx="56">
                  <c:v>2.9365137424788932</c:v>
                </c:pt>
                <c:pt idx="57">
                  <c:v>2.9365137424788932</c:v>
                </c:pt>
                <c:pt idx="58">
                  <c:v>2.9365137424788932</c:v>
                </c:pt>
                <c:pt idx="59">
                  <c:v>2.9365137424788932</c:v>
                </c:pt>
                <c:pt idx="60">
                  <c:v>3.1126050015345745</c:v>
                </c:pt>
                <c:pt idx="61">
                  <c:v>3.1126050015345745</c:v>
                </c:pt>
                <c:pt idx="62">
                  <c:v>3.2375437381428744</c:v>
                </c:pt>
                <c:pt idx="63">
                  <c:v>3.2375437381428744</c:v>
                </c:pt>
                <c:pt idx="64">
                  <c:v>3.3344537511509307</c:v>
                </c:pt>
                <c:pt idx="65">
                  <c:v>3.3344537511509307</c:v>
                </c:pt>
              </c:numCache>
            </c:numRef>
          </c:xVal>
          <c:yVal>
            <c:numRef>
              <c:f>('Leu2'!$W$160,'Leu2'!$W$161:$W$162,'Leu2'!$W$163:$W$225)</c:f>
              <c:numCache>
                <c:formatCode>General</c:formatCode>
                <c:ptCount val="66"/>
                <c:pt idx="0">
                  <c:v>8.4880322999999994E-2</c:v>
                </c:pt>
                <c:pt idx="1">
                  <c:v>0.104858798</c:v>
                </c:pt>
                <c:pt idx="2">
                  <c:v>0.106693151</c:v>
                </c:pt>
                <c:pt idx="3">
                  <c:v>3.9349103000000003E-2</c:v>
                </c:pt>
                <c:pt idx="4">
                  <c:v>4.0585585E-2</c:v>
                </c:pt>
                <c:pt idx="5">
                  <c:v>4.1544857999999997E-2</c:v>
                </c:pt>
                <c:pt idx="6">
                  <c:v>4.2639977000000003E-2</c:v>
                </c:pt>
                <c:pt idx="7">
                  <c:v>4.7201740999999998E-2</c:v>
                </c:pt>
                <c:pt idx="8">
                  <c:v>5.2342980999999997E-2</c:v>
                </c:pt>
                <c:pt idx="9">
                  <c:v>5.4834487000000001E-2</c:v>
                </c:pt>
                <c:pt idx="10">
                  <c:v>5.6397377999999998E-2</c:v>
                </c:pt>
                <c:pt idx="11">
                  <c:v>5.7110313000000003E-2</c:v>
                </c:pt>
                <c:pt idx="12">
                  <c:v>5.4098470000000003E-2</c:v>
                </c:pt>
                <c:pt idx="13">
                  <c:v>8.3175475999999998E-2</c:v>
                </c:pt>
                <c:pt idx="14">
                  <c:v>8.0856615000000007E-2</c:v>
                </c:pt>
                <c:pt idx="15">
                  <c:v>0.11010919800000001</c:v>
                </c:pt>
                <c:pt idx="16">
                  <c:v>0.114847859</c:v>
                </c:pt>
                <c:pt idx="17">
                  <c:v>0.13914024999999999</c:v>
                </c:pt>
                <c:pt idx="18">
                  <c:v>0.14754888699999999</c:v>
                </c:pt>
                <c:pt idx="19">
                  <c:v>0.15208149600000001</c:v>
                </c:pt>
                <c:pt idx="20">
                  <c:v>0.15516802599999999</c:v>
                </c:pt>
                <c:pt idx="21">
                  <c:v>0.16750198099999999</c:v>
                </c:pt>
                <c:pt idx="22">
                  <c:v>0.174224189</c:v>
                </c:pt>
                <c:pt idx="23">
                  <c:v>4.1357889000000002E-2</c:v>
                </c:pt>
                <c:pt idx="24">
                  <c:v>4.1333775000000003E-2</c:v>
                </c:pt>
                <c:pt idx="25">
                  <c:v>4.3138124E-2</c:v>
                </c:pt>
                <c:pt idx="26">
                  <c:v>4.2636528999999999E-2</c:v>
                </c:pt>
                <c:pt idx="27">
                  <c:v>5.5019376000000002E-2</c:v>
                </c:pt>
                <c:pt idx="28">
                  <c:v>5.2454644000000002E-2</c:v>
                </c:pt>
                <c:pt idx="29">
                  <c:v>6.3728652999999996E-2</c:v>
                </c:pt>
                <c:pt idx="30">
                  <c:v>5.7803162999999998E-2</c:v>
                </c:pt>
                <c:pt idx="31">
                  <c:v>6.0969569000000001E-2</c:v>
                </c:pt>
                <c:pt idx="32">
                  <c:v>6.3913187999999996E-2</c:v>
                </c:pt>
                <c:pt idx="33">
                  <c:v>9.182179E-2</c:v>
                </c:pt>
                <c:pt idx="34">
                  <c:v>8.9684961999999993E-2</c:v>
                </c:pt>
                <c:pt idx="35">
                  <c:v>0.108120467</c:v>
                </c:pt>
                <c:pt idx="36">
                  <c:v>0.106312631</c:v>
                </c:pt>
                <c:pt idx="37">
                  <c:v>9.9091875999999995E-2</c:v>
                </c:pt>
                <c:pt idx="38">
                  <c:v>0.102929123</c:v>
                </c:pt>
                <c:pt idx="39">
                  <c:v>0.108151372</c:v>
                </c:pt>
                <c:pt idx="40">
                  <c:v>0.122377071</c:v>
                </c:pt>
                <c:pt idx="41">
                  <c:v>0.11978465100000001</c:v>
                </c:pt>
                <c:pt idx="42">
                  <c:v>0.12353541799999999</c:v>
                </c:pt>
                <c:pt idx="43">
                  <c:v>0.118455027</c:v>
                </c:pt>
                <c:pt idx="44">
                  <c:v>3.3567044999999997E-2</c:v>
                </c:pt>
                <c:pt idx="45">
                  <c:v>4.4484035999999998E-2</c:v>
                </c:pt>
                <c:pt idx="46">
                  <c:v>3.5012252000000001E-2</c:v>
                </c:pt>
                <c:pt idx="47">
                  <c:v>4.0960537999999998E-2</c:v>
                </c:pt>
                <c:pt idx="48">
                  <c:v>4.9653306000000001E-2</c:v>
                </c:pt>
                <c:pt idx="49">
                  <c:v>4.9463679000000003E-2</c:v>
                </c:pt>
                <c:pt idx="50">
                  <c:v>5.9623403999999998E-2</c:v>
                </c:pt>
                <c:pt idx="51">
                  <c:v>5.3708230000000003E-2</c:v>
                </c:pt>
                <c:pt idx="52">
                  <c:v>6.1447599999999998E-2</c:v>
                </c:pt>
                <c:pt idx="53">
                  <c:v>5.9897950999999998E-2</c:v>
                </c:pt>
                <c:pt idx="54">
                  <c:v>8.4333564999999999E-2</c:v>
                </c:pt>
                <c:pt idx="55">
                  <c:v>8.2491558000000006E-2</c:v>
                </c:pt>
                <c:pt idx="56">
                  <c:v>0.110399463</c:v>
                </c:pt>
                <c:pt idx="57">
                  <c:v>0.10173082899999999</c:v>
                </c:pt>
                <c:pt idx="58">
                  <c:v>9.2793929999999997E-2</c:v>
                </c:pt>
                <c:pt idx="59">
                  <c:v>8.9439648999999996E-2</c:v>
                </c:pt>
                <c:pt idx="60">
                  <c:v>8.9950573000000006E-2</c:v>
                </c:pt>
                <c:pt idx="61">
                  <c:v>0.10155211</c:v>
                </c:pt>
                <c:pt idx="62">
                  <c:v>0.106361386</c:v>
                </c:pt>
                <c:pt idx="63">
                  <c:v>0.114204137</c:v>
                </c:pt>
                <c:pt idx="64">
                  <c:v>0.114974443</c:v>
                </c:pt>
                <c:pt idx="65">
                  <c:v>0.10704865299999999</c:v>
                </c:pt>
              </c:numCache>
            </c:numRef>
          </c:yVal>
        </c:ser>
        <c:ser>
          <c:idx val="2"/>
          <c:order val="1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('Leu2'!$V$160,'Leu2'!$V$161:$V$162)</c:f>
              <c:numCache>
                <c:formatCode>0.00</c:formatCode>
                <c:ptCount val="3"/>
                <c:pt idx="0">
                  <c:v>2.6354837468149119</c:v>
                </c:pt>
                <c:pt idx="1">
                  <c:v>2.9365137424788932</c:v>
                </c:pt>
                <c:pt idx="2">
                  <c:v>2.9365137424788932</c:v>
                </c:pt>
              </c:numCache>
            </c:numRef>
          </c:xVal>
          <c:yVal>
            <c:numRef>
              <c:f>('Leu2'!$W$160,'Leu2'!$W$161:$W$162)</c:f>
              <c:numCache>
                <c:formatCode>General</c:formatCode>
                <c:ptCount val="3"/>
                <c:pt idx="0">
                  <c:v>8.4880322999999994E-2</c:v>
                </c:pt>
                <c:pt idx="1">
                  <c:v>0.104858798</c:v>
                </c:pt>
                <c:pt idx="2">
                  <c:v>0.106693151</c:v>
                </c:pt>
              </c:numCache>
            </c:numRef>
          </c:yVal>
        </c:ser>
        <c:axId val="218888832"/>
        <c:axId val="218763648"/>
      </c:scatterChart>
      <c:valAx>
        <c:axId val="218888832"/>
        <c:scaling>
          <c:orientation val="minMax"/>
        </c:scaling>
        <c:axPos val="b"/>
        <c:numFmt formatCode="0.00" sourceLinked="1"/>
        <c:tickLblPos val="nextTo"/>
        <c:crossAx val="218763648"/>
        <c:crosses val="autoZero"/>
        <c:crossBetween val="midCat"/>
      </c:valAx>
      <c:valAx>
        <c:axId val="218763648"/>
        <c:scaling>
          <c:orientation val="minMax"/>
        </c:scaling>
        <c:axPos val="l"/>
        <c:numFmt formatCode="General" sourceLinked="1"/>
        <c:tickLblPos val="nextTo"/>
        <c:crossAx val="2188888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'Leu2'!$O$160:$O$165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'Leu2'!$P$160:$P$165</c:f>
              <c:numCache>
                <c:formatCode>General</c:formatCode>
                <c:ptCount val="6"/>
                <c:pt idx="0">
                  <c:v>5.2871847E-2</c:v>
                </c:pt>
                <c:pt idx="1">
                  <c:v>5.5704661000000003E-2</c:v>
                </c:pt>
                <c:pt idx="2">
                  <c:v>7.1128350000000007E-2</c:v>
                </c:pt>
                <c:pt idx="3">
                  <c:v>6.5364790000000006E-2</c:v>
                </c:pt>
                <c:pt idx="4">
                  <c:v>7.8290151000000002E-2</c:v>
                </c:pt>
                <c:pt idx="5">
                  <c:v>7.3312747999999997E-2</c:v>
                </c:pt>
              </c:numCache>
            </c:numRef>
          </c:yVal>
        </c:ser>
        <c:ser>
          <c:idx val="2"/>
          <c:order val="1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'Leu2'!$O$166:$O$171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'Leu2'!$P$166:$P$171</c:f>
              <c:numCache>
                <c:formatCode>General</c:formatCode>
                <c:ptCount val="6"/>
                <c:pt idx="0">
                  <c:v>6.0764988999999998E-2</c:v>
                </c:pt>
                <c:pt idx="1">
                  <c:v>6.2019828999999999E-2</c:v>
                </c:pt>
                <c:pt idx="2">
                  <c:v>7.5900248000000003E-2</c:v>
                </c:pt>
                <c:pt idx="3">
                  <c:v>7.5882129000000006E-2</c:v>
                </c:pt>
                <c:pt idx="4">
                  <c:v>7.9361902999999998E-2</c:v>
                </c:pt>
                <c:pt idx="5">
                  <c:v>8.5798146000000006E-2</c:v>
                </c:pt>
              </c:numCache>
            </c:numRef>
          </c:yVal>
        </c:ser>
        <c:ser>
          <c:idx val="3"/>
          <c:order val="2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'Leu2'!$O$172:$O$177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'Leu2'!$P$172:$P$177</c:f>
              <c:numCache>
                <c:formatCode>General</c:formatCode>
                <c:ptCount val="6"/>
                <c:pt idx="0">
                  <c:v>5.7755569E-2</c:v>
                </c:pt>
                <c:pt idx="1">
                  <c:v>5.5731695999999997E-2</c:v>
                </c:pt>
                <c:pt idx="2">
                  <c:v>7.3471262999999995E-2</c:v>
                </c:pt>
                <c:pt idx="3">
                  <c:v>7.0331324000000001E-2</c:v>
                </c:pt>
                <c:pt idx="4">
                  <c:v>7.6906839000000005E-2</c:v>
                </c:pt>
                <c:pt idx="5">
                  <c:v>7.5050134000000004E-2</c:v>
                </c:pt>
              </c:numCache>
            </c:numRef>
          </c:yVal>
        </c:ser>
        <c:axId val="218780032"/>
        <c:axId val="218781952"/>
      </c:scatterChart>
      <c:valAx>
        <c:axId val="218780032"/>
        <c:scaling>
          <c:orientation val="minMax"/>
        </c:scaling>
        <c:axPos val="b"/>
        <c:numFmt formatCode="0.00" sourceLinked="1"/>
        <c:tickLblPos val="nextTo"/>
        <c:crossAx val="218781952"/>
        <c:crosses val="autoZero"/>
        <c:crossBetween val="midCat"/>
      </c:valAx>
      <c:valAx>
        <c:axId val="218781952"/>
        <c:scaling>
          <c:orientation val="minMax"/>
        </c:scaling>
        <c:axPos val="l"/>
        <c:numFmt formatCode="General" sourceLinked="1"/>
        <c:tickLblPos val="nextTo"/>
        <c:crossAx val="218780032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'Leu2'!$O$160:$O$177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'Leu2'!$P$160:$P$177</c:f>
              <c:numCache>
                <c:formatCode>General</c:formatCode>
                <c:ptCount val="18"/>
                <c:pt idx="0">
                  <c:v>5.2871847E-2</c:v>
                </c:pt>
                <c:pt idx="1">
                  <c:v>5.5704661000000003E-2</c:v>
                </c:pt>
                <c:pt idx="2">
                  <c:v>7.1128350000000007E-2</c:v>
                </c:pt>
                <c:pt idx="3">
                  <c:v>6.5364790000000006E-2</c:v>
                </c:pt>
                <c:pt idx="4">
                  <c:v>7.8290151000000002E-2</c:v>
                </c:pt>
                <c:pt idx="5">
                  <c:v>7.3312747999999997E-2</c:v>
                </c:pt>
                <c:pt idx="6">
                  <c:v>6.0764988999999998E-2</c:v>
                </c:pt>
                <c:pt idx="7">
                  <c:v>6.2019828999999999E-2</c:v>
                </c:pt>
                <c:pt idx="8">
                  <c:v>7.5900248000000003E-2</c:v>
                </c:pt>
                <c:pt idx="9">
                  <c:v>7.5882129000000006E-2</c:v>
                </c:pt>
                <c:pt idx="10">
                  <c:v>7.9361902999999998E-2</c:v>
                </c:pt>
                <c:pt idx="11">
                  <c:v>8.5798146000000006E-2</c:v>
                </c:pt>
                <c:pt idx="12">
                  <c:v>5.7755569E-2</c:v>
                </c:pt>
                <c:pt idx="13">
                  <c:v>5.5731695999999997E-2</c:v>
                </c:pt>
                <c:pt idx="14">
                  <c:v>7.3471262999999995E-2</c:v>
                </c:pt>
                <c:pt idx="15">
                  <c:v>7.0331324000000001E-2</c:v>
                </c:pt>
                <c:pt idx="16">
                  <c:v>7.6906839000000005E-2</c:v>
                </c:pt>
                <c:pt idx="17">
                  <c:v>7.5050134000000004E-2</c:v>
                </c:pt>
              </c:numCache>
            </c:numRef>
          </c:yVal>
        </c:ser>
        <c:axId val="218805376"/>
        <c:axId val="218807296"/>
      </c:scatterChart>
      <c:valAx>
        <c:axId val="218805376"/>
        <c:scaling>
          <c:orientation val="minMax"/>
        </c:scaling>
        <c:axPos val="b"/>
        <c:numFmt formatCode="0.00" sourceLinked="1"/>
        <c:tickLblPos val="nextTo"/>
        <c:crossAx val="218807296"/>
        <c:crosses val="autoZero"/>
        <c:crossBetween val="midCat"/>
      </c:valAx>
      <c:valAx>
        <c:axId val="218807296"/>
        <c:scaling>
          <c:orientation val="minMax"/>
        </c:scaling>
        <c:axPos val="l"/>
        <c:numFmt formatCode="General" sourceLinked="1"/>
        <c:tickLblPos val="nextTo"/>
        <c:crossAx val="2188053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1129404279010568E-2"/>
          <c:y val="2.1341374881331407E-2"/>
          <c:w val="0.74837893700279623"/>
          <c:h val="0.92530487804878381"/>
        </c:manualLayout>
      </c:layout>
      <c:scatterChart>
        <c:scatterStyle val="lineMarker"/>
        <c:ser>
          <c:idx val="0"/>
          <c:order val="0"/>
          <c:tx>
            <c:strRef>
              <c:f>'Ile2'!$L$2</c:f>
              <c:strCache>
                <c:ptCount val="1"/>
                <c:pt idx="0">
                  <c:v>10˚C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'Ile2'!$A$150:$A$265</c:f>
              <c:numCache>
                <c:formatCode>0.00E+00</c:formatCode>
                <c:ptCount val="116"/>
                <c:pt idx="0">
                  <c:v>0.90309346133390145</c:v>
                </c:pt>
                <c:pt idx="1">
                  <c:v>0.90309346133390145</c:v>
                </c:pt>
                <c:pt idx="2">
                  <c:v>0.90309346133390145</c:v>
                </c:pt>
                <c:pt idx="3">
                  <c:v>0.79557861664234164</c:v>
                </c:pt>
                <c:pt idx="4">
                  <c:v>0.79557861664234164</c:v>
                </c:pt>
                <c:pt idx="5">
                  <c:v>0.79557861664234164</c:v>
                </c:pt>
                <c:pt idx="6">
                  <c:v>0.79557861664234164</c:v>
                </c:pt>
                <c:pt idx="7">
                  <c:v>0.79557861664234164</c:v>
                </c:pt>
                <c:pt idx="8">
                  <c:v>0.79557861664234164</c:v>
                </c:pt>
                <c:pt idx="9">
                  <c:v>0.79557861664234164</c:v>
                </c:pt>
                <c:pt idx="10">
                  <c:v>0.79557861664234164</c:v>
                </c:pt>
                <c:pt idx="11">
                  <c:v>0.79557861664234164</c:v>
                </c:pt>
                <c:pt idx="12">
                  <c:v>0.65236858398131603</c:v>
                </c:pt>
                <c:pt idx="13">
                  <c:v>0.65236858398131603</c:v>
                </c:pt>
                <c:pt idx="14">
                  <c:v>0.65236858398131603</c:v>
                </c:pt>
                <c:pt idx="15">
                  <c:v>0.65236858398131603</c:v>
                </c:pt>
                <c:pt idx="16">
                  <c:v>0.65236858398131603</c:v>
                </c:pt>
                <c:pt idx="17">
                  <c:v>0.65236858398131603</c:v>
                </c:pt>
                <c:pt idx="18">
                  <c:v>0.65236858398131603</c:v>
                </c:pt>
                <c:pt idx="19">
                  <c:v>0.65236858398131603</c:v>
                </c:pt>
                <c:pt idx="20">
                  <c:v>0.99885908769322007</c:v>
                </c:pt>
                <c:pt idx="21">
                  <c:v>0.99885908769322007</c:v>
                </c:pt>
                <c:pt idx="22">
                  <c:v>0.99885908769322007</c:v>
                </c:pt>
                <c:pt idx="23">
                  <c:v>0.99885908769322007</c:v>
                </c:pt>
                <c:pt idx="24">
                  <c:v>0.96717361031291149</c:v>
                </c:pt>
                <c:pt idx="25">
                  <c:v>0.96717361031291149</c:v>
                </c:pt>
                <c:pt idx="26">
                  <c:v>0.96717361031291149</c:v>
                </c:pt>
                <c:pt idx="27">
                  <c:v>0.96717361031291149</c:v>
                </c:pt>
                <c:pt idx="28">
                  <c:v>0.96717361031291149</c:v>
                </c:pt>
                <c:pt idx="29">
                  <c:v>0.96717361031291149</c:v>
                </c:pt>
                <c:pt idx="30">
                  <c:v>0.96717361031291149</c:v>
                </c:pt>
                <c:pt idx="31">
                  <c:v>0.96717361031291149</c:v>
                </c:pt>
                <c:pt idx="32">
                  <c:v>0.96717361031291149</c:v>
                </c:pt>
                <c:pt idx="33">
                  <c:v>0.96717361031291149</c:v>
                </c:pt>
                <c:pt idx="34">
                  <c:v>0.96717361031291149</c:v>
                </c:pt>
                <c:pt idx="35">
                  <c:v>0.94827913550926557</c:v>
                </c:pt>
                <c:pt idx="36">
                  <c:v>0.94827913550926557</c:v>
                </c:pt>
                <c:pt idx="37">
                  <c:v>0.94827913550926557</c:v>
                </c:pt>
                <c:pt idx="38">
                  <c:v>0.7639566124451852</c:v>
                </c:pt>
                <c:pt idx="39">
                  <c:v>0.7639566124451852</c:v>
                </c:pt>
                <c:pt idx="40">
                  <c:v>0.7639566124451852</c:v>
                </c:pt>
                <c:pt idx="41">
                  <c:v>0.7639566124451852</c:v>
                </c:pt>
                <c:pt idx="42">
                  <c:v>0.94827913550926557</c:v>
                </c:pt>
                <c:pt idx="43">
                  <c:v>0.94827913550926557</c:v>
                </c:pt>
                <c:pt idx="44">
                  <c:v>0.94827913550926557</c:v>
                </c:pt>
                <c:pt idx="45">
                  <c:v>0.99885908769322007</c:v>
                </c:pt>
                <c:pt idx="46">
                  <c:v>0.99885908769322007</c:v>
                </c:pt>
                <c:pt idx="47">
                  <c:v>0.96717361031291149</c:v>
                </c:pt>
                <c:pt idx="48">
                  <c:v>0.96717361031291149</c:v>
                </c:pt>
                <c:pt idx="49">
                  <c:v>0.96717361031291149</c:v>
                </c:pt>
                <c:pt idx="50">
                  <c:v>0.96717361031291149</c:v>
                </c:pt>
                <c:pt idx="51">
                  <c:v>0.96717361031291149</c:v>
                </c:pt>
                <c:pt idx="52">
                  <c:v>0.96717361031291149</c:v>
                </c:pt>
                <c:pt idx="53">
                  <c:v>0.96717361031291149</c:v>
                </c:pt>
                <c:pt idx="54">
                  <c:v>0.94827913550926557</c:v>
                </c:pt>
                <c:pt idx="55">
                  <c:v>0.7639566124451852</c:v>
                </c:pt>
                <c:pt idx="56">
                  <c:v>0.7639566124451852</c:v>
                </c:pt>
                <c:pt idx="57">
                  <c:v>0.7639566124451852</c:v>
                </c:pt>
                <c:pt idx="58">
                  <c:v>0.94827913550926557</c:v>
                </c:pt>
                <c:pt idx="59">
                  <c:v>0.94827913550926557</c:v>
                </c:pt>
                <c:pt idx="60">
                  <c:v>0.94827913550926557</c:v>
                </c:pt>
                <c:pt idx="61">
                  <c:v>0.94827913550926557</c:v>
                </c:pt>
                <c:pt idx="62">
                  <c:v>0.94827913550926557</c:v>
                </c:pt>
                <c:pt idx="63">
                  <c:v>0.94827913550926557</c:v>
                </c:pt>
                <c:pt idx="64">
                  <c:v>0.94827913550926557</c:v>
                </c:pt>
                <c:pt idx="65">
                  <c:v>0.94827913550926557</c:v>
                </c:pt>
                <c:pt idx="66">
                  <c:v>0.94827913550926557</c:v>
                </c:pt>
                <c:pt idx="67">
                  <c:v>0.94827913550926557</c:v>
                </c:pt>
                <c:pt idx="68">
                  <c:v>0.94827913550926557</c:v>
                </c:pt>
                <c:pt idx="69">
                  <c:v>0.94827913550926557</c:v>
                </c:pt>
                <c:pt idx="70">
                  <c:v>0.94827913550926557</c:v>
                </c:pt>
                <c:pt idx="71">
                  <c:v>0.94827913550926557</c:v>
                </c:pt>
                <c:pt idx="72">
                  <c:v>0.94827913550926557</c:v>
                </c:pt>
                <c:pt idx="73">
                  <c:v>0.94827913550926557</c:v>
                </c:pt>
                <c:pt idx="74">
                  <c:v>0.94827913550926557</c:v>
                </c:pt>
                <c:pt idx="75">
                  <c:v>0.94827913550926557</c:v>
                </c:pt>
                <c:pt idx="76">
                  <c:v>0.94827913550926557</c:v>
                </c:pt>
                <c:pt idx="77">
                  <c:v>0.94827913550926557</c:v>
                </c:pt>
                <c:pt idx="78">
                  <c:v>0.94827913550926557</c:v>
                </c:pt>
                <c:pt idx="79">
                  <c:v>0.94827913550926557</c:v>
                </c:pt>
                <c:pt idx="80">
                  <c:v>0.71173672425309975</c:v>
                </c:pt>
                <c:pt idx="81">
                  <c:v>0.71173672425309975</c:v>
                </c:pt>
                <c:pt idx="82">
                  <c:v>0.71173672425309975</c:v>
                </c:pt>
                <c:pt idx="83">
                  <c:v>0.71173672425309975</c:v>
                </c:pt>
                <c:pt idx="84">
                  <c:v>0.71173672425309975</c:v>
                </c:pt>
                <c:pt idx="85">
                  <c:v>0.71173672425309975</c:v>
                </c:pt>
                <c:pt idx="86">
                  <c:v>0.65236858398131603</c:v>
                </c:pt>
                <c:pt idx="87">
                  <c:v>0.65236858398131603</c:v>
                </c:pt>
                <c:pt idx="88">
                  <c:v>0.65236858398131603</c:v>
                </c:pt>
                <c:pt idx="89">
                  <c:v>0.65236858398131603</c:v>
                </c:pt>
                <c:pt idx="90">
                  <c:v>0.65236858398131603</c:v>
                </c:pt>
                <c:pt idx="91">
                  <c:v>0.65236858398131603</c:v>
                </c:pt>
                <c:pt idx="92">
                  <c:v>0.65236858398131603</c:v>
                </c:pt>
                <c:pt idx="93">
                  <c:v>0.65236858398131603</c:v>
                </c:pt>
                <c:pt idx="94">
                  <c:v>0.81056611086453667</c:v>
                </c:pt>
                <c:pt idx="95">
                  <c:v>0.81056611086453667</c:v>
                </c:pt>
                <c:pt idx="96">
                  <c:v>0.81056611086453667</c:v>
                </c:pt>
                <c:pt idx="97">
                  <c:v>0.81056611086453667</c:v>
                </c:pt>
                <c:pt idx="98">
                  <c:v>0.94827913550926557</c:v>
                </c:pt>
                <c:pt idx="99">
                  <c:v>0.94827913550926557</c:v>
                </c:pt>
                <c:pt idx="100">
                  <c:v>1.0610324580451267</c:v>
                </c:pt>
                <c:pt idx="101">
                  <c:v>1.0610324580451267</c:v>
                </c:pt>
                <c:pt idx="102">
                  <c:v>1.0610324580451267</c:v>
                </c:pt>
                <c:pt idx="103">
                  <c:v>1.0610324580451267</c:v>
                </c:pt>
                <c:pt idx="104">
                  <c:v>1.0610324580451267</c:v>
                </c:pt>
                <c:pt idx="105">
                  <c:v>1.0610324580451267</c:v>
                </c:pt>
                <c:pt idx="106">
                  <c:v>1.0610324580451267</c:v>
                </c:pt>
                <c:pt idx="107">
                  <c:v>1.0610324580451267</c:v>
                </c:pt>
                <c:pt idx="108">
                  <c:v>1.0610324580451267</c:v>
                </c:pt>
                <c:pt idx="109">
                  <c:v>1.0266012428357527</c:v>
                </c:pt>
                <c:pt idx="110">
                  <c:v>0.96922313975093555</c:v>
                </c:pt>
                <c:pt idx="111">
                  <c:v>0.96922313975093555</c:v>
                </c:pt>
                <c:pt idx="112">
                  <c:v>0.96387411119904309</c:v>
                </c:pt>
                <c:pt idx="113">
                  <c:v>0.96922313975093555</c:v>
                </c:pt>
                <c:pt idx="114">
                  <c:v>0.96922313975093555</c:v>
                </c:pt>
                <c:pt idx="115">
                  <c:v>0.96922313975093555</c:v>
                </c:pt>
              </c:numCache>
            </c:numRef>
          </c:xVal>
          <c:yVal>
            <c:numRef>
              <c:f>'Ile2'!$B$150:$B$265</c:f>
              <c:numCache>
                <c:formatCode>General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'Ile2'!$I$149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'Ile2'!$H$150:$H$182</c:f>
              <c:numCache>
                <c:formatCode>General</c:formatCode>
                <c:ptCount val="3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1.4593924877592308</c:v>
                </c:pt>
                <c:pt idx="13">
                  <c:v>1.4593924877592308</c:v>
                </c:pt>
                <c:pt idx="14">
                  <c:v>1.1583624920952498</c:v>
                </c:pt>
                <c:pt idx="15">
                  <c:v>0.38021124171160603</c:v>
                </c:pt>
                <c:pt idx="16">
                  <c:v>0.38021124171160603</c:v>
                </c:pt>
                <c:pt idx="17">
                  <c:v>1.4593924877592308</c:v>
                </c:pt>
                <c:pt idx="18">
                  <c:v>1.4593924877592308</c:v>
                </c:pt>
                <c:pt idx="19">
                  <c:v>1.1583624920952498</c:v>
                </c:pt>
                <c:pt idx="20">
                  <c:v>1.1583624920952498</c:v>
                </c:pt>
                <c:pt idx="21">
                  <c:v>0.38021124171160603</c:v>
                </c:pt>
                <c:pt idx="22">
                  <c:v>0.38021124171160603</c:v>
                </c:pt>
                <c:pt idx="23">
                  <c:v>1.4593924877592308</c:v>
                </c:pt>
                <c:pt idx="24">
                  <c:v>1.4593924877592308</c:v>
                </c:pt>
                <c:pt idx="25">
                  <c:v>1.1583624920952498</c:v>
                </c:pt>
                <c:pt idx="26">
                  <c:v>1.1583624920952498</c:v>
                </c:pt>
                <c:pt idx="27">
                  <c:v>0.38021124171160603</c:v>
                </c:pt>
                <c:pt idx="28">
                  <c:v>0.38021124171160603</c:v>
                </c:pt>
                <c:pt idx="29">
                  <c:v>1.4593924877592308</c:v>
                </c:pt>
                <c:pt idx="30">
                  <c:v>1.4593924877592308</c:v>
                </c:pt>
                <c:pt idx="31">
                  <c:v>1.1583624920952498</c:v>
                </c:pt>
                <c:pt idx="32">
                  <c:v>1.1583624920952498</c:v>
                </c:pt>
              </c:numCache>
            </c:numRef>
          </c:xVal>
          <c:yVal>
            <c:numRef>
              <c:f>'Ile2'!$I$150:$I$182</c:f>
              <c:numCache>
                <c:formatCode>General</c:formatCode>
                <c:ptCount val="33"/>
                <c:pt idx="0">
                  <c:v>2.7243038000000001E-2</c:v>
                </c:pt>
                <c:pt idx="1">
                  <c:v>2.6510110999999999E-2</c:v>
                </c:pt>
                <c:pt idx="2">
                  <c:v>2.5486640000000001E-2</c:v>
                </c:pt>
                <c:pt idx="3">
                  <c:v>8.2973449999999994E-3</c:v>
                </c:pt>
                <c:pt idx="4">
                  <c:v>2.4619996000000002E-2</c:v>
                </c:pt>
                <c:pt idx="5">
                  <c:v>2.5337532999999999E-2</c:v>
                </c:pt>
                <c:pt idx="6">
                  <c:v>2.1181881E-2</c:v>
                </c:pt>
                <c:pt idx="7">
                  <c:v>2.1832266999999999E-2</c:v>
                </c:pt>
                <c:pt idx="8">
                  <c:v>2.7153525000000001E-2</c:v>
                </c:pt>
                <c:pt idx="9">
                  <c:v>2.6041251000000001E-2</c:v>
                </c:pt>
                <c:pt idx="10">
                  <c:v>4.4054161000000001E-2</c:v>
                </c:pt>
                <c:pt idx="11">
                  <c:v>8.0003079999999994E-3</c:v>
                </c:pt>
                <c:pt idx="12">
                  <c:v>2.3924392999999999E-2</c:v>
                </c:pt>
                <c:pt idx="13">
                  <c:v>2.5236697999999998E-2</c:v>
                </c:pt>
                <c:pt idx="14">
                  <c:v>2.2491972999999998E-2</c:v>
                </c:pt>
                <c:pt idx="15">
                  <c:v>2.2070459000000001E-2</c:v>
                </c:pt>
                <c:pt idx="16">
                  <c:v>3.1209658000000001E-2</c:v>
                </c:pt>
                <c:pt idx="17">
                  <c:v>3.0548255E-2</c:v>
                </c:pt>
                <c:pt idx="18">
                  <c:v>3.1759234999999997E-2</c:v>
                </c:pt>
                <c:pt idx="19">
                  <c:v>3.9223002E-2</c:v>
                </c:pt>
                <c:pt idx="20">
                  <c:v>2.7940352000000002E-2</c:v>
                </c:pt>
                <c:pt idx="21">
                  <c:v>3.3199689999999997E-2</c:v>
                </c:pt>
                <c:pt idx="22">
                  <c:v>2.0785863000000002E-2</c:v>
                </c:pt>
                <c:pt idx="23">
                  <c:v>2.3829332000000002E-2</c:v>
                </c:pt>
                <c:pt idx="24">
                  <c:v>2.7206900999999999E-2</c:v>
                </c:pt>
                <c:pt idx="25">
                  <c:v>2.4083055999999999E-2</c:v>
                </c:pt>
                <c:pt idx="26">
                  <c:v>1.8865827000000002E-2</c:v>
                </c:pt>
                <c:pt idx="27">
                  <c:v>9.3507460000000001E-3</c:v>
                </c:pt>
                <c:pt idx="28">
                  <c:v>3.0711625999999999E-2</c:v>
                </c:pt>
                <c:pt idx="29">
                  <c:v>3.0874392000000001E-2</c:v>
                </c:pt>
                <c:pt idx="30">
                  <c:v>3.0749367999999999E-2</c:v>
                </c:pt>
                <c:pt idx="31">
                  <c:v>3.2024703000000002E-2</c:v>
                </c:pt>
                <c:pt idx="32">
                  <c:v>3.6297151999999999E-2</c:v>
                </c:pt>
              </c:numCache>
            </c:numRef>
          </c:yVal>
        </c:ser>
        <c:ser>
          <c:idx val="2"/>
          <c:order val="2"/>
          <c:tx>
            <c:strRef>
              <c:f>'Ile2'!$P$149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'Ile2'!$O$150:$O$179</c:f>
              <c:numCache>
                <c:formatCode>General</c:formatCode>
                <c:ptCount val="3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2.0791812460476247</c:v>
                </c:pt>
                <c:pt idx="13" formatCode="0.00">
                  <c:v>2.0791812460476247</c:v>
                </c:pt>
                <c:pt idx="14" formatCode="0.00">
                  <c:v>2.3802112417116059</c:v>
                </c:pt>
                <c:pt idx="15" formatCode="0.00">
                  <c:v>2.3802112417116059</c:v>
                </c:pt>
                <c:pt idx="16" formatCode="0.00">
                  <c:v>2.6812412373755872</c:v>
                </c:pt>
                <c:pt idx="17" formatCode="0.00">
                  <c:v>2.6812412373755872</c:v>
                </c:pt>
                <c:pt idx="18" formatCode="0.00">
                  <c:v>2.0791812460476247</c:v>
                </c:pt>
                <c:pt idx="19" formatCode="0.00">
                  <c:v>2.0791812460476247</c:v>
                </c:pt>
                <c:pt idx="20" formatCode="0.00">
                  <c:v>2.3802112417116059</c:v>
                </c:pt>
                <c:pt idx="21" formatCode="0.00">
                  <c:v>2.3802112417116059</c:v>
                </c:pt>
                <c:pt idx="22" formatCode="0.00">
                  <c:v>2.6812412373755872</c:v>
                </c:pt>
                <c:pt idx="23" formatCode="0.00">
                  <c:v>2.6812412373755872</c:v>
                </c:pt>
                <c:pt idx="24" formatCode="0.00">
                  <c:v>2.0791812460476247</c:v>
                </c:pt>
                <c:pt idx="25" formatCode="0.00">
                  <c:v>2.0791812460476247</c:v>
                </c:pt>
                <c:pt idx="26" formatCode="0.00">
                  <c:v>2.3802112417116059</c:v>
                </c:pt>
                <c:pt idx="27" formatCode="0.00">
                  <c:v>2.3802112417116059</c:v>
                </c:pt>
                <c:pt idx="28" formatCode="0.00">
                  <c:v>2.6812412373755872</c:v>
                </c:pt>
                <c:pt idx="29" formatCode="0.00">
                  <c:v>2.6812412373755872</c:v>
                </c:pt>
              </c:numCache>
            </c:numRef>
          </c:xVal>
          <c:yVal>
            <c:numRef>
              <c:f>'Ile2'!$P$150:$P$179</c:f>
              <c:numCache>
                <c:formatCode>General</c:formatCode>
                <c:ptCount val="30"/>
                <c:pt idx="0">
                  <c:v>2.7243038000000001E-2</c:v>
                </c:pt>
                <c:pt idx="1">
                  <c:v>2.6510110999999999E-2</c:v>
                </c:pt>
                <c:pt idx="2">
                  <c:v>2.5486640000000001E-2</c:v>
                </c:pt>
                <c:pt idx="3">
                  <c:v>8.2973449999999994E-3</c:v>
                </c:pt>
                <c:pt idx="4">
                  <c:v>2.4619996000000002E-2</c:v>
                </c:pt>
                <c:pt idx="5">
                  <c:v>2.5337532999999999E-2</c:v>
                </c:pt>
                <c:pt idx="6">
                  <c:v>2.1181881E-2</c:v>
                </c:pt>
                <c:pt idx="7">
                  <c:v>2.1832266999999999E-2</c:v>
                </c:pt>
                <c:pt idx="8">
                  <c:v>2.7153525000000001E-2</c:v>
                </c:pt>
                <c:pt idx="9">
                  <c:v>2.6041251000000001E-2</c:v>
                </c:pt>
                <c:pt idx="10">
                  <c:v>4.4054161000000001E-2</c:v>
                </c:pt>
                <c:pt idx="11">
                  <c:v>8.0003079999999994E-3</c:v>
                </c:pt>
                <c:pt idx="12">
                  <c:v>4.4005572E-2</c:v>
                </c:pt>
                <c:pt idx="13">
                  <c:v>4.5915267000000003E-2</c:v>
                </c:pt>
                <c:pt idx="14">
                  <c:v>5.5266368000000003E-2</c:v>
                </c:pt>
                <c:pt idx="15">
                  <c:v>5.9418674999999997E-2</c:v>
                </c:pt>
                <c:pt idx="16">
                  <c:v>5.9154673999999997E-2</c:v>
                </c:pt>
                <c:pt idx="17">
                  <c:v>3.7396339000000001E-2</c:v>
                </c:pt>
                <c:pt idx="18">
                  <c:v>4.7214820999999997E-2</c:v>
                </c:pt>
                <c:pt idx="19">
                  <c:v>4.1652586999999998E-2</c:v>
                </c:pt>
                <c:pt idx="20">
                  <c:v>6.6091116000000005E-2</c:v>
                </c:pt>
                <c:pt idx="21">
                  <c:v>5.2467609999999998E-2</c:v>
                </c:pt>
                <c:pt idx="22">
                  <c:v>3.9808631999999997E-2</c:v>
                </c:pt>
                <c:pt idx="23">
                  <c:v>6.3800830000000003E-2</c:v>
                </c:pt>
                <c:pt idx="24">
                  <c:v>4.5445169000000001E-2</c:v>
                </c:pt>
                <c:pt idx="25">
                  <c:v>2.1678906000000001E-2</c:v>
                </c:pt>
                <c:pt idx="26">
                  <c:v>5.9255659000000002E-2</c:v>
                </c:pt>
                <c:pt idx="27">
                  <c:v>5.8110686000000002E-2</c:v>
                </c:pt>
                <c:pt idx="28">
                  <c:v>8.1128072999999995E-2</c:v>
                </c:pt>
                <c:pt idx="29">
                  <c:v>5.0565259000000001E-2</c:v>
                </c:pt>
              </c:numCache>
            </c:numRef>
          </c:yVal>
        </c:ser>
        <c:ser>
          <c:idx val="3"/>
          <c:order val="3"/>
          <c:tx>
            <c:strRef>
              <c:f>'Ile2'!$W$149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'Ile2'!$V$150:$V$227</c:f>
              <c:numCache>
                <c:formatCode>General</c:formatCode>
                <c:ptCount val="7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3.0334237554869499</c:v>
                </c:pt>
                <c:pt idx="13" formatCode="0.00">
                  <c:v>3.3344537511509307</c:v>
                </c:pt>
                <c:pt idx="14" formatCode="0.00">
                  <c:v>3.3344537511509307</c:v>
                </c:pt>
                <c:pt idx="15" formatCode="0.00">
                  <c:v>1.6532125137753437</c:v>
                </c:pt>
                <c:pt idx="16" formatCode="0.00">
                  <c:v>1.6532125137753437</c:v>
                </c:pt>
                <c:pt idx="17" formatCode="0.00">
                  <c:v>1.954242509439325</c:v>
                </c:pt>
                <c:pt idx="18" formatCode="0.00">
                  <c:v>1.954242509439325</c:v>
                </c:pt>
                <c:pt idx="19" formatCode="0.00">
                  <c:v>2.255272505103306</c:v>
                </c:pt>
                <c:pt idx="20" formatCode="0.00">
                  <c:v>2.255272505103306</c:v>
                </c:pt>
                <c:pt idx="21" formatCode="0.00">
                  <c:v>2.4313637641589874</c:v>
                </c:pt>
                <c:pt idx="22" formatCode="0.00">
                  <c:v>2.4313637641589874</c:v>
                </c:pt>
                <c:pt idx="23" formatCode="0.00">
                  <c:v>2.5563025007672873</c:v>
                </c:pt>
                <c:pt idx="24" formatCode="0.00">
                  <c:v>2.5563025007672873</c:v>
                </c:pt>
                <c:pt idx="25" formatCode="0.00">
                  <c:v>3.0334237554869499</c:v>
                </c:pt>
                <c:pt idx="26" formatCode="0.00">
                  <c:v>3.0334237554869499</c:v>
                </c:pt>
                <c:pt idx="27" formatCode="0.00">
                  <c:v>3.3344537511509307</c:v>
                </c:pt>
                <c:pt idx="28" formatCode="0.00">
                  <c:v>3.3344537511509307</c:v>
                </c:pt>
                <c:pt idx="29" formatCode="0.00">
                  <c:v>3.510545010206612</c:v>
                </c:pt>
                <c:pt idx="30" formatCode="0.00">
                  <c:v>3.510545010206612</c:v>
                </c:pt>
                <c:pt idx="31" formatCode="0.00">
                  <c:v>3.6354837468149119</c:v>
                </c:pt>
                <c:pt idx="32" formatCode="0.00">
                  <c:v>3.6354837468149119</c:v>
                </c:pt>
                <c:pt idx="33" formatCode="0.00">
                  <c:v>3.7323937598229686</c:v>
                </c:pt>
                <c:pt idx="34" formatCode="0.00">
                  <c:v>3.7323937598229686</c:v>
                </c:pt>
                <c:pt idx="35" formatCode="0.00">
                  <c:v>1.6532125137753437</c:v>
                </c:pt>
                <c:pt idx="36" formatCode="0.00">
                  <c:v>1.6532125137753437</c:v>
                </c:pt>
                <c:pt idx="37" formatCode="0.00">
                  <c:v>1.954242509439325</c:v>
                </c:pt>
                <c:pt idx="38" formatCode="0.00">
                  <c:v>1.954242509439325</c:v>
                </c:pt>
                <c:pt idx="39" formatCode="0.00">
                  <c:v>2.255272505103306</c:v>
                </c:pt>
                <c:pt idx="40" formatCode="0.00">
                  <c:v>2.255272505103306</c:v>
                </c:pt>
                <c:pt idx="41" formatCode="0.00">
                  <c:v>2.4313637641589874</c:v>
                </c:pt>
                <c:pt idx="42" formatCode="0.00">
                  <c:v>2.4313637641589874</c:v>
                </c:pt>
                <c:pt idx="43" formatCode="0.00">
                  <c:v>2.5563025007672873</c:v>
                </c:pt>
                <c:pt idx="44" formatCode="0.00">
                  <c:v>2.5563025007672873</c:v>
                </c:pt>
                <c:pt idx="45" formatCode="0.00">
                  <c:v>3.0334237554869499</c:v>
                </c:pt>
                <c:pt idx="46" formatCode="0.00">
                  <c:v>3.0334237554869499</c:v>
                </c:pt>
                <c:pt idx="47" formatCode="0.00">
                  <c:v>3.3344537511509307</c:v>
                </c:pt>
                <c:pt idx="48" formatCode="0.00">
                  <c:v>3.3344537511509307</c:v>
                </c:pt>
                <c:pt idx="49" formatCode="0.00">
                  <c:v>3.3344537511509307</c:v>
                </c:pt>
                <c:pt idx="50" formatCode="0.00">
                  <c:v>3.3344537511509307</c:v>
                </c:pt>
                <c:pt idx="51" formatCode="0.00">
                  <c:v>3.510545010206612</c:v>
                </c:pt>
                <c:pt idx="52" formatCode="0.00">
                  <c:v>3.6354837468149119</c:v>
                </c:pt>
                <c:pt idx="53" formatCode="0.00">
                  <c:v>3.6354837468149119</c:v>
                </c:pt>
                <c:pt idx="54" formatCode="0.00">
                  <c:v>3.7323937598229686</c:v>
                </c:pt>
                <c:pt idx="55" formatCode="0.00">
                  <c:v>3.7323937598229686</c:v>
                </c:pt>
                <c:pt idx="56" formatCode="0.00">
                  <c:v>1.6532125137753437</c:v>
                </c:pt>
                <c:pt idx="57" formatCode="0.00">
                  <c:v>1.6532125137753437</c:v>
                </c:pt>
                <c:pt idx="58" formatCode="0.00">
                  <c:v>1.954242509439325</c:v>
                </c:pt>
                <c:pt idx="59" formatCode="0.00">
                  <c:v>1.954242509439325</c:v>
                </c:pt>
                <c:pt idx="60" formatCode="0.00">
                  <c:v>2.255272505103306</c:v>
                </c:pt>
                <c:pt idx="61" formatCode="0.00">
                  <c:v>2.255272505103306</c:v>
                </c:pt>
                <c:pt idx="62" formatCode="0.00">
                  <c:v>2.4313637641589874</c:v>
                </c:pt>
                <c:pt idx="63" formatCode="0.00">
                  <c:v>2.4313637641589874</c:v>
                </c:pt>
                <c:pt idx="64" formatCode="0.00">
                  <c:v>2.5563025007672873</c:v>
                </c:pt>
                <c:pt idx="65" formatCode="0.00">
                  <c:v>2.5563025007672873</c:v>
                </c:pt>
                <c:pt idx="66" formatCode="0.00">
                  <c:v>3.0334237554869499</c:v>
                </c:pt>
                <c:pt idx="67" formatCode="0.00">
                  <c:v>3.0334237554869499</c:v>
                </c:pt>
                <c:pt idx="68" formatCode="0.00">
                  <c:v>3.3344537511509307</c:v>
                </c:pt>
                <c:pt idx="69" formatCode="0.00">
                  <c:v>3.3344537511509307</c:v>
                </c:pt>
                <c:pt idx="70" formatCode="0.00">
                  <c:v>3.3344537511509307</c:v>
                </c:pt>
                <c:pt idx="71" formatCode="0.00">
                  <c:v>3.3344537511509307</c:v>
                </c:pt>
                <c:pt idx="72" formatCode="0.00">
                  <c:v>3.510545010206612</c:v>
                </c:pt>
                <c:pt idx="73" formatCode="0.00">
                  <c:v>3.510545010206612</c:v>
                </c:pt>
                <c:pt idx="74" formatCode="0.00">
                  <c:v>3.6354837468149119</c:v>
                </c:pt>
                <c:pt idx="75" formatCode="0.00">
                  <c:v>3.6354837468149119</c:v>
                </c:pt>
                <c:pt idx="76" formatCode="0.00">
                  <c:v>3.7323937598229686</c:v>
                </c:pt>
                <c:pt idx="77" formatCode="0.00">
                  <c:v>3.7323937598229686</c:v>
                </c:pt>
              </c:numCache>
            </c:numRef>
          </c:xVal>
          <c:yVal>
            <c:numRef>
              <c:f>'Ile2'!$W$150:$W$227</c:f>
              <c:numCache>
                <c:formatCode>General</c:formatCode>
                <c:ptCount val="78"/>
                <c:pt idx="0">
                  <c:v>2.7243038000000001E-2</c:v>
                </c:pt>
                <c:pt idx="1">
                  <c:v>2.6510110999999999E-2</c:v>
                </c:pt>
                <c:pt idx="2">
                  <c:v>2.5486640000000001E-2</c:v>
                </c:pt>
                <c:pt idx="3">
                  <c:v>8.2973449999999994E-3</c:v>
                </c:pt>
                <c:pt idx="4">
                  <c:v>2.4619996000000002E-2</c:v>
                </c:pt>
                <c:pt idx="5">
                  <c:v>2.5337532999999999E-2</c:v>
                </c:pt>
                <c:pt idx="6">
                  <c:v>2.1181881E-2</c:v>
                </c:pt>
                <c:pt idx="7">
                  <c:v>2.1832266999999999E-2</c:v>
                </c:pt>
                <c:pt idx="8">
                  <c:v>2.7153525000000001E-2</c:v>
                </c:pt>
                <c:pt idx="9">
                  <c:v>2.6041251000000001E-2</c:v>
                </c:pt>
                <c:pt idx="10">
                  <c:v>4.4054161000000001E-2</c:v>
                </c:pt>
                <c:pt idx="11">
                  <c:v>8.0003079999999994E-3</c:v>
                </c:pt>
                <c:pt idx="12">
                  <c:v>5.1055606000000003E-2</c:v>
                </c:pt>
                <c:pt idx="13">
                  <c:v>6.6129632999999993E-2</c:v>
                </c:pt>
                <c:pt idx="14">
                  <c:v>6.7581124000000006E-2</c:v>
                </c:pt>
                <c:pt idx="15">
                  <c:v>3.1784946000000001E-2</c:v>
                </c:pt>
                <c:pt idx="16">
                  <c:v>2.7633851000000001E-2</c:v>
                </c:pt>
                <c:pt idx="17">
                  <c:v>2.9474452000000002E-2</c:v>
                </c:pt>
                <c:pt idx="18">
                  <c:v>3.6792321000000003E-2</c:v>
                </c:pt>
                <c:pt idx="19">
                  <c:v>4.1127747999999999E-2</c:v>
                </c:pt>
                <c:pt idx="20">
                  <c:v>5.6858546000000003E-2</c:v>
                </c:pt>
                <c:pt idx="21">
                  <c:v>5.0338964999999999E-2</c:v>
                </c:pt>
                <c:pt idx="22">
                  <c:v>5.1740375999999998E-2</c:v>
                </c:pt>
                <c:pt idx="23">
                  <c:v>4.7789172999999997E-2</c:v>
                </c:pt>
                <c:pt idx="24">
                  <c:v>5.3549785000000003E-2</c:v>
                </c:pt>
                <c:pt idx="25">
                  <c:v>7.2688871000000002E-2</c:v>
                </c:pt>
                <c:pt idx="26">
                  <c:v>6.2467186000000001E-2</c:v>
                </c:pt>
                <c:pt idx="27">
                  <c:v>9.2536698000000001E-2</c:v>
                </c:pt>
                <c:pt idx="28">
                  <c:v>0.10754303699999999</c:v>
                </c:pt>
                <c:pt idx="29">
                  <c:v>0.12931213499999999</c:v>
                </c:pt>
                <c:pt idx="30">
                  <c:v>0.14434797699999999</c:v>
                </c:pt>
                <c:pt idx="31">
                  <c:v>0.146114312</c:v>
                </c:pt>
                <c:pt idx="32">
                  <c:v>0.133177559</c:v>
                </c:pt>
                <c:pt idx="33">
                  <c:v>0.156073508</c:v>
                </c:pt>
                <c:pt idx="34">
                  <c:v>0.128888962</c:v>
                </c:pt>
                <c:pt idx="35">
                  <c:v>2.8851386E-2</c:v>
                </c:pt>
                <c:pt idx="36">
                  <c:v>1.9287324000000002E-2</c:v>
                </c:pt>
                <c:pt idx="37">
                  <c:v>3.1411832000000001E-2</c:v>
                </c:pt>
                <c:pt idx="38">
                  <c:v>3.7716853000000002E-2</c:v>
                </c:pt>
                <c:pt idx="39">
                  <c:v>4.3515705000000002E-2</c:v>
                </c:pt>
                <c:pt idx="40">
                  <c:v>3.4869353999999998E-2</c:v>
                </c:pt>
                <c:pt idx="41">
                  <c:v>4.1720934000000001E-2</c:v>
                </c:pt>
                <c:pt idx="42">
                  <c:v>4.3372859999999999E-2</c:v>
                </c:pt>
                <c:pt idx="43">
                  <c:v>4.4314735000000001E-2</c:v>
                </c:pt>
                <c:pt idx="44">
                  <c:v>4.4207027000000003E-2</c:v>
                </c:pt>
                <c:pt idx="45">
                  <c:v>5.9405992999999997E-2</c:v>
                </c:pt>
                <c:pt idx="46">
                  <c:v>6.4247742999999996E-2</c:v>
                </c:pt>
                <c:pt idx="47">
                  <c:v>6.5304483999999996E-2</c:v>
                </c:pt>
                <c:pt idx="48">
                  <c:v>6.1097120999999997E-2</c:v>
                </c:pt>
                <c:pt idx="49">
                  <c:v>6.9964280000000004E-2</c:v>
                </c:pt>
                <c:pt idx="50">
                  <c:v>7.2196899999999994E-2</c:v>
                </c:pt>
                <c:pt idx="51">
                  <c:v>6.4388279000000007E-2</c:v>
                </c:pt>
                <c:pt idx="52">
                  <c:v>9.7267400000000004E-2</c:v>
                </c:pt>
                <c:pt idx="53">
                  <c:v>9.4040551999999999E-2</c:v>
                </c:pt>
                <c:pt idx="54">
                  <c:v>7.5891334000000005E-2</c:v>
                </c:pt>
                <c:pt idx="55">
                  <c:v>6.8376377000000002E-2</c:v>
                </c:pt>
                <c:pt idx="56">
                  <c:v>1.1505133000000001E-2</c:v>
                </c:pt>
                <c:pt idx="57">
                  <c:v>3.4172879000000003E-2</c:v>
                </c:pt>
                <c:pt idx="58">
                  <c:v>1.9925819000000001E-2</c:v>
                </c:pt>
                <c:pt idx="59">
                  <c:v>2.9500815E-2</c:v>
                </c:pt>
                <c:pt idx="60">
                  <c:v>3.7721146999999997E-2</c:v>
                </c:pt>
                <c:pt idx="61">
                  <c:v>3.6799467000000002E-2</c:v>
                </c:pt>
                <c:pt idx="62">
                  <c:v>4.1854680999999998E-2</c:v>
                </c:pt>
                <c:pt idx="63">
                  <c:v>3.7418701999999998E-2</c:v>
                </c:pt>
                <c:pt idx="64">
                  <c:v>4.8510269000000002E-2</c:v>
                </c:pt>
                <c:pt idx="65">
                  <c:v>4.9305562999999997E-2</c:v>
                </c:pt>
                <c:pt idx="66">
                  <c:v>6.6925819999999997E-2</c:v>
                </c:pt>
                <c:pt idx="67">
                  <c:v>6.0961939E-2</c:v>
                </c:pt>
                <c:pt idx="68">
                  <c:v>6.8785529999999998E-2</c:v>
                </c:pt>
                <c:pt idx="69">
                  <c:v>6.3689951999999994E-2</c:v>
                </c:pt>
                <c:pt idx="70">
                  <c:v>5.0849456000000001E-2</c:v>
                </c:pt>
                <c:pt idx="71">
                  <c:v>6.6136535999999996E-2</c:v>
                </c:pt>
                <c:pt idx="72">
                  <c:v>6.9813451999999998E-2</c:v>
                </c:pt>
                <c:pt idx="73">
                  <c:v>8.0116537000000002E-2</c:v>
                </c:pt>
                <c:pt idx="74">
                  <c:v>8.0012367000000001E-2</c:v>
                </c:pt>
                <c:pt idx="75">
                  <c:v>8.6845522999999994E-2</c:v>
                </c:pt>
                <c:pt idx="76">
                  <c:v>8.1619378000000006E-2</c:v>
                </c:pt>
                <c:pt idx="77">
                  <c:v>8.3572048999999995E-2</c:v>
                </c:pt>
              </c:numCache>
            </c:numRef>
          </c:yVal>
        </c:ser>
        <c:ser>
          <c:idx val="4"/>
          <c:order val="4"/>
          <c:tx>
            <c:strRef>
              <c:f>'Ile2'!$L$2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'Ile2'!$K$3:$K$23</c:f>
              <c:numCache>
                <c:formatCode>0.00</c:formatCode>
                <c:ptCount val="21"/>
                <c:pt idx="0">
                  <c:v>0.90308998699194354</c:v>
                </c:pt>
                <c:pt idx="1">
                  <c:v>0.91674005059513042</c:v>
                </c:pt>
                <c:pt idx="2">
                  <c:v>0.9303901141983173</c:v>
                </c:pt>
                <c:pt idx="3">
                  <c:v>0.94404017780150418</c:v>
                </c:pt>
                <c:pt idx="4">
                  <c:v>0.95769024140469106</c:v>
                </c:pt>
                <c:pt idx="5">
                  <c:v>0.97134030500787794</c:v>
                </c:pt>
                <c:pt idx="6">
                  <c:v>0.98499036861106493</c:v>
                </c:pt>
                <c:pt idx="7">
                  <c:v>0.99864043221425181</c:v>
                </c:pt>
                <c:pt idx="8">
                  <c:v>1.0122904958174386</c:v>
                </c:pt>
                <c:pt idx="9">
                  <c:v>1.0259405594206255</c:v>
                </c:pt>
                <c:pt idx="10">
                  <c:v>1.0395906230238126</c:v>
                </c:pt>
                <c:pt idx="11">
                  <c:v>1.0532406866269994</c:v>
                </c:pt>
                <c:pt idx="12">
                  <c:v>1.0668907502301863</c:v>
                </c:pt>
                <c:pt idx="13">
                  <c:v>1.0805408138333732</c:v>
                </c:pt>
                <c:pt idx="14">
                  <c:v>1.0941908774365601</c:v>
                </c:pt>
                <c:pt idx="15">
                  <c:v>1.107840941039747</c:v>
                </c:pt>
                <c:pt idx="16">
                  <c:v>1.1214910046429338</c:v>
                </c:pt>
                <c:pt idx="17">
                  <c:v>1.1351410682461207</c:v>
                </c:pt>
                <c:pt idx="18">
                  <c:v>1.1487911318493076</c:v>
                </c:pt>
                <c:pt idx="19">
                  <c:v>1.1624411954524945</c:v>
                </c:pt>
                <c:pt idx="20">
                  <c:v>1.1760912590556813</c:v>
                </c:pt>
              </c:numCache>
            </c:numRef>
          </c:xVal>
          <c:yVal>
            <c:numRef>
              <c:f>'Ile2'!$L$3:$L$23</c:f>
              <c:numCache>
                <c:formatCode>0.00</c:formatCode>
                <c:ptCount val="21"/>
                <c:pt idx="0">
                  <c:v>1.7776796632641284E-2</c:v>
                </c:pt>
                <c:pt idx="1">
                  <c:v>1.7590407408842629E-2</c:v>
                </c:pt>
                <c:pt idx="2">
                  <c:v>1.7396003934548238E-2</c:v>
                </c:pt>
                <c:pt idx="3">
                  <c:v>1.7196005448311485E-2</c:v>
                </c:pt>
                <c:pt idx="4">
                  <c:v>1.699283118868547E-2</c:v>
                </c:pt>
                <c:pt idx="5">
                  <c:v>1.6788900394223233E-2</c:v>
                </c:pt>
                <c:pt idx="6">
                  <c:v>1.6586632303477927E-2</c:v>
                </c:pt>
                <c:pt idx="7">
                  <c:v>1.6388446155002762E-2</c:v>
                </c:pt>
                <c:pt idx="8">
                  <c:v>1.6196761187350889E-2</c:v>
                </c:pt>
                <c:pt idx="9">
                  <c:v>1.6013996639075351E-2</c:v>
                </c:pt>
                <c:pt idx="10">
                  <c:v>1.5842571748729412E-2</c:v>
                </c:pt>
                <c:pt idx="11">
                  <c:v>1.5684905754865947E-2</c:v>
                </c:pt>
                <c:pt idx="12">
                  <c:v>1.5543417896038497E-2</c:v>
                </c:pt>
                <c:pt idx="13">
                  <c:v>1.5420527410799884E-2</c:v>
                </c:pt>
                <c:pt idx="14">
                  <c:v>1.5318653537703425E-2</c:v>
                </c:pt>
                <c:pt idx="15">
                  <c:v>1.5240215515302052E-2</c:v>
                </c:pt>
                <c:pt idx="16">
                  <c:v>1.5187632582148974E-2</c:v>
                </c:pt>
                <c:pt idx="17">
                  <c:v>1.5163323976797566E-2</c:v>
                </c:pt>
                <c:pt idx="18">
                  <c:v>1.5169708937800758E-2</c:v>
                </c:pt>
                <c:pt idx="19">
                  <c:v>1.5209206703711647E-2</c:v>
                </c:pt>
                <c:pt idx="20">
                  <c:v>1.5284236513083554E-2</c:v>
                </c:pt>
              </c:numCache>
            </c:numRef>
          </c:yVal>
        </c:ser>
        <c:ser>
          <c:idx val="5"/>
          <c:order val="5"/>
          <c:tx>
            <c:strRef>
              <c:f>'Ile2'!$M$2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'Ile2'!$K$3:$K$23</c:f>
              <c:numCache>
                <c:formatCode>0.00</c:formatCode>
                <c:ptCount val="21"/>
                <c:pt idx="0">
                  <c:v>0.90308998699194354</c:v>
                </c:pt>
                <c:pt idx="1">
                  <c:v>0.91674005059513042</c:v>
                </c:pt>
                <c:pt idx="2">
                  <c:v>0.9303901141983173</c:v>
                </c:pt>
                <c:pt idx="3">
                  <c:v>0.94404017780150418</c:v>
                </c:pt>
                <c:pt idx="4">
                  <c:v>0.95769024140469106</c:v>
                </c:pt>
                <c:pt idx="5">
                  <c:v>0.97134030500787794</c:v>
                </c:pt>
                <c:pt idx="6">
                  <c:v>0.98499036861106493</c:v>
                </c:pt>
                <c:pt idx="7">
                  <c:v>0.99864043221425181</c:v>
                </c:pt>
                <c:pt idx="8">
                  <c:v>1.0122904958174386</c:v>
                </c:pt>
                <c:pt idx="9">
                  <c:v>1.0259405594206255</c:v>
                </c:pt>
                <c:pt idx="10">
                  <c:v>1.0395906230238126</c:v>
                </c:pt>
                <c:pt idx="11">
                  <c:v>1.0532406866269994</c:v>
                </c:pt>
                <c:pt idx="12">
                  <c:v>1.0668907502301863</c:v>
                </c:pt>
                <c:pt idx="13">
                  <c:v>1.0805408138333732</c:v>
                </c:pt>
                <c:pt idx="14">
                  <c:v>1.0941908774365601</c:v>
                </c:pt>
                <c:pt idx="15">
                  <c:v>1.107840941039747</c:v>
                </c:pt>
                <c:pt idx="16">
                  <c:v>1.1214910046429338</c:v>
                </c:pt>
                <c:pt idx="17">
                  <c:v>1.1351410682461207</c:v>
                </c:pt>
                <c:pt idx="18">
                  <c:v>1.1487911318493076</c:v>
                </c:pt>
                <c:pt idx="19">
                  <c:v>1.1624411954524945</c:v>
                </c:pt>
                <c:pt idx="20">
                  <c:v>1.1760912590556813</c:v>
                </c:pt>
              </c:numCache>
            </c:numRef>
          </c:xVal>
          <c:yVal>
            <c:numRef>
              <c:f>'Ile2'!$M$3:$M$23</c:f>
              <c:numCache>
                <c:formatCode>0.00</c:formatCode>
                <c:ptCount val="21"/>
                <c:pt idx="0">
                  <c:v>2.800448533682556E-2</c:v>
                </c:pt>
                <c:pt idx="1">
                  <c:v>2.8064905908130225E-2</c:v>
                </c:pt>
                <c:pt idx="2">
                  <c:v>2.8123044850202131E-2</c:v>
                </c:pt>
                <c:pt idx="3">
                  <c:v>2.8178844589400714E-2</c:v>
                </c:pt>
                <c:pt idx="4">
                  <c:v>2.8232247552085407E-2</c:v>
                </c:pt>
                <c:pt idx="5">
                  <c:v>2.8283196164615651E-2</c:v>
                </c:pt>
                <c:pt idx="6">
                  <c:v>2.8331632853350875E-2</c:v>
                </c:pt>
                <c:pt idx="7">
                  <c:v>2.8377500044650523E-2</c:v>
                </c:pt>
                <c:pt idx="8">
                  <c:v>2.8420740164874024E-2</c:v>
                </c:pt>
                <c:pt idx="9">
                  <c:v>2.8461295640380822E-2</c:v>
                </c:pt>
                <c:pt idx="10">
                  <c:v>2.8499108897530347E-2</c:v>
                </c:pt>
                <c:pt idx="11">
                  <c:v>2.8534122362682039E-2</c:v>
                </c:pt>
                <c:pt idx="12">
                  <c:v>2.8566278462195331E-2</c:v>
                </c:pt>
                <c:pt idx="13">
                  <c:v>2.859551962242966E-2</c:v>
                </c:pt>
                <c:pt idx="14">
                  <c:v>2.8621788269744465E-2</c:v>
                </c:pt>
                <c:pt idx="15">
                  <c:v>2.864502683049918E-2</c:v>
                </c:pt>
                <c:pt idx="16">
                  <c:v>2.8665177731053239E-2</c:v>
                </c:pt>
                <c:pt idx="17">
                  <c:v>2.868218339776608E-2</c:v>
                </c:pt>
                <c:pt idx="18">
                  <c:v>2.8695986256997142E-2</c:v>
                </c:pt>
                <c:pt idx="19">
                  <c:v>2.8706528735105857E-2</c:v>
                </c:pt>
                <c:pt idx="20">
                  <c:v>2.8713753258451664E-2</c:v>
                </c:pt>
              </c:numCache>
            </c:numRef>
          </c:yVal>
        </c:ser>
        <c:ser>
          <c:idx val="6"/>
          <c:order val="6"/>
          <c:tx>
            <c:strRef>
              <c:f>'Ile2'!$Q$2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'Ile2'!$O$3:$O$23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1.656905491978365</c:v>
                </c:pt>
                <c:pt idx="2">
                  <c:v>1.711750992628768</c:v>
                </c:pt>
                <c:pt idx="3">
                  <c:v>1.7665964932791707</c:v>
                </c:pt>
                <c:pt idx="4">
                  <c:v>1.8214419939295736</c:v>
                </c:pt>
                <c:pt idx="5">
                  <c:v>1.8762874945799763</c:v>
                </c:pt>
                <c:pt idx="6">
                  <c:v>1.9311329952303793</c:v>
                </c:pt>
                <c:pt idx="7">
                  <c:v>1.985978495880782</c:v>
                </c:pt>
                <c:pt idx="8">
                  <c:v>2.0408239965311847</c:v>
                </c:pt>
                <c:pt idx="9">
                  <c:v>2.0956694971815875</c:v>
                </c:pt>
                <c:pt idx="10">
                  <c:v>2.1505149978319906</c:v>
                </c:pt>
                <c:pt idx="11">
                  <c:v>2.2053604984823933</c:v>
                </c:pt>
                <c:pt idx="12">
                  <c:v>2.2602059991327961</c:v>
                </c:pt>
                <c:pt idx="13">
                  <c:v>2.3150514997831992</c:v>
                </c:pt>
                <c:pt idx="14">
                  <c:v>2.3698970004336015</c:v>
                </c:pt>
                <c:pt idx="15">
                  <c:v>2.4247425010840047</c:v>
                </c:pt>
                <c:pt idx="16">
                  <c:v>2.4795880017344074</c:v>
                </c:pt>
                <c:pt idx="17">
                  <c:v>2.5344335023848101</c:v>
                </c:pt>
                <c:pt idx="18">
                  <c:v>2.5892790030352133</c:v>
                </c:pt>
                <c:pt idx="19">
                  <c:v>2.6441245036856156</c:v>
                </c:pt>
                <c:pt idx="20">
                  <c:v>2.6989700043360187</c:v>
                </c:pt>
              </c:numCache>
            </c:numRef>
          </c:xVal>
          <c:yVal>
            <c:numRef>
              <c:f>'Ile2'!$Q$3:$Q$23</c:f>
              <c:numCache>
                <c:formatCode>0.00</c:formatCode>
                <c:ptCount val="21"/>
                <c:pt idx="0">
                  <c:v>-1.4778140483583391E-2</c:v>
                </c:pt>
                <c:pt idx="1">
                  <c:v>-7.2019410603172407E-3</c:v>
                </c:pt>
                <c:pt idx="2">
                  <c:v>1.4881895421420266E-4</c:v>
                </c:pt>
                <c:pt idx="3">
                  <c:v>7.2394449693204965E-3</c:v>
                </c:pt>
                <c:pt idx="4">
                  <c:v>1.4035242394311254E-2</c:v>
                </c:pt>
                <c:pt idx="5">
                  <c:v>2.0501516638495948E-2</c:v>
                </c:pt>
                <c:pt idx="6">
                  <c:v>2.6603573111184303E-2</c:v>
                </c:pt>
                <c:pt idx="7">
                  <c:v>3.2306717221685877E-2</c:v>
                </c:pt>
                <c:pt idx="8">
                  <c:v>3.7576254379310114E-2</c:v>
                </c:pt>
                <c:pt idx="9">
                  <c:v>4.237748999336674E-2</c:v>
                </c:pt>
                <c:pt idx="10">
                  <c:v>4.6675729473165173E-2</c:v>
                </c:pt>
                <c:pt idx="11">
                  <c:v>5.0436278228015163E-2</c:v>
                </c:pt>
                <c:pt idx="12">
                  <c:v>5.3624441667226158E-2</c:v>
                </c:pt>
                <c:pt idx="13">
                  <c:v>5.6205525200107853E-2</c:v>
                </c:pt>
                <c:pt idx="14">
                  <c:v>5.8144834235969667E-2</c:v>
                </c:pt>
                <c:pt idx="15">
                  <c:v>5.9407674184121434E-2</c:v>
                </c:pt>
                <c:pt idx="16">
                  <c:v>5.9959350453872351E-2</c:v>
                </c:pt>
                <c:pt idx="17">
                  <c:v>5.9765168454532336E-2</c:v>
                </c:pt>
                <c:pt idx="18">
                  <c:v>5.8790433595410752E-2</c:v>
                </c:pt>
                <c:pt idx="19">
                  <c:v>5.7000451285817211E-2</c:v>
                </c:pt>
                <c:pt idx="20">
                  <c:v>5.4360526935061382E-2</c:v>
                </c:pt>
              </c:numCache>
            </c:numRef>
          </c:yVal>
        </c:ser>
        <c:ser>
          <c:idx val="7"/>
          <c:order val="7"/>
          <c:tx>
            <c:strRef>
              <c:f>'Ile2'!$U$2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'Ile2'!$S$3:$S$23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1.5882136922004801</c:v>
                </c:pt>
                <c:pt idx="2">
                  <c:v>1.6993061296812981</c:v>
                </c:pt>
                <c:pt idx="3">
                  <c:v>1.8103985671621157</c:v>
                </c:pt>
                <c:pt idx="4">
                  <c:v>1.9214910046429337</c:v>
                </c:pt>
                <c:pt idx="5">
                  <c:v>2.0325834421237516</c:v>
                </c:pt>
                <c:pt idx="6">
                  <c:v>2.1436758796045692</c:v>
                </c:pt>
                <c:pt idx="7">
                  <c:v>2.2547683170853867</c:v>
                </c:pt>
                <c:pt idx="8">
                  <c:v>2.3658607545662047</c:v>
                </c:pt>
                <c:pt idx="9">
                  <c:v>2.4769531920470227</c:v>
                </c:pt>
                <c:pt idx="10">
                  <c:v>2.5880456295278407</c:v>
                </c:pt>
                <c:pt idx="11">
                  <c:v>2.6991380670086587</c:v>
                </c:pt>
                <c:pt idx="12">
                  <c:v>2.8102305044894758</c:v>
                </c:pt>
                <c:pt idx="13">
                  <c:v>2.9213229419702937</c:v>
                </c:pt>
                <c:pt idx="14">
                  <c:v>3.0324153794511117</c:v>
                </c:pt>
                <c:pt idx="15">
                  <c:v>3.1435078169319297</c:v>
                </c:pt>
                <c:pt idx="16">
                  <c:v>3.2546002544127477</c:v>
                </c:pt>
                <c:pt idx="17">
                  <c:v>3.3656926918935648</c:v>
                </c:pt>
                <c:pt idx="18">
                  <c:v>3.4767851293743828</c:v>
                </c:pt>
                <c:pt idx="19">
                  <c:v>3.5878775668552008</c:v>
                </c:pt>
                <c:pt idx="20">
                  <c:v>3.6989700043360187</c:v>
                </c:pt>
              </c:numCache>
            </c:numRef>
          </c:xVal>
          <c:yVal>
            <c:numRef>
              <c:f>'Ile2'!$U$3:$U$23</c:f>
              <c:numCache>
                <c:formatCode>0.00</c:formatCode>
                <c:ptCount val="21"/>
                <c:pt idx="0">
                  <c:v>2.682171624540958E-2</c:v>
                </c:pt>
                <c:pt idx="1">
                  <c:v>2.7695649542303479E-2</c:v>
                </c:pt>
                <c:pt idx="2">
                  <c:v>2.876951697833776E-2</c:v>
                </c:pt>
                <c:pt idx="3">
                  <c:v>3.0060196061068856E-2</c:v>
                </c:pt>
                <c:pt idx="4">
                  <c:v>3.1584564298053217E-2</c:v>
                </c:pt>
                <c:pt idx="5">
                  <c:v>3.3359499196847289E-2</c:v>
                </c:pt>
                <c:pt idx="6">
                  <c:v>3.5401878265007493E-2</c:v>
                </c:pt>
                <c:pt idx="7">
                  <c:v>3.7728579010090288E-2</c:v>
                </c:pt>
                <c:pt idx="8">
                  <c:v>4.0356478939652121E-2</c:v>
                </c:pt>
                <c:pt idx="9">
                  <c:v>4.3302455561249426E-2</c:v>
                </c:pt>
                <c:pt idx="10">
                  <c:v>4.6583386382438641E-2</c:v>
                </c:pt>
                <c:pt idx="11">
                  <c:v>5.0216148910776214E-2</c:v>
                </c:pt>
                <c:pt idx="12">
                  <c:v>5.4217620653818556E-2</c:v>
                </c:pt>
                <c:pt idx="13">
                  <c:v>5.8604679119122149E-2</c:v>
                </c:pt>
                <c:pt idx="14">
                  <c:v>6.3394201814243434E-2</c:v>
                </c:pt>
                <c:pt idx="15">
                  <c:v>6.8603066246738842E-2</c:v>
                </c:pt>
                <c:pt idx="16">
                  <c:v>7.4248149924164814E-2</c:v>
                </c:pt>
                <c:pt idx="17">
                  <c:v>8.0346330354077761E-2</c:v>
                </c:pt>
                <c:pt idx="18">
                  <c:v>8.6914485044034179E-2</c:v>
                </c:pt>
                <c:pt idx="19">
                  <c:v>9.396949150159048E-2</c:v>
                </c:pt>
                <c:pt idx="20">
                  <c:v>0.10152822723430312</c:v>
                </c:pt>
              </c:numCache>
            </c:numRef>
          </c:yVal>
        </c:ser>
        <c:ser>
          <c:idx val="8"/>
          <c:order val="8"/>
          <c:tx>
            <c:strRef>
              <c:f>'Ile2'!$P$2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'Ile2'!$O$3:$O$23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1.656905491978365</c:v>
                </c:pt>
                <c:pt idx="2">
                  <c:v>1.711750992628768</c:v>
                </c:pt>
                <c:pt idx="3">
                  <c:v>1.7665964932791707</c:v>
                </c:pt>
                <c:pt idx="4">
                  <c:v>1.8214419939295736</c:v>
                </c:pt>
                <c:pt idx="5">
                  <c:v>1.8762874945799763</c:v>
                </c:pt>
                <c:pt idx="6">
                  <c:v>1.9311329952303793</c:v>
                </c:pt>
                <c:pt idx="7">
                  <c:v>1.985978495880782</c:v>
                </c:pt>
                <c:pt idx="8">
                  <c:v>2.0408239965311847</c:v>
                </c:pt>
                <c:pt idx="9">
                  <c:v>2.0956694971815875</c:v>
                </c:pt>
                <c:pt idx="10">
                  <c:v>2.1505149978319906</c:v>
                </c:pt>
                <c:pt idx="11">
                  <c:v>2.2053604984823933</c:v>
                </c:pt>
                <c:pt idx="12">
                  <c:v>2.2602059991327961</c:v>
                </c:pt>
                <c:pt idx="13">
                  <c:v>2.3150514997831992</c:v>
                </c:pt>
                <c:pt idx="14">
                  <c:v>2.3698970004336015</c:v>
                </c:pt>
                <c:pt idx="15">
                  <c:v>2.4247425010840047</c:v>
                </c:pt>
                <c:pt idx="16">
                  <c:v>2.4795880017344074</c:v>
                </c:pt>
                <c:pt idx="17">
                  <c:v>2.5344335023848101</c:v>
                </c:pt>
                <c:pt idx="18">
                  <c:v>2.5892790030352133</c:v>
                </c:pt>
                <c:pt idx="19">
                  <c:v>2.6441245036856156</c:v>
                </c:pt>
                <c:pt idx="20">
                  <c:v>2.6989700043360187</c:v>
                </c:pt>
              </c:numCache>
            </c:numRef>
          </c:xVal>
          <c:yVal>
            <c:numRef>
              <c:f>'Ile2'!$P$3:$P$23</c:f>
              <c:numCache>
                <c:formatCode>0.00</c:formatCode>
                <c:ptCount val="21"/>
                <c:pt idx="0">
                  <c:v>2.6951618780973484E-2</c:v>
                </c:pt>
                <c:pt idx="1">
                  <c:v>2.6395648706973016E-2</c:v>
                </c:pt>
                <c:pt idx="2">
                  <c:v>2.5752443888812697E-2</c:v>
                </c:pt>
                <c:pt idx="3">
                  <c:v>2.5018269738617524E-2</c:v>
                </c:pt>
                <c:pt idx="4">
                  <c:v>2.4189391668512451E-2</c:v>
                </c:pt>
                <c:pt idx="5">
                  <c:v>2.3262075090622475E-2</c:v>
                </c:pt>
                <c:pt idx="6">
                  <c:v>2.2232585417072549E-2</c:v>
                </c:pt>
                <c:pt idx="7">
                  <c:v>2.1097188059987663E-2</c:v>
                </c:pt>
                <c:pt idx="8">
                  <c:v>1.9852148431492793E-2</c:v>
                </c:pt>
                <c:pt idx="9">
                  <c:v>1.8493731943712899E-2</c:v>
                </c:pt>
                <c:pt idx="10">
                  <c:v>1.7018204008772946E-2</c:v>
                </c:pt>
                <c:pt idx="11">
                  <c:v>1.5421830038797947E-2</c:v>
                </c:pt>
                <c:pt idx="12">
                  <c:v>1.3700875445912851E-2</c:v>
                </c:pt>
                <c:pt idx="13">
                  <c:v>1.1851605642242611E-2</c:v>
                </c:pt>
                <c:pt idx="14">
                  <c:v>9.8702860399122669E-3</c:v>
                </c:pt>
                <c:pt idx="15">
                  <c:v>7.753182051046718E-3</c:v>
                </c:pt>
                <c:pt idx="16">
                  <c:v>5.4965590877709899E-3</c:v>
                </c:pt>
                <c:pt idx="17">
                  <c:v>3.0966825622100423E-3</c:v>
                </c:pt>
                <c:pt idx="18">
                  <c:v>5.4981788648882784E-4</c:v>
                </c:pt>
                <c:pt idx="19">
                  <c:v>-2.1477695272676123E-3</c:v>
                </c:pt>
                <c:pt idx="20">
                  <c:v>-4.9998142669344103E-3</c:v>
                </c:pt>
              </c:numCache>
            </c:numRef>
          </c:yVal>
        </c:ser>
        <c:axId val="219343488"/>
        <c:axId val="219238784"/>
      </c:scatterChart>
      <c:valAx>
        <c:axId val="219343488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9238784"/>
        <c:crosses val="autoZero"/>
        <c:crossBetween val="midCat"/>
      </c:valAx>
      <c:valAx>
        <c:axId val="219238784"/>
        <c:scaling>
          <c:orientation val="minMax"/>
        </c:scaling>
        <c:axPos val="l"/>
        <c:numFmt formatCode="General" sourceLinked="1"/>
        <c:tickLblPos val="nextTo"/>
        <c:crossAx val="21934348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11" r="0.750000000000003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2.9294293347342397E-2"/>
          <c:y val="2.0304568527918808E-2"/>
          <c:w val="0.76770998729730244"/>
          <c:h val="0.93527918781725616"/>
        </c:manualLayout>
      </c:layout>
      <c:scatterChart>
        <c:scatterStyle val="lineMarker"/>
        <c:ser>
          <c:idx val="0"/>
          <c:order val="0"/>
          <c:tx>
            <c:strRef>
              <c:f>'Glx2'!$B$147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'Glx2'!$A$148:$A$263</c:f>
              <c:numCache>
                <c:formatCode>0.00E+00</c:formatCode>
                <c:ptCount val="116"/>
                <c:pt idx="0">
                  <c:v>0.90309346133390145</c:v>
                </c:pt>
                <c:pt idx="1">
                  <c:v>0.90309346133390145</c:v>
                </c:pt>
                <c:pt idx="2">
                  <c:v>0.90309346133390145</c:v>
                </c:pt>
                <c:pt idx="3">
                  <c:v>0.79557861664234164</c:v>
                </c:pt>
                <c:pt idx="4">
                  <c:v>0.79557861664234164</c:v>
                </c:pt>
                <c:pt idx="5">
                  <c:v>0.79557861664234164</c:v>
                </c:pt>
                <c:pt idx="6">
                  <c:v>0.79557861664234164</c:v>
                </c:pt>
                <c:pt idx="7">
                  <c:v>0.79557861664234164</c:v>
                </c:pt>
                <c:pt idx="8">
                  <c:v>0.79557861664234164</c:v>
                </c:pt>
                <c:pt idx="9">
                  <c:v>0.79557861664234164</c:v>
                </c:pt>
                <c:pt idx="10">
                  <c:v>0.79557861664234164</c:v>
                </c:pt>
                <c:pt idx="11">
                  <c:v>0.79557861664234164</c:v>
                </c:pt>
                <c:pt idx="12">
                  <c:v>0.65236858398131603</c:v>
                </c:pt>
                <c:pt idx="13">
                  <c:v>0.65236858398131603</c:v>
                </c:pt>
                <c:pt idx="14">
                  <c:v>0.65236858398131603</c:v>
                </c:pt>
                <c:pt idx="15">
                  <c:v>0.65236858398131603</c:v>
                </c:pt>
                <c:pt idx="16">
                  <c:v>0.65236858398131603</c:v>
                </c:pt>
                <c:pt idx="17">
                  <c:v>0.65236858398131603</c:v>
                </c:pt>
                <c:pt idx="18">
                  <c:v>0.65236858398131603</c:v>
                </c:pt>
                <c:pt idx="19">
                  <c:v>0.65236858398131603</c:v>
                </c:pt>
                <c:pt idx="20">
                  <c:v>0.99885908769322007</c:v>
                </c:pt>
                <c:pt idx="21">
                  <c:v>0.99885908769322007</c:v>
                </c:pt>
                <c:pt idx="22">
                  <c:v>0.99885908769322007</c:v>
                </c:pt>
                <c:pt idx="23">
                  <c:v>0.99885908769322007</c:v>
                </c:pt>
                <c:pt idx="24">
                  <c:v>0.96717361031291149</c:v>
                </c:pt>
                <c:pt idx="25">
                  <c:v>0.96717361031291149</c:v>
                </c:pt>
                <c:pt idx="26">
                  <c:v>0.96717361031291149</c:v>
                </c:pt>
                <c:pt idx="27">
                  <c:v>0.96717361031291149</c:v>
                </c:pt>
                <c:pt idx="28">
                  <c:v>0.96717361031291149</c:v>
                </c:pt>
                <c:pt idx="29">
                  <c:v>0.96717361031291149</c:v>
                </c:pt>
                <c:pt idx="30">
                  <c:v>0.96717361031291149</c:v>
                </c:pt>
                <c:pt idx="31">
                  <c:v>0.96717361031291149</c:v>
                </c:pt>
                <c:pt idx="32">
                  <c:v>0.96717361031291149</c:v>
                </c:pt>
                <c:pt idx="33">
                  <c:v>0.96717361031291149</c:v>
                </c:pt>
                <c:pt idx="34">
                  <c:v>0.96717361031291149</c:v>
                </c:pt>
                <c:pt idx="35">
                  <c:v>0.94827913550926557</c:v>
                </c:pt>
                <c:pt idx="36">
                  <c:v>0.94827913550926557</c:v>
                </c:pt>
                <c:pt idx="37">
                  <c:v>0.94827913550926557</c:v>
                </c:pt>
                <c:pt idx="38">
                  <c:v>0.7639566124451852</c:v>
                </c:pt>
                <c:pt idx="39">
                  <c:v>0.7639566124451852</c:v>
                </c:pt>
                <c:pt idx="40">
                  <c:v>0.7639566124451852</c:v>
                </c:pt>
                <c:pt idx="41">
                  <c:v>0.7639566124451852</c:v>
                </c:pt>
                <c:pt idx="42">
                  <c:v>0.94827913550926557</c:v>
                </c:pt>
                <c:pt idx="43">
                  <c:v>0.94827913550926557</c:v>
                </c:pt>
                <c:pt idx="44">
                  <c:v>0.94827913550926557</c:v>
                </c:pt>
                <c:pt idx="45">
                  <c:v>0.99885908769322007</c:v>
                </c:pt>
                <c:pt idx="46">
                  <c:v>0.99885908769322007</c:v>
                </c:pt>
                <c:pt idx="47">
                  <c:v>0.96717361031291149</c:v>
                </c:pt>
                <c:pt idx="48">
                  <c:v>0.96717361031291149</c:v>
                </c:pt>
                <c:pt idx="49">
                  <c:v>0.96717361031291149</c:v>
                </c:pt>
                <c:pt idx="50">
                  <c:v>0.96717361031291149</c:v>
                </c:pt>
                <c:pt idx="51">
                  <c:v>0.96717361031291149</c:v>
                </c:pt>
                <c:pt idx="52">
                  <c:v>0.96717361031291149</c:v>
                </c:pt>
                <c:pt idx="53">
                  <c:v>0.96717361031291149</c:v>
                </c:pt>
                <c:pt idx="54">
                  <c:v>0.94827913550926557</c:v>
                </c:pt>
                <c:pt idx="55">
                  <c:v>0.7639566124451852</c:v>
                </c:pt>
                <c:pt idx="56">
                  <c:v>0.7639566124451852</c:v>
                </c:pt>
                <c:pt idx="57">
                  <c:v>0.7639566124451852</c:v>
                </c:pt>
                <c:pt idx="58">
                  <c:v>0.94827913550926557</c:v>
                </c:pt>
                <c:pt idx="59">
                  <c:v>0.94827913550926557</c:v>
                </c:pt>
                <c:pt idx="60">
                  <c:v>0.94827913550926557</c:v>
                </c:pt>
                <c:pt idx="61">
                  <c:v>0.94827913550926557</c:v>
                </c:pt>
                <c:pt idx="62">
                  <c:v>0.94827913550926557</c:v>
                </c:pt>
                <c:pt idx="63">
                  <c:v>0.94827913550926557</c:v>
                </c:pt>
                <c:pt idx="64">
                  <c:v>0.94827913550926557</c:v>
                </c:pt>
                <c:pt idx="65">
                  <c:v>0.94827913550926557</c:v>
                </c:pt>
                <c:pt idx="66">
                  <c:v>0.94827913550926557</c:v>
                </c:pt>
                <c:pt idx="67">
                  <c:v>0.94827913550926557</c:v>
                </c:pt>
                <c:pt idx="68">
                  <c:v>0.94827913550926557</c:v>
                </c:pt>
                <c:pt idx="69">
                  <c:v>0.94827913550926557</c:v>
                </c:pt>
                <c:pt idx="70">
                  <c:v>0.94827913550926557</c:v>
                </c:pt>
                <c:pt idx="71">
                  <c:v>0.94827913550926557</c:v>
                </c:pt>
                <c:pt idx="72">
                  <c:v>0.94827913550926557</c:v>
                </c:pt>
                <c:pt idx="73">
                  <c:v>0.94827913550926557</c:v>
                </c:pt>
                <c:pt idx="74">
                  <c:v>0.94827913550926557</c:v>
                </c:pt>
                <c:pt idx="75">
                  <c:v>0.94827913550926557</c:v>
                </c:pt>
                <c:pt idx="76">
                  <c:v>0.94827913550926557</c:v>
                </c:pt>
                <c:pt idx="77">
                  <c:v>0.94827913550926557</c:v>
                </c:pt>
                <c:pt idx="78">
                  <c:v>0.94827913550926557</c:v>
                </c:pt>
                <c:pt idx="79">
                  <c:v>0.94827913550926557</c:v>
                </c:pt>
                <c:pt idx="80">
                  <c:v>0.71173672425309975</c:v>
                </c:pt>
                <c:pt idx="81">
                  <c:v>0.71173672425309975</c:v>
                </c:pt>
                <c:pt idx="82">
                  <c:v>0.71173672425309975</c:v>
                </c:pt>
                <c:pt idx="83">
                  <c:v>0.71173672425309975</c:v>
                </c:pt>
                <c:pt idx="84">
                  <c:v>0.71173672425309975</c:v>
                </c:pt>
                <c:pt idx="85">
                  <c:v>0.71173672425309975</c:v>
                </c:pt>
                <c:pt idx="86">
                  <c:v>0.65236858398131603</c:v>
                </c:pt>
                <c:pt idx="87">
                  <c:v>0.65236858398131603</c:v>
                </c:pt>
                <c:pt idx="88">
                  <c:v>0.65236858398131603</c:v>
                </c:pt>
                <c:pt idx="89">
                  <c:v>0.65236858398131603</c:v>
                </c:pt>
                <c:pt idx="90">
                  <c:v>0.65236858398131603</c:v>
                </c:pt>
                <c:pt idx="91">
                  <c:v>0.65236858398131603</c:v>
                </c:pt>
                <c:pt idx="92">
                  <c:v>0.65236858398131603</c:v>
                </c:pt>
                <c:pt idx="93">
                  <c:v>0.65236858398131603</c:v>
                </c:pt>
                <c:pt idx="94">
                  <c:v>0.81056611086453667</c:v>
                </c:pt>
                <c:pt idx="95">
                  <c:v>0.81056611086453667</c:v>
                </c:pt>
                <c:pt idx="96">
                  <c:v>0.81056611086453667</c:v>
                </c:pt>
                <c:pt idx="97">
                  <c:v>0.81056611086453667</c:v>
                </c:pt>
                <c:pt idx="98">
                  <c:v>0.94827913550926557</c:v>
                </c:pt>
                <c:pt idx="99">
                  <c:v>0.94827913550926557</c:v>
                </c:pt>
                <c:pt idx="100">
                  <c:v>1.0610324580451267</c:v>
                </c:pt>
                <c:pt idx="101">
                  <c:v>1.0610324580451267</c:v>
                </c:pt>
                <c:pt idx="102">
                  <c:v>1.0610324580451267</c:v>
                </c:pt>
                <c:pt idx="103">
                  <c:v>1.0610324580451267</c:v>
                </c:pt>
                <c:pt idx="104">
                  <c:v>1.0610324580451267</c:v>
                </c:pt>
                <c:pt idx="105">
                  <c:v>1.0610324580451267</c:v>
                </c:pt>
                <c:pt idx="106">
                  <c:v>1.0610324580451267</c:v>
                </c:pt>
                <c:pt idx="107">
                  <c:v>1.0610324580451267</c:v>
                </c:pt>
                <c:pt idx="108">
                  <c:v>1.0610324580451267</c:v>
                </c:pt>
                <c:pt idx="109">
                  <c:v>1.0266012428357527</c:v>
                </c:pt>
                <c:pt idx="110">
                  <c:v>0.96922313975093555</c:v>
                </c:pt>
                <c:pt idx="111">
                  <c:v>0.96922313975093555</c:v>
                </c:pt>
                <c:pt idx="112">
                  <c:v>0.96387411119904309</c:v>
                </c:pt>
                <c:pt idx="113">
                  <c:v>0.96922313975093555</c:v>
                </c:pt>
                <c:pt idx="114">
                  <c:v>0.96922313975093555</c:v>
                </c:pt>
                <c:pt idx="115">
                  <c:v>0.96922313975093555</c:v>
                </c:pt>
              </c:numCache>
            </c:numRef>
          </c:xVal>
          <c:yVal>
            <c:numRef>
              <c:f>'Glx2'!$B$148:$B$263</c:f>
              <c:numCache>
                <c:formatCode>General</c:formatCode>
                <c:ptCount val="116"/>
                <c:pt idx="0">
                  <c:v>0.18326685031836748</c:v>
                </c:pt>
                <c:pt idx="1">
                  <c:v>8.9553833524892199E-2</c:v>
                </c:pt>
                <c:pt idx="2">
                  <c:v>4.6528921587875291E-2</c:v>
                </c:pt>
                <c:pt idx="3">
                  <c:v>6.1054490307335965E-2</c:v>
                </c:pt>
                <c:pt idx="4">
                  <c:v>4.6827904966548747E-2</c:v>
                </c:pt>
                <c:pt idx="5">
                  <c:v>5.7628157447959724E-2</c:v>
                </c:pt>
                <c:pt idx="6">
                  <c:v>5.9685776475165313E-2</c:v>
                </c:pt>
                <c:pt idx="7">
                  <c:v>6.0703969218013021E-2</c:v>
                </c:pt>
                <c:pt idx="8">
                  <c:v>5.4479236580176213E-2</c:v>
                </c:pt>
                <c:pt idx="9">
                  <c:v>5.0728832524305448E-2</c:v>
                </c:pt>
                <c:pt idx="10">
                  <c:v>5.2235456492034531E-2</c:v>
                </c:pt>
                <c:pt idx="11">
                  <c:v>4.5442043929950188E-2</c:v>
                </c:pt>
                <c:pt idx="12">
                  <c:v>5.6456004030239357E-2</c:v>
                </c:pt>
                <c:pt idx="13">
                  <c:v>4.9837102252949364E-2</c:v>
                </c:pt>
                <c:pt idx="14">
                  <c:v>4.9753148204896097E-2</c:v>
                </c:pt>
                <c:pt idx="15">
                  <c:v>4.7434952144643973E-2</c:v>
                </c:pt>
                <c:pt idx="16">
                  <c:v>4.8283937335980166E-2</c:v>
                </c:pt>
                <c:pt idx="17">
                  <c:v>5.9310841327526183E-2</c:v>
                </c:pt>
                <c:pt idx="18">
                  <c:v>4.8097660871183931E-2</c:v>
                </c:pt>
                <c:pt idx="19">
                  <c:v>5.0256860539344264E-2</c:v>
                </c:pt>
                <c:pt idx="20">
                  <c:v>4.2687749999999997E-2</c:v>
                </c:pt>
                <c:pt idx="21">
                  <c:v>4.5612091E-2</c:v>
                </c:pt>
                <c:pt idx="22">
                  <c:v>4.5152580999999997E-2</c:v>
                </c:pt>
                <c:pt idx="23">
                  <c:v>4.5700381999999998E-2</c:v>
                </c:pt>
                <c:pt idx="24">
                  <c:v>4.5107268999999998E-2</c:v>
                </c:pt>
                <c:pt idx="25">
                  <c:v>4.4378098999999997E-2</c:v>
                </c:pt>
                <c:pt idx="26">
                  <c:v>4.5844718999999999E-2</c:v>
                </c:pt>
                <c:pt idx="27">
                  <c:v>4.4879796E-2</c:v>
                </c:pt>
                <c:pt idx="28">
                  <c:v>4.4690766999999999E-2</c:v>
                </c:pt>
                <c:pt idx="29">
                  <c:v>4.5834857999999999E-2</c:v>
                </c:pt>
                <c:pt idx="30">
                  <c:v>4.4513345000000003E-2</c:v>
                </c:pt>
                <c:pt idx="31">
                  <c:v>4.6430318999999998E-2</c:v>
                </c:pt>
                <c:pt idx="32">
                  <c:v>4.5964562E-2</c:v>
                </c:pt>
                <c:pt idx="33">
                  <c:v>4.5205637E-2</c:v>
                </c:pt>
                <c:pt idx="34">
                  <c:v>4.8219233E-2</c:v>
                </c:pt>
                <c:pt idx="35">
                  <c:v>4.6365783000000001E-2</c:v>
                </c:pt>
                <c:pt idx="36">
                  <c:v>4.6602996000000001E-2</c:v>
                </c:pt>
                <c:pt idx="37">
                  <c:v>4.8860296999999997E-2</c:v>
                </c:pt>
                <c:pt idx="38">
                  <c:v>4.6870233999999997E-2</c:v>
                </c:pt>
                <c:pt idx="39">
                  <c:v>4.9084203999999999E-2</c:v>
                </c:pt>
                <c:pt idx="40">
                  <c:v>4.6296663000000002E-2</c:v>
                </c:pt>
                <c:pt idx="41">
                  <c:v>4.6597983000000003E-2</c:v>
                </c:pt>
                <c:pt idx="42">
                  <c:v>4.6196715999999999E-2</c:v>
                </c:pt>
                <c:pt idx="43">
                  <c:v>4.5587625E-2</c:v>
                </c:pt>
                <c:pt idx="44">
                  <c:v>4.5067479000000001E-2</c:v>
                </c:pt>
                <c:pt idx="45">
                  <c:v>4.5674312000000002E-2</c:v>
                </c:pt>
                <c:pt idx="46">
                  <c:v>4.5882493000000003E-2</c:v>
                </c:pt>
                <c:pt idx="47">
                  <c:v>4.5801634000000001E-2</c:v>
                </c:pt>
                <c:pt idx="48">
                  <c:v>4.5361291999999998E-2</c:v>
                </c:pt>
                <c:pt idx="49">
                  <c:v>4.6501629000000003E-2</c:v>
                </c:pt>
                <c:pt idx="50">
                  <c:v>4.6098823999999997E-2</c:v>
                </c:pt>
                <c:pt idx="51">
                  <c:v>4.5393406999999997E-2</c:v>
                </c:pt>
                <c:pt idx="52">
                  <c:v>4.5220941000000001E-2</c:v>
                </c:pt>
                <c:pt idx="53">
                  <c:v>4.8219233E-2</c:v>
                </c:pt>
                <c:pt idx="54">
                  <c:v>4.4468830000000001E-2</c:v>
                </c:pt>
                <c:pt idx="55">
                  <c:v>4.5475437E-2</c:v>
                </c:pt>
                <c:pt idx="56">
                  <c:v>4.5882712999999999E-2</c:v>
                </c:pt>
                <c:pt idx="57">
                  <c:v>4.5467734000000003E-2</c:v>
                </c:pt>
                <c:pt idx="58">
                  <c:v>4.5946387881570933E-2</c:v>
                </c:pt>
                <c:pt idx="59">
                  <c:v>4.6233690433593239E-2</c:v>
                </c:pt>
                <c:pt idx="60">
                  <c:v>4.658494071220963E-2</c:v>
                </c:pt>
                <c:pt idx="61">
                  <c:v>4.2415486728875629E-2</c:v>
                </c:pt>
                <c:pt idx="62">
                  <c:v>4.6945662651296995E-2</c:v>
                </c:pt>
                <c:pt idx="63">
                  <c:v>4.7033838771844305E-2</c:v>
                </c:pt>
                <c:pt idx="64">
                  <c:v>4.8989293945872127E-2</c:v>
                </c:pt>
                <c:pt idx="65">
                  <c:v>4.8890634416571731E-2</c:v>
                </c:pt>
                <c:pt idx="66">
                  <c:v>4.6438350470020609E-2</c:v>
                </c:pt>
                <c:pt idx="67">
                  <c:v>4.667394290177853E-2</c:v>
                </c:pt>
                <c:pt idx="68">
                  <c:v>4.7259349408675433E-2</c:v>
                </c:pt>
                <c:pt idx="69">
                  <c:v>4.8192111312099994E-2</c:v>
                </c:pt>
                <c:pt idx="70">
                  <c:v>4.6301945578076278E-2</c:v>
                </c:pt>
                <c:pt idx="71">
                  <c:v>4.6793898552560942E-2</c:v>
                </c:pt>
                <c:pt idx="72">
                  <c:v>4.6265545657814551E-2</c:v>
                </c:pt>
                <c:pt idx="73">
                  <c:v>3.9106634787877799E-2</c:v>
                </c:pt>
                <c:pt idx="74">
                  <c:v>3.4663875149508638E-2</c:v>
                </c:pt>
                <c:pt idx="75">
                  <c:v>4.960685824806263E-2</c:v>
                </c:pt>
                <c:pt idx="76">
                  <c:v>4.8574109147171245E-2</c:v>
                </c:pt>
                <c:pt idx="77">
                  <c:v>4.746642365120711E-2</c:v>
                </c:pt>
                <c:pt idx="78">
                  <c:v>4.8534879428595447E-2</c:v>
                </c:pt>
                <c:pt idx="79">
                  <c:v>4.8237372399081817E-2</c:v>
                </c:pt>
                <c:pt idx="80">
                  <c:v>4.9663512463676403E-2</c:v>
                </c:pt>
                <c:pt idx="81">
                  <c:v>4.9347286733233527E-2</c:v>
                </c:pt>
                <c:pt idx="82">
                  <c:v>4.7683343338738582E-2</c:v>
                </c:pt>
                <c:pt idx="83">
                  <c:v>4.8749457854346492E-2</c:v>
                </c:pt>
                <c:pt idx="84">
                  <c:v>5.006646375684972E-2</c:v>
                </c:pt>
                <c:pt idx="85">
                  <c:v>4.8564668285952947E-2</c:v>
                </c:pt>
                <c:pt idx="86">
                  <c:v>5.1260344331368023E-2</c:v>
                </c:pt>
                <c:pt idx="87">
                  <c:v>5.0045858797060097E-2</c:v>
                </c:pt>
                <c:pt idx="88">
                  <c:v>5.0524780981571968E-2</c:v>
                </c:pt>
                <c:pt idx="89">
                  <c:v>4.838697352708788E-2</c:v>
                </c:pt>
                <c:pt idx="90">
                  <c:v>4.8081722045664792E-2</c:v>
                </c:pt>
                <c:pt idx="91">
                  <c:v>5.059022701113669E-2</c:v>
                </c:pt>
                <c:pt idx="92">
                  <c:v>4.7294779694150871E-2</c:v>
                </c:pt>
                <c:pt idx="93">
                  <c:v>4.6426243981247665E-2</c:v>
                </c:pt>
                <c:pt idx="94">
                  <c:v>4.3129796709572947E-2</c:v>
                </c:pt>
                <c:pt idx="95">
                  <c:v>4.5520396723321359E-2</c:v>
                </c:pt>
                <c:pt idx="96">
                  <c:v>5.1411591457777558E-2</c:v>
                </c:pt>
                <c:pt idx="97">
                  <c:v>5.1882645182997095E-2</c:v>
                </c:pt>
                <c:pt idx="98">
                  <c:v>4.8828799456524512E-2</c:v>
                </c:pt>
                <c:pt idx="99">
                  <c:v>4.7841255534833219E-2</c:v>
                </c:pt>
                <c:pt idx="100">
                  <c:v>4.055903992444318E-2</c:v>
                </c:pt>
                <c:pt idx="101">
                  <c:v>4.3560604912464301E-2</c:v>
                </c:pt>
                <c:pt idx="102">
                  <c:v>4.2961489185357499E-2</c:v>
                </c:pt>
                <c:pt idx="103">
                  <c:v>4.380408500099893E-2</c:v>
                </c:pt>
                <c:pt idx="104">
                  <c:v>4.1630649252737142E-2</c:v>
                </c:pt>
                <c:pt idx="105">
                  <c:v>4.4190833465124056E-2</c:v>
                </c:pt>
                <c:pt idx="106">
                  <c:v>4.185472836415291E-2</c:v>
                </c:pt>
                <c:pt idx="107">
                  <c:v>3.7095217085746868E-2</c:v>
                </c:pt>
                <c:pt idx="108">
                  <c:v>3.908070091833863E-2</c:v>
                </c:pt>
                <c:pt idx="109">
                  <c:v>4.5576114548765152E-2</c:v>
                </c:pt>
                <c:pt idx="110">
                  <c:v>4.6489212406490357E-2</c:v>
                </c:pt>
                <c:pt idx="111">
                  <c:v>4.3890318181462377E-2</c:v>
                </c:pt>
                <c:pt idx="112">
                  <c:v>4.6964022320754813E-2</c:v>
                </c:pt>
                <c:pt idx="113">
                  <c:v>4.4543606962446018E-2</c:v>
                </c:pt>
                <c:pt idx="114">
                  <c:v>4.9943983266830493E-2</c:v>
                </c:pt>
                <c:pt idx="115">
                  <c:v>4.3719608330877402E-2</c:v>
                </c:pt>
              </c:numCache>
            </c:numRef>
          </c:yVal>
        </c:ser>
        <c:ser>
          <c:idx val="1"/>
          <c:order val="1"/>
          <c:tx>
            <c:strRef>
              <c:f>'Glx2'!$I$147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'Glx2'!$H$148:$H$180</c:f>
              <c:numCache>
                <c:formatCode>General</c:formatCode>
                <c:ptCount val="3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0.38021124171160603</c:v>
                </c:pt>
                <c:pt idx="13">
                  <c:v>1.4593924877592308</c:v>
                </c:pt>
                <c:pt idx="14">
                  <c:v>1.1583624920952498</c:v>
                </c:pt>
                <c:pt idx="15">
                  <c:v>0.38021124171160603</c:v>
                </c:pt>
                <c:pt idx="16">
                  <c:v>0.38021124171160603</c:v>
                </c:pt>
                <c:pt idx="17">
                  <c:v>1.4593924877592308</c:v>
                </c:pt>
                <c:pt idx="18">
                  <c:v>1.4593924877592308</c:v>
                </c:pt>
                <c:pt idx="19">
                  <c:v>1.1583624920952498</c:v>
                </c:pt>
                <c:pt idx="20">
                  <c:v>1.1583624920952498</c:v>
                </c:pt>
                <c:pt idx="21">
                  <c:v>0.38021124171160603</c:v>
                </c:pt>
                <c:pt idx="22">
                  <c:v>0.38021124171160603</c:v>
                </c:pt>
                <c:pt idx="23">
                  <c:v>1.4593924877592308</c:v>
                </c:pt>
                <c:pt idx="24">
                  <c:v>1.4593924877592308</c:v>
                </c:pt>
                <c:pt idx="25">
                  <c:v>1.1583624920952498</c:v>
                </c:pt>
                <c:pt idx="26">
                  <c:v>1.1583624920952498</c:v>
                </c:pt>
                <c:pt idx="27">
                  <c:v>0.38021124171160603</c:v>
                </c:pt>
                <c:pt idx="28">
                  <c:v>0.38021124171160603</c:v>
                </c:pt>
                <c:pt idx="29">
                  <c:v>1.4593924877592308</c:v>
                </c:pt>
                <c:pt idx="30">
                  <c:v>1.4593924877592308</c:v>
                </c:pt>
                <c:pt idx="31">
                  <c:v>1.1583624920952498</c:v>
                </c:pt>
                <c:pt idx="32">
                  <c:v>1.1583624920952498</c:v>
                </c:pt>
              </c:numCache>
            </c:numRef>
          </c:xVal>
          <c:yVal>
            <c:numRef>
              <c:f>'Glx2'!$I$148:$I$180</c:f>
              <c:numCache>
                <c:formatCode>General</c:formatCode>
                <c:ptCount val="33"/>
                <c:pt idx="0">
                  <c:v>4.4849737000000001E-2</c:v>
                </c:pt>
                <c:pt idx="1">
                  <c:v>4.4681327E-2</c:v>
                </c:pt>
                <c:pt idx="2">
                  <c:v>4.0197812999999999E-2</c:v>
                </c:pt>
                <c:pt idx="3">
                  <c:v>4.1653444999999997E-2</c:v>
                </c:pt>
                <c:pt idx="4">
                  <c:v>4.5677704999999999E-2</c:v>
                </c:pt>
                <c:pt idx="5">
                  <c:v>4.4614048000000003E-2</c:v>
                </c:pt>
                <c:pt idx="6">
                  <c:v>4.0443713999999999E-2</c:v>
                </c:pt>
                <c:pt idx="7">
                  <c:v>4.0099660000000002E-2</c:v>
                </c:pt>
                <c:pt idx="8">
                  <c:v>4.4775853999999997E-2</c:v>
                </c:pt>
                <c:pt idx="9">
                  <c:v>4.5677998999999997E-2</c:v>
                </c:pt>
                <c:pt idx="10">
                  <c:v>4.2291508999999998E-2</c:v>
                </c:pt>
                <c:pt idx="11">
                  <c:v>3.7759664999999998E-2</c:v>
                </c:pt>
                <c:pt idx="12">
                  <c:v>6.0599583999999998E-2</c:v>
                </c:pt>
                <c:pt idx="13">
                  <c:v>5.9203158999999998E-2</c:v>
                </c:pt>
                <c:pt idx="14">
                  <c:v>4.9825198000000001E-2</c:v>
                </c:pt>
                <c:pt idx="15">
                  <c:v>4.011671E-2</c:v>
                </c:pt>
                <c:pt idx="16">
                  <c:v>4.1926652000000002E-2</c:v>
                </c:pt>
                <c:pt idx="17">
                  <c:v>5.3648425E-2</c:v>
                </c:pt>
                <c:pt idx="18">
                  <c:v>5.6245081000000002E-2</c:v>
                </c:pt>
                <c:pt idx="19">
                  <c:v>4.5946269999999997E-2</c:v>
                </c:pt>
                <c:pt idx="20">
                  <c:v>4.8666086999999997E-2</c:v>
                </c:pt>
                <c:pt idx="21">
                  <c:v>4.9189919999999998E-2</c:v>
                </c:pt>
                <c:pt idx="22">
                  <c:v>4.4503231999999997E-2</c:v>
                </c:pt>
                <c:pt idx="23">
                  <c:v>5.5130783000000003E-2</c:v>
                </c:pt>
                <c:pt idx="24">
                  <c:v>6.0591522000000002E-2</c:v>
                </c:pt>
                <c:pt idx="25">
                  <c:v>3.8889163999999997E-2</c:v>
                </c:pt>
                <c:pt idx="26">
                  <c:v>4.1679757999999997E-2</c:v>
                </c:pt>
                <c:pt idx="27">
                  <c:v>4.3873158000000002E-2</c:v>
                </c:pt>
                <c:pt idx="28">
                  <c:v>4.2500241000000001E-2</c:v>
                </c:pt>
                <c:pt idx="29">
                  <c:v>5.7635298000000001E-2</c:v>
                </c:pt>
                <c:pt idx="30">
                  <c:v>5.9114956000000003E-2</c:v>
                </c:pt>
                <c:pt idx="31">
                  <c:v>5.0069675000000001E-2</c:v>
                </c:pt>
                <c:pt idx="32">
                  <c:v>4.6669753000000001E-2</c:v>
                </c:pt>
              </c:numCache>
            </c:numRef>
          </c:yVal>
        </c:ser>
        <c:ser>
          <c:idx val="2"/>
          <c:order val="2"/>
          <c:tx>
            <c:strRef>
              <c:f>'Glx2'!$P$147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'Glx2'!$O$148:$O$177</c:f>
              <c:numCache>
                <c:formatCode>General</c:formatCode>
                <c:ptCount val="3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2.0791812460476247</c:v>
                </c:pt>
                <c:pt idx="13" formatCode="0.00">
                  <c:v>2.0791812460476247</c:v>
                </c:pt>
                <c:pt idx="14" formatCode="0.00">
                  <c:v>2.3802112417116059</c:v>
                </c:pt>
                <c:pt idx="15" formatCode="0.00">
                  <c:v>2.3802112417116059</c:v>
                </c:pt>
                <c:pt idx="16" formatCode="0.00">
                  <c:v>2.6812412373755872</c:v>
                </c:pt>
                <c:pt idx="17" formatCode="0.00">
                  <c:v>2.6812412373755872</c:v>
                </c:pt>
                <c:pt idx="18" formatCode="0.00">
                  <c:v>2.0791812460476247</c:v>
                </c:pt>
                <c:pt idx="19" formatCode="0.00">
                  <c:v>2.0791812460476247</c:v>
                </c:pt>
                <c:pt idx="20" formatCode="0.00">
                  <c:v>2.3802112417116059</c:v>
                </c:pt>
                <c:pt idx="21" formatCode="0.00">
                  <c:v>2.3802112417116059</c:v>
                </c:pt>
                <c:pt idx="22" formatCode="0.00">
                  <c:v>2.6812412373755872</c:v>
                </c:pt>
                <c:pt idx="23" formatCode="0.00">
                  <c:v>2.6812412373755872</c:v>
                </c:pt>
                <c:pt idx="24" formatCode="0.00">
                  <c:v>2.0791812460476247</c:v>
                </c:pt>
                <c:pt idx="25" formatCode="0.00">
                  <c:v>2.0791812460476247</c:v>
                </c:pt>
                <c:pt idx="26" formatCode="0.00">
                  <c:v>2.3802112417116059</c:v>
                </c:pt>
                <c:pt idx="27" formatCode="0.00">
                  <c:v>2.3802112417116059</c:v>
                </c:pt>
                <c:pt idx="28" formatCode="0.00">
                  <c:v>2.6812412373755872</c:v>
                </c:pt>
                <c:pt idx="29" formatCode="0.00">
                  <c:v>2.6812412373755872</c:v>
                </c:pt>
              </c:numCache>
            </c:numRef>
          </c:xVal>
          <c:yVal>
            <c:numRef>
              <c:f>'Glx2'!$P$148:$P$176</c:f>
              <c:numCache>
                <c:formatCode>General</c:formatCode>
                <c:ptCount val="29"/>
                <c:pt idx="0">
                  <c:v>4.4849737000000001E-2</c:v>
                </c:pt>
                <c:pt idx="1">
                  <c:v>4.4681327E-2</c:v>
                </c:pt>
                <c:pt idx="2">
                  <c:v>4.0197812999999999E-2</c:v>
                </c:pt>
                <c:pt idx="3">
                  <c:v>4.1653444999999997E-2</c:v>
                </c:pt>
                <c:pt idx="4">
                  <c:v>4.5677704999999999E-2</c:v>
                </c:pt>
                <c:pt idx="5">
                  <c:v>4.4614048000000003E-2</c:v>
                </c:pt>
                <c:pt idx="6">
                  <c:v>4.0443713999999999E-2</c:v>
                </c:pt>
                <c:pt idx="7">
                  <c:v>4.0099660000000002E-2</c:v>
                </c:pt>
                <c:pt idx="8">
                  <c:v>4.4775853999999997E-2</c:v>
                </c:pt>
                <c:pt idx="9">
                  <c:v>4.5677998999999997E-2</c:v>
                </c:pt>
                <c:pt idx="10">
                  <c:v>4.2291508999999998E-2</c:v>
                </c:pt>
                <c:pt idx="11">
                  <c:v>3.7759664999999998E-2</c:v>
                </c:pt>
                <c:pt idx="12">
                  <c:v>0.103856739</c:v>
                </c:pt>
                <c:pt idx="13">
                  <c:v>0.10282382800000001</c:v>
                </c:pt>
                <c:pt idx="14">
                  <c:v>0.13541587099999999</c:v>
                </c:pt>
                <c:pt idx="15">
                  <c:v>0.13499119400000001</c:v>
                </c:pt>
                <c:pt idx="16">
                  <c:v>0.15237588799999999</c:v>
                </c:pt>
                <c:pt idx="17">
                  <c:v>0.141202678</c:v>
                </c:pt>
                <c:pt idx="18">
                  <c:v>0.104890841</c:v>
                </c:pt>
                <c:pt idx="19">
                  <c:v>0.104939334</c:v>
                </c:pt>
                <c:pt idx="20">
                  <c:v>0.14174705900000001</c:v>
                </c:pt>
                <c:pt idx="21">
                  <c:v>0.13926866500000001</c:v>
                </c:pt>
                <c:pt idx="22">
                  <c:v>0.143031566</c:v>
                </c:pt>
                <c:pt idx="23">
                  <c:v>0.144949414</c:v>
                </c:pt>
                <c:pt idx="24">
                  <c:v>0.111363223</c:v>
                </c:pt>
                <c:pt idx="25">
                  <c:v>0.106131581</c:v>
                </c:pt>
                <c:pt idx="26">
                  <c:v>0.147772137</c:v>
                </c:pt>
                <c:pt idx="27">
                  <c:v>0.139696142</c:v>
                </c:pt>
                <c:pt idx="28">
                  <c:v>0.13836090600000001</c:v>
                </c:pt>
              </c:numCache>
            </c:numRef>
          </c:yVal>
        </c:ser>
        <c:ser>
          <c:idx val="3"/>
          <c:order val="3"/>
          <c:tx>
            <c:strRef>
              <c:f>'Glx2'!$W$147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'Glx2'!$V$148:$V$225</c:f>
              <c:numCache>
                <c:formatCode>General</c:formatCode>
                <c:ptCount val="7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 formatCode="0.00">
                  <c:v>2.8115750058705933</c:v>
                </c:pt>
                <c:pt idx="13" formatCode="0.00">
                  <c:v>3.1126050015345745</c:v>
                </c:pt>
                <c:pt idx="14" formatCode="0.00">
                  <c:v>3.1126050015345745</c:v>
                </c:pt>
                <c:pt idx="15" formatCode="0.00">
                  <c:v>1.4313637641589874</c:v>
                </c:pt>
                <c:pt idx="16" formatCode="0.00">
                  <c:v>1.4313637641589874</c:v>
                </c:pt>
                <c:pt idx="17" formatCode="0.00">
                  <c:v>1.7323937598229686</c:v>
                </c:pt>
                <c:pt idx="18" formatCode="0.00">
                  <c:v>1.7323937598229686</c:v>
                </c:pt>
                <c:pt idx="19" formatCode="0.00">
                  <c:v>2.0334237554869499</c:v>
                </c:pt>
                <c:pt idx="20" formatCode="0.00">
                  <c:v>2.0334237554869499</c:v>
                </c:pt>
                <c:pt idx="21" formatCode="0.00">
                  <c:v>2.2095150145426308</c:v>
                </c:pt>
                <c:pt idx="22" formatCode="0.00">
                  <c:v>2.2095150145426308</c:v>
                </c:pt>
                <c:pt idx="23" formatCode="0.00">
                  <c:v>2.3344537511509307</c:v>
                </c:pt>
                <c:pt idx="24" formatCode="0.00">
                  <c:v>2.3344537511509307</c:v>
                </c:pt>
                <c:pt idx="25" formatCode="0.00">
                  <c:v>2.8115750058705933</c:v>
                </c:pt>
                <c:pt idx="26" formatCode="0.00">
                  <c:v>2.8115750058705933</c:v>
                </c:pt>
                <c:pt idx="27" formatCode="0.00">
                  <c:v>3.1126050015345745</c:v>
                </c:pt>
                <c:pt idx="28" formatCode="0.00">
                  <c:v>3.1126050015345745</c:v>
                </c:pt>
                <c:pt idx="29" formatCode="0.00">
                  <c:v>3.2886962605902559</c:v>
                </c:pt>
                <c:pt idx="30" formatCode="0.00">
                  <c:v>3.2886962605902559</c:v>
                </c:pt>
                <c:pt idx="31" formatCode="0.00">
                  <c:v>3.4136349971985558</c:v>
                </c:pt>
                <c:pt idx="32" formatCode="0.00">
                  <c:v>3.4136349971985558</c:v>
                </c:pt>
                <c:pt idx="33" formatCode="0.00">
                  <c:v>3.510545010206612</c:v>
                </c:pt>
                <c:pt idx="34" formatCode="0.00">
                  <c:v>3.510545010206612</c:v>
                </c:pt>
                <c:pt idx="35" formatCode="0.00">
                  <c:v>1.4313637641589874</c:v>
                </c:pt>
                <c:pt idx="36" formatCode="0.00">
                  <c:v>1.4313637641589874</c:v>
                </c:pt>
                <c:pt idx="37" formatCode="0.00">
                  <c:v>1.7323937598229686</c:v>
                </c:pt>
                <c:pt idx="38" formatCode="0.00">
                  <c:v>1.7323937598229686</c:v>
                </c:pt>
                <c:pt idx="39" formatCode="0.00">
                  <c:v>2.0334237554869499</c:v>
                </c:pt>
                <c:pt idx="40" formatCode="0.00">
                  <c:v>2.0334237554869499</c:v>
                </c:pt>
                <c:pt idx="41" formatCode="0.00">
                  <c:v>2.2095150145426308</c:v>
                </c:pt>
                <c:pt idx="42" formatCode="0.00">
                  <c:v>2.2095150145426308</c:v>
                </c:pt>
                <c:pt idx="43" formatCode="0.00">
                  <c:v>2.3344537511509307</c:v>
                </c:pt>
                <c:pt idx="44" formatCode="0.00">
                  <c:v>2.3344537511509307</c:v>
                </c:pt>
                <c:pt idx="45" formatCode="0.00">
                  <c:v>2.8115750058705933</c:v>
                </c:pt>
                <c:pt idx="46" formatCode="0.00">
                  <c:v>2.8115750058705933</c:v>
                </c:pt>
                <c:pt idx="47" formatCode="0.00">
                  <c:v>3.1126050015345745</c:v>
                </c:pt>
                <c:pt idx="48" formatCode="0.00">
                  <c:v>3.1126050015345745</c:v>
                </c:pt>
                <c:pt idx="49" formatCode="0.00">
                  <c:v>3.1126050015345745</c:v>
                </c:pt>
                <c:pt idx="50" formatCode="0.00">
                  <c:v>3.1126050015345745</c:v>
                </c:pt>
                <c:pt idx="51" formatCode="0.00">
                  <c:v>3.2886962605902559</c:v>
                </c:pt>
                <c:pt idx="52" formatCode="0.00">
                  <c:v>3.4136349971985558</c:v>
                </c:pt>
                <c:pt idx="53" formatCode="0.00">
                  <c:v>3.4136349971985558</c:v>
                </c:pt>
                <c:pt idx="54" formatCode="0.00">
                  <c:v>3.510545010206612</c:v>
                </c:pt>
                <c:pt idx="55" formatCode="0.00">
                  <c:v>3.510545010206612</c:v>
                </c:pt>
                <c:pt idx="56" formatCode="0.00">
                  <c:v>1.4313637641589874</c:v>
                </c:pt>
                <c:pt idx="57" formatCode="0.00">
                  <c:v>1.4313637641589874</c:v>
                </c:pt>
                <c:pt idx="58" formatCode="0.00">
                  <c:v>1.7323937598229686</c:v>
                </c:pt>
                <c:pt idx="59" formatCode="0.00">
                  <c:v>1.7323937598229686</c:v>
                </c:pt>
                <c:pt idx="60" formatCode="0.00">
                  <c:v>2.0334237554869499</c:v>
                </c:pt>
                <c:pt idx="61" formatCode="0.00">
                  <c:v>2.0334237554869499</c:v>
                </c:pt>
                <c:pt idx="62" formatCode="0.00">
                  <c:v>2.2095150145426308</c:v>
                </c:pt>
                <c:pt idx="63" formatCode="0.00">
                  <c:v>2.2095150145426308</c:v>
                </c:pt>
                <c:pt idx="64" formatCode="0.00">
                  <c:v>2.3344537511509307</c:v>
                </c:pt>
                <c:pt idx="65" formatCode="0.00">
                  <c:v>2.3344537511509307</c:v>
                </c:pt>
                <c:pt idx="66" formatCode="0.00">
                  <c:v>2.8115750058705933</c:v>
                </c:pt>
                <c:pt idx="67" formatCode="0.00">
                  <c:v>2.8115750058705933</c:v>
                </c:pt>
                <c:pt idx="68" formatCode="0.00">
                  <c:v>3.1126050015345745</c:v>
                </c:pt>
                <c:pt idx="69" formatCode="0.00">
                  <c:v>3.1126050015345745</c:v>
                </c:pt>
                <c:pt idx="70" formatCode="0.00">
                  <c:v>3.1126050015345745</c:v>
                </c:pt>
                <c:pt idx="71" formatCode="0.00">
                  <c:v>3.1126050015345745</c:v>
                </c:pt>
                <c:pt idx="72" formatCode="0.00">
                  <c:v>3.2886962605902559</c:v>
                </c:pt>
                <c:pt idx="73" formatCode="0.00">
                  <c:v>3.2886962605902559</c:v>
                </c:pt>
                <c:pt idx="74" formatCode="0.00">
                  <c:v>3.4136349971985558</c:v>
                </c:pt>
                <c:pt idx="75" formatCode="0.00">
                  <c:v>3.4136349971985558</c:v>
                </c:pt>
                <c:pt idx="76" formatCode="0.00">
                  <c:v>3.510545010206612</c:v>
                </c:pt>
                <c:pt idx="77" formatCode="0.00">
                  <c:v>3.510545010206612</c:v>
                </c:pt>
              </c:numCache>
            </c:numRef>
          </c:xVal>
          <c:yVal>
            <c:numRef>
              <c:f>'Glx2'!$W$148:$W$225</c:f>
              <c:numCache>
                <c:formatCode>General</c:formatCode>
                <c:ptCount val="78"/>
                <c:pt idx="0">
                  <c:v>4.4849737000000001E-2</c:v>
                </c:pt>
                <c:pt idx="1">
                  <c:v>4.4681327E-2</c:v>
                </c:pt>
                <c:pt idx="2">
                  <c:v>4.0197812999999999E-2</c:v>
                </c:pt>
                <c:pt idx="3">
                  <c:v>4.1653444999999997E-2</c:v>
                </c:pt>
                <c:pt idx="4">
                  <c:v>4.5677704999999999E-2</c:v>
                </c:pt>
                <c:pt idx="5">
                  <c:v>4.4614048000000003E-2</c:v>
                </c:pt>
                <c:pt idx="6">
                  <c:v>4.0443713999999999E-2</c:v>
                </c:pt>
                <c:pt idx="7">
                  <c:v>4.0099660000000002E-2</c:v>
                </c:pt>
                <c:pt idx="8">
                  <c:v>4.4775853999999997E-2</c:v>
                </c:pt>
                <c:pt idx="9">
                  <c:v>4.5677998999999997E-2</c:v>
                </c:pt>
                <c:pt idx="10">
                  <c:v>4.2291508999999998E-2</c:v>
                </c:pt>
                <c:pt idx="11">
                  <c:v>3.7759664999999998E-2</c:v>
                </c:pt>
                <c:pt idx="12">
                  <c:v>0.233151521</c:v>
                </c:pt>
                <c:pt idx="13">
                  <c:v>0.24854812600000001</c:v>
                </c:pt>
                <c:pt idx="14">
                  <c:v>0.25184271200000002</c:v>
                </c:pt>
                <c:pt idx="15">
                  <c:v>4.4945901000000003E-2</c:v>
                </c:pt>
                <c:pt idx="16">
                  <c:v>4.6682618000000002E-2</c:v>
                </c:pt>
                <c:pt idx="17">
                  <c:v>5.7630952999999999E-2</c:v>
                </c:pt>
                <c:pt idx="18">
                  <c:v>5.6771239000000001E-2</c:v>
                </c:pt>
                <c:pt idx="19">
                  <c:v>8.0669182000000006E-2</c:v>
                </c:pt>
                <c:pt idx="20">
                  <c:v>8.0831976E-2</c:v>
                </c:pt>
                <c:pt idx="21">
                  <c:v>0.105114808</c:v>
                </c:pt>
                <c:pt idx="22">
                  <c:v>0.10817006899999999</c:v>
                </c:pt>
                <c:pt idx="23">
                  <c:v>0.13201500299999999</c:v>
                </c:pt>
                <c:pt idx="24">
                  <c:v>0.126026734</c:v>
                </c:pt>
                <c:pt idx="25">
                  <c:v>0.19867270400000001</c:v>
                </c:pt>
                <c:pt idx="26">
                  <c:v>0.210380922</c:v>
                </c:pt>
                <c:pt idx="27">
                  <c:v>0.21408349600000001</c:v>
                </c:pt>
                <c:pt idx="28">
                  <c:v>0.23625698000000001</c:v>
                </c:pt>
                <c:pt idx="29">
                  <c:v>0.278227316</c:v>
                </c:pt>
                <c:pt idx="30">
                  <c:v>0.301603917</c:v>
                </c:pt>
                <c:pt idx="31">
                  <c:v>0.33184298899999998</c:v>
                </c:pt>
                <c:pt idx="32">
                  <c:v>0.321381796</c:v>
                </c:pt>
                <c:pt idx="33">
                  <c:v>0.39214043700000001</c:v>
                </c:pt>
                <c:pt idx="34">
                  <c:v>0.37575219199999998</c:v>
                </c:pt>
                <c:pt idx="35">
                  <c:v>4.5245957000000003E-2</c:v>
                </c:pt>
                <c:pt idx="36">
                  <c:v>4.9192395E-2</c:v>
                </c:pt>
                <c:pt idx="37">
                  <c:v>5.7123171E-2</c:v>
                </c:pt>
                <c:pt idx="38">
                  <c:v>5.5861854000000002E-2</c:v>
                </c:pt>
                <c:pt idx="39">
                  <c:v>9.4981949999999996E-2</c:v>
                </c:pt>
                <c:pt idx="40">
                  <c:v>8.3763227999999995E-2</c:v>
                </c:pt>
                <c:pt idx="41">
                  <c:v>0.122782741</c:v>
                </c:pt>
                <c:pt idx="42">
                  <c:v>0.10829311899999999</c:v>
                </c:pt>
                <c:pt idx="43">
                  <c:v>0.12578824699999999</c:v>
                </c:pt>
                <c:pt idx="44">
                  <c:v>0.12680822</c:v>
                </c:pt>
                <c:pt idx="45">
                  <c:v>0.201214004</c:v>
                </c:pt>
                <c:pt idx="46">
                  <c:v>0.19634216199999999</c:v>
                </c:pt>
                <c:pt idx="47">
                  <c:v>0.206163023</c:v>
                </c:pt>
                <c:pt idx="48">
                  <c:v>0.193478286</c:v>
                </c:pt>
                <c:pt idx="49">
                  <c:v>0.17431175300000001</c:v>
                </c:pt>
                <c:pt idx="50">
                  <c:v>0.186859411</c:v>
                </c:pt>
                <c:pt idx="51">
                  <c:v>0.17093149699999999</c:v>
                </c:pt>
                <c:pt idx="52">
                  <c:v>0.17089570300000001</c:v>
                </c:pt>
                <c:pt idx="53">
                  <c:v>0.17959962500000001</c:v>
                </c:pt>
                <c:pt idx="54">
                  <c:v>0.17545496699999999</c:v>
                </c:pt>
                <c:pt idx="55">
                  <c:v>0.17251644399999999</c:v>
                </c:pt>
                <c:pt idx="56">
                  <c:v>4.7119056999999999E-2</c:v>
                </c:pt>
                <c:pt idx="57">
                  <c:v>5.3111390000000001E-2</c:v>
                </c:pt>
                <c:pt idx="58">
                  <c:v>6.0028841999999999E-2</c:v>
                </c:pt>
                <c:pt idx="59">
                  <c:v>5.8679146000000001E-2</c:v>
                </c:pt>
                <c:pt idx="60">
                  <c:v>8.4880980999999994E-2</c:v>
                </c:pt>
                <c:pt idx="61">
                  <c:v>8.6425316000000002E-2</c:v>
                </c:pt>
                <c:pt idx="62">
                  <c:v>0.114252016</c:v>
                </c:pt>
                <c:pt idx="63">
                  <c:v>0.111678783</c:v>
                </c:pt>
                <c:pt idx="64">
                  <c:v>0.13355673500000001</c:v>
                </c:pt>
                <c:pt idx="65">
                  <c:v>0.13286875500000001</c:v>
                </c:pt>
                <c:pt idx="66">
                  <c:v>0.21253381800000001</c:v>
                </c:pt>
                <c:pt idx="67">
                  <c:v>0.21707881600000001</c:v>
                </c:pt>
                <c:pt idx="68">
                  <c:v>0.23517587200000001</c:v>
                </c:pt>
                <c:pt idx="69">
                  <c:v>0.22875394199999999</c:v>
                </c:pt>
                <c:pt idx="70">
                  <c:v>0.19944736599999999</c:v>
                </c:pt>
                <c:pt idx="71">
                  <c:v>0.19262839300000001</c:v>
                </c:pt>
                <c:pt idx="72">
                  <c:v>0.16904028600000001</c:v>
                </c:pt>
                <c:pt idx="73">
                  <c:v>0.19078578800000001</c:v>
                </c:pt>
                <c:pt idx="74">
                  <c:v>0.19257940800000001</c:v>
                </c:pt>
                <c:pt idx="75">
                  <c:v>0.208576603</c:v>
                </c:pt>
                <c:pt idx="76">
                  <c:v>0.202570153</c:v>
                </c:pt>
                <c:pt idx="77">
                  <c:v>0.20002930999999999</c:v>
                </c:pt>
              </c:numCache>
            </c:numRef>
          </c:yVal>
        </c:ser>
        <c:ser>
          <c:idx val="4"/>
          <c:order val="4"/>
          <c:tx>
            <c:strRef>
              <c:f>'Glx2'!$L$2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'Glx2'!$K$3:$K$23</c:f>
              <c:numCache>
                <c:formatCode>0.00</c:formatCode>
                <c:ptCount val="21"/>
                <c:pt idx="0">
                  <c:v>1</c:v>
                </c:pt>
                <c:pt idx="1">
                  <c:v>1.008804562952784</c:v>
                </c:pt>
                <c:pt idx="2">
                  <c:v>1.0176091259055682</c:v>
                </c:pt>
                <c:pt idx="3">
                  <c:v>1.0264136888583522</c:v>
                </c:pt>
                <c:pt idx="4">
                  <c:v>1.0352182518111364</c:v>
                </c:pt>
                <c:pt idx="5">
                  <c:v>1.0440228147639203</c:v>
                </c:pt>
                <c:pt idx="6">
                  <c:v>1.0528273777167043</c:v>
                </c:pt>
                <c:pt idx="7">
                  <c:v>1.0616319406694885</c:v>
                </c:pt>
                <c:pt idx="8">
                  <c:v>1.0704365036222725</c:v>
                </c:pt>
                <c:pt idx="9">
                  <c:v>1.0792410665750567</c:v>
                </c:pt>
                <c:pt idx="10">
                  <c:v>1.0880456295278407</c:v>
                </c:pt>
                <c:pt idx="11">
                  <c:v>1.0968501924806247</c:v>
                </c:pt>
                <c:pt idx="12">
                  <c:v>1.1056547554334089</c:v>
                </c:pt>
                <c:pt idx="13">
                  <c:v>1.1144593183861928</c:v>
                </c:pt>
                <c:pt idx="14">
                  <c:v>1.123263881338977</c:v>
                </c:pt>
                <c:pt idx="15">
                  <c:v>1.132068444291761</c:v>
                </c:pt>
                <c:pt idx="16">
                  <c:v>1.140873007244545</c:v>
                </c:pt>
                <c:pt idx="17">
                  <c:v>1.1496775701973292</c:v>
                </c:pt>
                <c:pt idx="18">
                  <c:v>1.1584821331501132</c:v>
                </c:pt>
                <c:pt idx="19">
                  <c:v>1.1672866961028974</c:v>
                </c:pt>
                <c:pt idx="20">
                  <c:v>1.1760912590556813</c:v>
                </c:pt>
              </c:numCache>
            </c:numRef>
          </c:xVal>
          <c:yVal>
            <c:numRef>
              <c:f>'Glx2'!$L$3:$L$23</c:f>
              <c:numCache>
                <c:formatCode>0.00</c:formatCode>
                <c:ptCount val="21"/>
                <c:pt idx="0">
                  <c:v>4.4911340174648762E-2</c:v>
                </c:pt>
                <c:pt idx="1">
                  <c:v>4.456728806773852E-2</c:v>
                </c:pt>
                <c:pt idx="2">
                  <c:v>4.4188806887711485E-2</c:v>
                </c:pt>
                <c:pt idx="3">
                  <c:v>4.3774176235696072E-2</c:v>
                </c:pt>
                <c:pt idx="4">
                  <c:v>4.3321675712821806E-2</c:v>
                </c:pt>
                <c:pt idx="5">
                  <c:v>4.2829584920217545E-2</c:v>
                </c:pt>
                <c:pt idx="6">
                  <c:v>4.2296183459012038E-2</c:v>
                </c:pt>
                <c:pt idx="7">
                  <c:v>4.1719750930334698E-2</c:v>
                </c:pt>
                <c:pt idx="8">
                  <c:v>4.1098566935313829E-2</c:v>
                </c:pt>
                <c:pt idx="9">
                  <c:v>4.0430911075078735E-2</c:v>
                </c:pt>
                <c:pt idx="10">
                  <c:v>3.9715062950758495E-2</c:v>
                </c:pt>
                <c:pt idx="11">
                  <c:v>3.8949302163481636E-2</c:v>
                </c:pt>
                <c:pt idx="12">
                  <c:v>3.8131908314377905E-2</c:v>
                </c:pt>
                <c:pt idx="13">
                  <c:v>3.7261161004575494E-2</c:v>
                </c:pt>
                <c:pt idx="14">
                  <c:v>3.6335339835203595E-2</c:v>
                </c:pt>
                <c:pt idx="15">
                  <c:v>3.5352724407391289E-2</c:v>
                </c:pt>
                <c:pt idx="16">
                  <c:v>3.4311594322267214E-2</c:v>
                </c:pt>
                <c:pt idx="17">
                  <c:v>3.3210229180960893E-2</c:v>
                </c:pt>
                <c:pt idx="18">
                  <c:v>3.2046908584600964E-2</c:v>
                </c:pt>
                <c:pt idx="19">
                  <c:v>3.0819912134315952E-2</c:v>
                </c:pt>
                <c:pt idx="20">
                  <c:v>2.9527519431235716E-2</c:v>
                </c:pt>
              </c:numCache>
            </c:numRef>
          </c:yVal>
        </c:ser>
        <c:ser>
          <c:idx val="5"/>
          <c:order val="5"/>
          <c:tx>
            <c:strRef>
              <c:f>'Glx2'!$M$2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'Glx2'!$K$3:$K$23</c:f>
              <c:numCache>
                <c:formatCode>0.00</c:formatCode>
                <c:ptCount val="21"/>
                <c:pt idx="0">
                  <c:v>1</c:v>
                </c:pt>
                <c:pt idx="1">
                  <c:v>1.008804562952784</c:v>
                </c:pt>
                <c:pt idx="2">
                  <c:v>1.0176091259055682</c:v>
                </c:pt>
                <c:pt idx="3">
                  <c:v>1.0264136888583522</c:v>
                </c:pt>
                <c:pt idx="4">
                  <c:v>1.0352182518111364</c:v>
                </c:pt>
                <c:pt idx="5">
                  <c:v>1.0440228147639203</c:v>
                </c:pt>
                <c:pt idx="6">
                  <c:v>1.0528273777167043</c:v>
                </c:pt>
                <c:pt idx="7">
                  <c:v>1.0616319406694885</c:v>
                </c:pt>
                <c:pt idx="8">
                  <c:v>1.0704365036222725</c:v>
                </c:pt>
                <c:pt idx="9">
                  <c:v>1.0792410665750567</c:v>
                </c:pt>
                <c:pt idx="10">
                  <c:v>1.0880456295278407</c:v>
                </c:pt>
                <c:pt idx="11">
                  <c:v>1.0968501924806247</c:v>
                </c:pt>
                <c:pt idx="12">
                  <c:v>1.1056547554334089</c:v>
                </c:pt>
                <c:pt idx="13">
                  <c:v>1.1144593183861928</c:v>
                </c:pt>
                <c:pt idx="14">
                  <c:v>1.123263881338977</c:v>
                </c:pt>
                <c:pt idx="15">
                  <c:v>1.132068444291761</c:v>
                </c:pt>
                <c:pt idx="16">
                  <c:v>1.140873007244545</c:v>
                </c:pt>
                <c:pt idx="17">
                  <c:v>1.1496775701973292</c:v>
                </c:pt>
                <c:pt idx="18">
                  <c:v>1.1584821331501132</c:v>
                </c:pt>
                <c:pt idx="19">
                  <c:v>1.1672866961028974</c:v>
                </c:pt>
                <c:pt idx="20">
                  <c:v>1.1760912590556813</c:v>
                </c:pt>
              </c:numCache>
            </c:numRef>
          </c:xVal>
          <c:yVal>
            <c:numRef>
              <c:f>'Glx2'!$M$3:$M$23</c:f>
              <c:numCache>
                <c:formatCode>0.00</c:formatCode>
                <c:ptCount val="21"/>
                <c:pt idx="0">
                  <c:v>4.3199175212685695E-2</c:v>
                </c:pt>
                <c:pt idx="1">
                  <c:v>4.3303133720685727E-2</c:v>
                </c:pt>
                <c:pt idx="2">
                  <c:v>4.3412625248112013E-2</c:v>
                </c:pt>
                <c:pt idx="3">
                  <c:v>4.3527710539212831E-2</c:v>
                </c:pt>
                <c:pt idx="4">
                  <c:v>4.3648450338236437E-2</c:v>
                </c:pt>
                <c:pt idx="5">
                  <c:v>4.3774905389431115E-2</c:v>
                </c:pt>
                <c:pt idx="6">
                  <c:v>4.3907136437045129E-2</c:v>
                </c:pt>
                <c:pt idx="7">
                  <c:v>4.4045204225326769E-2</c:v>
                </c:pt>
                <c:pt idx="8">
                  <c:v>4.4189169498524292E-2</c:v>
                </c:pt>
                <c:pt idx="9">
                  <c:v>4.4339093000885975E-2</c:v>
                </c:pt>
                <c:pt idx="10">
                  <c:v>4.4495035476660103E-2</c:v>
                </c:pt>
                <c:pt idx="11">
                  <c:v>4.4657057670094938E-2</c:v>
                </c:pt>
                <c:pt idx="12">
                  <c:v>4.4825220325438751E-2</c:v>
                </c:pt>
                <c:pt idx="13">
                  <c:v>4.499958418693982E-2</c:v>
                </c:pt>
                <c:pt idx="14">
                  <c:v>4.5180209998846421E-2</c:v>
                </c:pt>
                <c:pt idx="15">
                  <c:v>4.5367158505406818E-2</c:v>
                </c:pt>
                <c:pt idx="16">
                  <c:v>4.5560490450869295E-2</c:v>
                </c:pt>
                <c:pt idx="17">
                  <c:v>4.5760266579482123E-2</c:v>
                </c:pt>
                <c:pt idx="18">
                  <c:v>4.5966547635493564E-2</c:v>
                </c:pt>
                <c:pt idx="19">
                  <c:v>4.617939436315191E-2</c:v>
                </c:pt>
                <c:pt idx="20">
                  <c:v>4.6398867506705417E-2</c:v>
                </c:pt>
              </c:numCache>
            </c:numRef>
          </c:yVal>
        </c:ser>
        <c:ser>
          <c:idx val="6"/>
          <c:order val="6"/>
          <c:tx>
            <c:strRef>
              <c:f>'Glx2'!$Q$2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'Glx2'!$O$3:$O$23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1.664211893762277</c:v>
                </c:pt>
                <c:pt idx="2">
                  <c:v>1.7263637961965919</c:v>
                </c:pt>
                <c:pt idx="3">
                  <c:v>1.7885156986309065</c:v>
                </c:pt>
                <c:pt idx="4">
                  <c:v>1.8506676010652212</c:v>
                </c:pt>
                <c:pt idx="5">
                  <c:v>1.9128195034995359</c:v>
                </c:pt>
                <c:pt idx="6">
                  <c:v>1.9749714059338506</c:v>
                </c:pt>
                <c:pt idx="7">
                  <c:v>2.0371233083681655</c:v>
                </c:pt>
                <c:pt idx="8">
                  <c:v>2.0992752108024799</c:v>
                </c:pt>
                <c:pt idx="9">
                  <c:v>2.1614271132367948</c:v>
                </c:pt>
                <c:pt idx="10">
                  <c:v>2.2235790156711097</c:v>
                </c:pt>
                <c:pt idx="11">
                  <c:v>2.2857309181054246</c:v>
                </c:pt>
                <c:pt idx="12">
                  <c:v>2.3478828205397391</c:v>
                </c:pt>
                <c:pt idx="13">
                  <c:v>2.410034722974054</c:v>
                </c:pt>
                <c:pt idx="14">
                  <c:v>2.4721866254083684</c:v>
                </c:pt>
                <c:pt idx="15">
                  <c:v>2.5343385278426833</c:v>
                </c:pt>
                <c:pt idx="16">
                  <c:v>2.5964904302769982</c:v>
                </c:pt>
                <c:pt idx="17">
                  <c:v>2.6586423327113127</c:v>
                </c:pt>
                <c:pt idx="18">
                  <c:v>2.7207942351456276</c:v>
                </c:pt>
                <c:pt idx="19">
                  <c:v>2.782946137579942</c:v>
                </c:pt>
                <c:pt idx="20">
                  <c:v>2.8450980400142569</c:v>
                </c:pt>
              </c:numCache>
            </c:numRef>
          </c:xVal>
          <c:yVal>
            <c:numRef>
              <c:f>'Glx2'!$Q$3:$Q$23</c:f>
              <c:numCache>
                <c:formatCode>0.00</c:formatCode>
                <c:ptCount val="21"/>
                <c:pt idx="0">
                  <c:v>1.0127343026412661E-2</c:v>
                </c:pt>
                <c:pt idx="1">
                  <c:v>2.4463043600146617E-2</c:v>
                </c:pt>
                <c:pt idx="2">
                  <c:v>3.8378212056602024E-2</c:v>
                </c:pt>
                <c:pt idx="3">
                  <c:v>5.1795860464395049E-2</c:v>
                </c:pt>
                <c:pt idx="4">
                  <c:v>6.4639000892141862E-2</c:v>
                </c:pt>
                <c:pt idx="5">
                  <c:v>7.6830645408458575E-2</c:v>
                </c:pt>
                <c:pt idx="6">
                  <c:v>8.8293806081961523E-2</c:v>
                </c:pt>
                <c:pt idx="7">
                  <c:v>9.8951494981267096E-2</c:v>
                </c:pt>
                <c:pt idx="8">
                  <c:v>0.10872672417499102</c:v>
                </c:pt>
                <c:pt idx="9">
                  <c:v>0.1175425057317499</c:v>
                </c:pt>
                <c:pt idx="10">
                  <c:v>0.12532185172015969</c:v>
                </c:pt>
                <c:pt idx="11">
                  <c:v>0.13198777420883695</c:v>
                </c:pt>
                <c:pt idx="12">
                  <c:v>0.13746328526639734</c:v>
                </c:pt>
                <c:pt idx="13">
                  <c:v>0.14167139696145759</c:v>
                </c:pt>
                <c:pt idx="14">
                  <c:v>0.14453512136263397</c:v>
                </c:pt>
                <c:pt idx="15">
                  <c:v>0.14597747053854193</c:v>
                </c:pt>
                <c:pt idx="16">
                  <c:v>0.14592145655779831</c:v>
                </c:pt>
                <c:pt idx="17">
                  <c:v>0.14429009148901939</c:v>
                </c:pt>
                <c:pt idx="18">
                  <c:v>0.14100638740082094</c:v>
                </c:pt>
                <c:pt idx="19">
                  <c:v>0.13599335636181953</c:v>
                </c:pt>
                <c:pt idx="20">
                  <c:v>0.12917401044063115</c:v>
                </c:pt>
              </c:numCache>
            </c:numRef>
          </c:yVal>
        </c:ser>
        <c:ser>
          <c:idx val="7"/>
          <c:order val="7"/>
          <c:tx>
            <c:strRef>
              <c:f>'Glx2'!$U$2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'Glx2'!$S$3:$S$23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1.5921727545028614</c:v>
                </c:pt>
                <c:pt idx="2">
                  <c:v>1.7072242542860605</c:v>
                </c:pt>
                <c:pt idx="3">
                  <c:v>1.8222757540692596</c:v>
                </c:pt>
                <c:pt idx="4">
                  <c:v>1.9373272538524586</c:v>
                </c:pt>
                <c:pt idx="5">
                  <c:v>2.0523787536356579</c:v>
                </c:pt>
                <c:pt idx="6">
                  <c:v>2.167430253418857</c:v>
                </c:pt>
                <c:pt idx="7">
                  <c:v>2.282481753202056</c:v>
                </c:pt>
                <c:pt idx="8">
                  <c:v>2.3975332529852551</c:v>
                </c:pt>
                <c:pt idx="9">
                  <c:v>2.5125847527684542</c:v>
                </c:pt>
                <c:pt idx="10">
                  <c:v>2.6276362525516532</c:v>
                </c:pt>
                <c:pt idx="11">
                  <c:v>2.7426877523348523</c:v>
                </c:pt>
                <c:pt idx="12">
                  <c:v>2.8577392521180514</c:v>
                </c:pt>
                <c:pt idx="13">
                  <c:v>2.9727907519012504</c:v>
                </c:pt>
                <c:pt idx="14">
                  <c:v>3.0878422516844495</c:v>
                </c:pt>
                <c:pt idx="15">
                  <c:v>3.2028937514676485</c:v>
                </c:pt>
                <c:pt idx="16">
                  <c:v>3.3179452512508476</c:v>
                </c:pt>
                <c:pt idx="17">
                  <c:v>3.4329967510340467</c:v>
                </c:pt>
                <c:pt idx="18">
                  <c:v>3.5480482508172457</c:v>
                </c:pt>
                <c:pt idx="19">
                  <c:v>3.6630997506004448</c:v>
                </c:pt>
                <c:pt idx="20">
                  <c:v>3.7781512503836434</c:v>
                </c:pt>
              </c:numCache>
            </c:numRef>
          </c:xVal>
          <c:yVal>
            <c:numRef>
              <c:f>'Glx2'!$U$3:$U$23</c:f>
              <c:numCache>
                <c:formatCode>0.00</c:formatCode>
                <c:ptCount val="21"/>
                <c:pt idx="0">
                  <c:v>3.8123012758050578E-2</c:v>
                </c:pt>
                <c:pt idx="1">
                  <c:v>4.9874224155061292E-2</c:v>
                </c:pt>
                <c:pt idx="2">
                  <c:v>6.2060305543907526E-2</c:v>
                </c:pt>
                <c:pt idx="3">
                  <c:v>7.4601186745665071E-2</c:v>
                </c:pt>
                <c:pt idx="4">
                  <c:v>8.7416797581409827E-2</c:v>
                </c:pt>
                <c:pt idx="5">
                  <c:v>0.10042706787221772</c:v>
                </c:pt>
                <c:pt idx="6">
                  <c:v>0.11355192743916454</c:v>
                </c:pt>
                <c:pt idx="7">
                  <c:v>0.12671130610332618</c:v>
                </c:pt>
                <c:pt idx="8">
                  <c:v>0.13982513368577848</c:v>
                </c:pt>
                <c:pt idx="9">
                  <c:v>0.15281334000759739</c:v>
                </c:pt>
                <c:pt idx="10">
                  <c:v>0.16559585488985865</c:v>
                </c:pt>
                <c:pt idx="11">
                  <c:v>0.17809260815363828</c:v>
                </c:pt>
                <c:pt idx="12">
                  <c:v>0.19022352962001216</c:v>
                </c:pt>
                <c:pt idx="13">
                  <c:v>0.20190854911005593</c:v>
                </c:pt>
                <c:pt idx="14">
                  <c:v>0.21306759644484566</c:v>
                </c:pt>
                <c:pt idx="15">
                  <c:v>0.22362060144545717</c:v>
                </c:pt>
                <c:pt idx="16">
                  <c:v>0.23348749393296633</c:v>
                </c:pt>
                <c:pt idx="17">
                  <c:v>0.24258820372844905</c:v>
                </c:pt>
                <c:pt idx="18">
                  <c:v>0.25084266065298111</c:v>
                </c:pt>
                <c:pt idx="19">
                  <c:v>0.25817079452763847</c:v>
                </c:pt>
                <c:pt idx="20">
                  <c:v>0.26449253517349691</c:v>
                </c:pt>
              </c:numCache>
            </c:numRef>
          </c:yVal>
        </c:ser>
        <c:ser>
          <c:idx val="8"/>
          <c:order val="8"/>
          <c:tx>
            <c:strRef>
              <c:f>'Glx2'!$P$2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'Glx2'!$O$3:$O$23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1.664211893762277</c:v>
                </c:pt>
                <c:pt idx="2">
                  <c:v>1.7263637961965919</c:v>
                </c:pt>
                <c:pt idx="3">
                  <c:v>1.7885156986309065</c:v>
                </c:pt>
                <c:pt idx="4">
                  <c:v>1.8506676010652212</c:v>
                </c:pt>
                <c:pt idx="5">
                  <c:v>1.9128195034995359</c:v>
                </c:pt>
                <c:pt idx="6">
                  <c:v>1.9749714059338506</c:v>
                </c:pt>
                <c:pt idx="7">
                  <c:v>2.0371233083681655</c:v>
                </c:pt>
                <c:pt idx="8">
                  <c:v>2.0992752108024799</c:v>
                </c:pt>
                <c:pt idx="9">
                  <c:v>2.1614271132367948</c:v>
                </c:pt>
                <c:pt idx="10">
                  <c:v>2.2235790156711097</c:v>
                </c:pt>
                <c:pt idx="11">
                  <c:v>2.2857309181054246</c:v>
                </c:pt>
                <c:pt idx="12">
                  <c:v>2.3478828205397391</c:v>
                </c:pt>
                <c:pt idx="13">
                  <c:v>2.410034722974054</c:v>
                </c:pt>
                <c:pt idx="14">
                  <c:v>2.4721866254083684</c:v>
                </c:pt>
                <c:pt idx="15">
                  <c:v>2.5343385278426833</c:v>
                </c:pt>
                <c:pt idx="16">
                  <c:v>2.5964904302769982</c:v>
                </c:pt>
                <c:pt idx="17">
                  <c:v>2.6586423327113127</c:v>
                </c:pt>
                <c:pt idx="18">
                  <c:v>2.7207942351456276</c:v>
                </c:pt>
                <c:pt idx="19">
                  <c:v>2.782946137579942</c:v>
                </c:pt>
                <c:pt idx="20">
                  <c:v>2.8450980400142569</c:v>
                </c:pt>
              </c:numCache>
            </c:numRef>
          </c:xVal>
          <c:yVal>
            <c:numRef>
              <c:f>'Glx2'!$P$3:$P$23</c:f>
              <c:numCache>
                <c:formatCode>0.00</c:formatCode>
                <c:ptCount val="21"/>
                <c:pt idx="0">
                  <c:v>6.6151035212630993E-2</c:v>
                </c:pt>
                <c:pt idx="1">
                  <c:v>7.075287041577677E-2</c:v>
                </c:pt>
                <c:pt idx="2">
                  <c:v>7.5855738595096575E-2</c:v>
                </c:pt>
                <c:pt idx="3">
                  <c:v>8.1481006823549085E-2</c:v>
                </c:pt>
                <c:pt idx="4">
                  <c:v>8.7650042174093043E-2</c:v>
                </c:pt>
                <c:pt idx="5">
                  <c:v>9.4384211719687111E-2</c:v>
                </c:pt>
                <c:pt idx="6">
                  <c:v>0.10170488253329001</c:v>
                </c:pt>
                <c:pt idx="7">
                  <c:v>0.10963342168786042</c:v>
                </c:pt>
                <c:pt idx="8">
                  <c:v>0.11819119625635699</c:v>
                </c:pt>
                <c:pt idx="9">
                  <c:v>0.12739957331173851</c:v>
                </c:pt>
                <c:pt idx="10">
                  <c:v>0.13727991992696362</c:v>
                </c:pt>
                <c:pt idx="11">
                  <c:v>0.14785360317499105</c:v>
                </c:pt>
                <c:pt idx="12">
                  <c:v>0.15914199012877939</c:v>
                </c:pt>
                <c:pt idx="13">
                  <c:v>0.17116644786128751</c:v>
                </c:pt>
                <c:pt idx="14">
                  <c:v>0.18394834344547387</c:v>
                </c:pt>
                <c:pt idx="15">
                  <c:v>0.19750904395429744</c:v>
                </c:pt>
                <c:pt idx="16">
                  <c:v>0.21186991646071671</c:v>
                </c:pt>
                <c:pt idx="17">
                  <c:v>0.22705232803769035</c:v>
                </c:pt>
                <c:pt idx="18">
                  <c:v>0.24307764575817734</c:v>
                </c:pt>
                <c:pt idx="19">
                  <c:v>0.25996723669513599</c:v>
                </c:pt>
                <c:pt idx="20">
                  <c:v>0.27774246792152535</c:v>
                </c:pt>
              </c:numCache>
            </c:numRef>
          </c:yVal>
        </c:ser>
        <c:axId val="186836096"/>
        <c:axId val="186837632"/>
      </c:scatterChart>
      <c:valAx>
        <c:axId val="186836096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837632"/>
        <c:crosses val="autoZero"/>
        <c:crossBetween val="midCat"/>
      </c:valAx>
      <c:valAx>
        <c:axId val="186837632"/>
        <c:scaling>
          <c:orientation val="minMax"/>
        </c:scaling>
        <c:axPos val="l"/>
        <c:numFmt formatCode="0.00" sourceLinked="0"/>
        <c:tickLblPos val="nextTo"/>
        <c:crossAx val="18683609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289" r="0.75000000000000289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'Ile2'!$V$162:$V$164</c:f>
              <c:numCache>
                <c:formatCode>0.00</c:formatCode>
                <c:ptCount val="3"/>
                <c:pt idx="0">
                  <c:v>3.0334237554869499</c:v>
                </c:pt>
                <c:pt idx="1">
                  <c:v>3.3344537511509307</c:v>
                </c:pt>
                <c:pt idx="2">
                  <c:v>3.3344537511509307</c:v>
                </c:pt>
              </c:numCache>
            </c:numRef>
          </c:xVal>
          <c:yVal>
            <c:numRef>
              <c:f>'Ile2'!$W$162:$W$164</c:f>
              <c:numCache>
                <c:formatCode>General</c:formatCode>
                <c:ptCount val="3"/>
                <c:pt idx="0">
                  <c:v>5.1055606000000003E-2</c:v>
                </c:pt>
                <c:pt idx="1">
                  <c:v>6.6129632999999993E-2</c:v>
                </c:pt>
                <c:pt idx="2">
                  <c:v>6.7581124000000006E-2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'Ile2'!$V$165:$V$184</c:f>
              <c:numCache>
                <c:formatCode>0.00</c:formatCode>
                <c:ptCount val="20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2.255272505103306</c:v>
                </c:pt>
                <c:pt idx="5">
                  <c:v>2.255272505103306</c:v>
                </c:pt>
                <c:pt idx="6">
                  <c:v>2.4313637641589874</c:v>
                </c:pt>
                <c:pt idx="7">
                  <c:v>2.4313637641589874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3.3344537511509307</c:v>
                </c:pt>
                <c:pt idx="13">
                  <c:v>3.3344537511509307</c:v>
                </c:pt>
                <c:pt idx="14">
                  <c:v>3.510545010206612</c:v>
                </c:pt>
                <c:pt idx="15">
                  <c:v>3.510545010206612</c:v>
                </c:pt>
                <c:pt idx="16">
                  <c:v>3.6354837468149119</c:v>
                </c:pt>
                <c:pt idx="17">
                  <c:v>3.6354837468149119</c:v>
                </c:pt>
                <c:pt idx="18">
                  <c:v>3.7323937598229686</c:v>
                </c:pt>
                <c:pt idx="19">
                  <c:v>3.7323937598229686</c:v>
                </c:pt>
              </c:numCache>
            </c:numRef>
          </c:xVal>
          <c:yVal>
            <c:numRef>
              <c:f>'Ile2'!$W$165:$W$184</c:f>
              <c:numCache>
                <c:formatCode>General</c:formatCode>
                <c:ptCount val="20"/>
                <c:pt idx="0">
                  <c:v>3.1784946000000001E-2</c:v>
                </c:pt>
                <c:pt idx="1">
                  <c:v>2.7633851000000001E-2</c:v>
                </c:pt>
                <c:pt idx="2">
                  <c:v>2.9474452000000002E-2</c:v>
                </c:pt>
                <c:pt idx="3">
                  <c:v>3.6792321000000003E-2</c:v>
                </c:pt>
                <c:pt idx="4">
                  <c:v>4.1127747999999999E-2</c:v>
                </c:pt>
                <c:pt idx="5">
                  <c:v>5.6858546000000003E-2</c:v>
                </c:pt>
                <c:pt idx="6">
                  <c:v>5.0338964999999999E-2</c:v>
                </c:pt>
                <c:pt idx="7">
                  <c:v>5.1740375999999998E-2</c:v>
                </c:pt>
                <c:pt idx="8">
                  <c:v>4.7789172999999997E-2</c:v>
                </c:pt>
                <c:pt idx="9">
                  <c:v>5.3549785000000003E-2</c:v>
                </c:pt>
                <c:pt idx="10">
                  <c:v>7.2688871000000002E-2</c:v>
                </c:pt>
                <c:pt idx="11">
                  <c:v>6.2467186000000001E-2</c:v>
                </c:pt>
                <c:pt idx="12">
                  <c:v>9.2536698000000001E-2</c:v>
                </c:pt>
                <c:pt idx="13">
                  <c:v>0.10754303699999999</c:v>
                </c:pt>
                <c:pt idx="14">
                  <c:v>0.12931213499999999</c:v>
                </c:pt>
                <c:pt idx="15">
                  <c:v>0.14434797699999999</c:v>
                </c:pt>
                <c:pt idx="16">
                  <c:v>0.146114312</c:v>
                </c:pt>
                <c:pt idx="17">
                  <c:v>0.133177559</c:v>
                </c:pt>
                <c:pt idx="18">
                  <c:v>0.156073508</c:v>
                </c:pt>
                <c:pt idx="19">
                  <c:v>0.128888962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'Ile2'!$V$185:$V$205</c:f>
              <c:numCache>
                <c:formatCode>0.00</c:formatCode>
                <c:ptCount val="21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2.255272505103306</c:v>
                </c:pt>
                <c:pt idx="5">
                  <c:v>2.255272505103306</c:v>
                </c:pt>
                <c:pt idx="6">
                  <c:v>2.4313637641589874</c:v>
                </c:pt>
                <c:pt idx="7">
                  <c:v>2.4313637641589874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3.3344537511509307</c:v>
                </c:pt>
                <c:pt idx="13">
                  <c:v>3.3344537511509307</c:v>
                </c:pt>
                <c:pt idx="14">
                  <c:v>3.3344537511509307</c:v>
                </c:pt>
                <c:pt idx="15">
                  <c:v>3.3344537511509307</c:v>
                </c:pt>
                <c:pt idx="16">
                  <c:v>3.510545010206612</c:v>
                </c:pt>
                <c:pt idx="17">
                  <c:v>3.6354837468149119</c:v>
                </c:pt>
                <c:pt idx="18">
                  <c:v>3.6354837468149119</c:v>
                </c:pt>
                <c:pt idx="19">
                  <c:v>3.7323937598229686</c:v>
                </c:pt>
                <c:pt idx="20">
                  <c:v>3.7323937598229686</c:v>
                </c:pt>
              </c:numCache>
            </c:numRef>
          </c:xVal>
          <c:yVal>
            <c:numRef>
              <c:f>'Ile2'!$W$185:$W$205</c:f>
              <c:numCache>
                <c:formatCode>General</c:formatCode>
                <c:ptCount val="21"/>
                <c:pt idx="0">
                  <c:v>2.8851386E-2</c:v>
                </c:pt>
                <c:pt idx="1">
                  <c:v>1.9287324000000002E-2</c:v>
                </c:pt>
                <c:pt idx="2">
                  <c:v>3.1411832000000001E-2</c:v>
                </c:pt>
                <c:pt idx="3">
                  <c:v>3.7716853000000002E-2</c:v>
                </c:pt>
                <c:pt idx="4">
                  <c:v>4.3515705000000002E-2</c:v>
                </c:pt>
                <c:pt idx="5">
                  <c:v>3.4869353999999998E-2</c:v>
                </c:pt>
                <c:pt idx="6">
                  <c:v>4.1720934000000001E-2</c:v>
                </c:pt>
                <c:pt idx="7">
                  <c:v>4.3372859999999999E-2</c:v>
                </c:pt>
                <c:pt idx="8">
                  <c:v>4.4314735000000001E-2</c:v>
                </c:pt>
                <c:pt idx="9">
                  <c:v>4.4207027000000003E-2</c:v>
                </c:pt>
                <c:pt idx="10">
                  <c:v>5.9405992999999997E-2</c:v>
                </c:pt>
                <c:pt idx="11">
                  <c:v>6.4247742999999996E-2</c:v>
                </c:pt>
                <c:pt idx="12">
                  <c:v>6.5304483999999996E-2</c:v>
                </c:pt>
                <c:pt idx="13">
                  <c:v>6.1097120999999997E-2</c:v>
                </c:pt>
                <c:pt idx="14">
                  <c:v>6.9964280000000004E-2</c:v>
                </c:pt>
                <c:pt idx="15">
                  <c:v>7.2196899999999994E-2</c:v>
                </c:pt>
                <c:pt idx="16">
                  <c:v>6.4388279000000007E-2</c:v>
                </c:pt>
                <c:pt idx="17">
                  <c:v>9.7267400000000004E-2</c:v>
                </c:pt>
                <c:pt idx="18">
                  <c:v>9.4040551999999999E-2</c:v>
                </c:pt>
                <c:pt idx="19">
                  <c:v>7.5891334000000005E-2</c:v>
                </c:pt>
                <c:pt idx="20">
                  <c:v>6.8376377000000002E-2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'Ile2'!$V$206:$V$227</c:f>
              <c:numCache>
                <c:formatCode>0.00</c:formatCode>
                <c:ptCount val="22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2.255272505103306</c:v>
                </c:pt>
                <c:pt idx="5">
                  <c:v>2.255272505103306</c:v>
                </c:pt>
                <c:pt idx="6">
                  <c:v>2.4313637641589874</c:v>
                </c:pt>
                <c:pt idx="7">
                  <c:v>2.4313637641589874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3.3344537511509307</c:v>
                </c:pt>
                <c:pt idx="13">
                  <c:v>3.3344537511509307</c:v>
                </c:pt>
                <c:pt idx="14">
                  <c:v>3.3344537511509307</c:v>
                </c:pt>
                <c:pt idx="15">
                  <c:v>3.3344537511509307</c:v>
                </c:pt>
                <c:pt idx="16">
                  <c:v>3.510545010206612</c:v>
                </c:pt>
                <c:pt idx="17">
                  <c:v>3.510545010206612</c:v>
                </c:pt>
                <c:pt idx="18">
                  <c:v>3.6354837468149119</c:v>
                </c:pt>
                <c:pt idx="19">
                  <c:v>3.6354837468149119</c:v>
                </c:pt>
                <c:pt idx="20">
                  <c:v>3.7323937598229686</c:v>
                </c:pt>
                <c:pt idx="21">
                  <c:v>3.7323937598229686</c:v>
                </c:pt>
              </c:numCache>
            </c:numRef>
          </c:xVal>
          <c:yVal>
            <c:numRef>
              <c:f>'Ile2'!$W$206:$W$227</c:f>
              <c:numCache>
                <c:formatCode>General</c:formatCode>
                <c:ptCount val="22"/>
                <c:pt idx="0">
                  <c:v>1.1505133000000001E-2</c:v>
                </c:pt>
                <c:pt idx="1">
                  <c:v>3.4172879000000003E-2</c:v>
                </c:pt>
                <c:pt idx="2">
                  <c:v>1.9925819000000001E-2</c:v>
                </c:pt>
                <c:pt idx="3">
                  <c:v>2.9500815E-2</c:v>
                </c:pt>
                <c:pt idx="4">
                  <c:v>3.7721146999999997E-2</c:v>
                </c:pt>
                <c:pt idx="5">
                  <c:v>3.6799467000000002E-2</c:v>
                </c:pt>
                <c:pt idx="6">
                  <c:v>4.1854680999999998E-2</c:v>
                </c:pt>
                <c:pt idx="7">
                  <c:v>3.7418701999999998E-2</c:v>
                </c:pt>
                <c:pt idx="8">
                  <c:v>4.8510269000000002E-2</c:v>
                </c:pt>
                <c:pt idx="9">
                  <c:v>4.9305562999999997E-2</c:v>
                </c:pt>
                <c:pt idx="10">
                  <c:v>6.6925819999999997E-2</c:v>
                </c:pt>
                <c:pt idx="11">
                  <c:v>6.0961939E-2</c:v>
                </c:pt>
                <c:pt idx="12">
                  <c:v>6.8785529999999998E-2</c:v>
                </c:pt>
                <c:pt idx="13">
                  <c:v>6.3689951999999994E-2</c:v>
                </c:pt>
                <c:pt idx="14">
                  <c:v>5.0849456000000001E-2</c:v>
                </c:pt>
                <c:pt idx="15">
                  <c:v>6.6136535999999996E-2</c:v>
                </c:pt>
                <c:pt idx="16">
                  <c:v>6.9813451999999998E-2</c:v>
                </c:pt>
                <c:pt idx="17">
                  <c:v>8.0116537000000002E-2</c:v>
                </c:pt>
                <c:pt idx="18">
                  <c:v>8.0012367000000001E-2</c:v>
                </c:pt>
                <c:pt idx="19">
                  <c:v>8.6845522999999994E-2</c:v>
                </c:pt>
                <c:pt idx="20">
                  <c:v>8.1619378000000006E-2</c:v>
                </c:pt>
                <c:pt idx="21">
                  <c:v>8.3572048999999995E-2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('Ile2'!$V$162,'Ile2'!$V$163:$V$164)</c:f>
              <c:numCache>
                <c:formatCode>0.00</c:formatCode>
                <c:ptCount val="3"/>
                <c:pt idx="0">
                  <c:v>3.0334237554869499</c:v>
                </c:pt>
                <c:pt idx="1">
                  <c:v>3.3344537511509307</c:v>
                </c:pt>
                <c:pt idx="2">
                  <c:v>3.3344537511509307</c:v>
                </c:pt>
              </c:numCache>
            </c:numRef>
          </c:xVal>
          <c:yVal>
            <c:numRef>
              <c:f>('Ile2'!$W$162,'Ile2'!$W$163:$W$164)</c:f>
              <c:numCache>
                <c:formatCode>General</c:formatCode>
                <c:ptCount val="3"/>
                <c:pt idx="0">
                  <c:v>5.1055606000000003E-2</c:v>
                </c:pt>
                <c:pt idx="1">
                  <c:v>6.6129632999999993E-2</c:v>
                </c:pt>
                <c:pt idx="2">
                  <c:v>6.7581124000000006E-2</c:v>
                </c:pt>
              </c:numCache>
            </c:numRef>
          </c:yVal>
        </c:ser>
        <c:axId val="219273856"/>
        <c:axId val="219415296"/>
      </c:scatterChart>
      <c:valAx>
        <c:axId val="219273856"/>
        <c:scaling>
          <c:orientation val="minMax"/>
        </c:scaling>
        <c:axPos val="b"/>
        <c:numFmt formatCode="0.00" sourceLinked="1"/>
        <c:tickLblPos val="nextTo"/>
        <c:crossAx val="219415296"/>
        <c:crosses val="autoZero"/>
        <c:crossBetween val="midCat"/>
      </c:valAx>
      <c:valAx>
        <c:axId val="219415296"/>
        <c:scaling>
          <c:orientation val="minMax"/>
        </c:scaling>
        <c:axPos val="l"/>
        <c:numFmt formatCode="General" sourceLinked="1"/>
        <c:tickLblPos val="nextTo"/>
        <c:crossAx val="219273856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140 H420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('Ile2'!$V$162,'Ile2'!$V$184,'Ile2'!$V$201,'Ile2'!$V$204:$V$205,'Ile2'!$V$186)</c:f>
              <c:numCache>
                <c:formatCode>0.00</c:formatCode>
                <c:ptCount val="6"/>
                <c:pt idx="0">
                  <c:v>3.0334237554869499</c:v>
                </c:pt>
                <c:pt idx="1">
                  <c:v>3.7323937598229686</c:v>
                </c:pt>
                <c:pt idx="2">
                  <c:v>3.510545010206612</c:v>
                </c:pt>
                <c:pt idx="3">
                  <c:v>3.7323937598229686</c:v>
                </c:pt>
                <c:pt idx="4">
                  <c:v>3.7323937598229686</c:v>
                </c:pt>
                <c:pt idx="5">
                  <c:v>1.6532125137753437</c:v>
                </c:pt>
              </c:numCache>
            </c:numRef>
          </c:xVal>
          <c:yVal>
            <c:numRef>
              <c:f>('Ile2'!$W$162,'Ile2'!$W$184,'Ile2'!$W$201,'Ile2'!$W$204:$W$205,'Ile2'!$W$186)</c:f>
              <c:numCache>
                <c:formatCode>General</c:formatCode>
                <c:ptCount val="6"/>
                <c:pt idx="0">
                  <c:v>5.1055606000000003E-2</c:v>
                </c:pt>
                <c:pt idx="1">
                  <c:v>0.128888962</c:v>
                </c:pt>
                <c:pt idx="2">
                  <c:v>6.4388279000000007E-2</c:v>
                </c:pt>
                <c:pt idx="3">
                  <c:v>7.5891334000000005E-2</c:v>
                </c:pt>
                <c:pt idx="4">
                  <c:v>6.8376377000000002E-2</c:v>
                </c:pt>
                <c:pt idx="5">
                  <c:v>1.9287324000000002E-2</c:v>
                </c:pt>
              </c:numCache>
            </c:numRef>
          </c:yVal>
        </c:ser>
        <c:ser>
          <c:idx val="2"/>
          <c:order val="1"/>
          <c:tx>
            <c:v>140 G483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('Ile2'!$V$163:$V$164,'Ile2'!$V$197:$V$198,'Ile2'!$V$218:$V$219)</c:f>
              <c:numCache>
                <c:formatCode>0.00</c:formatCode>
                <c:ptCount val="6"/>
                <c:pt idx="0">
                  <c:v>3.3344537511509307</c:v>
                </c:pt>
                <c:pt idx="1">
                  <c:v>3.3344537511509307</c:v>
                </c:pt>
                <c:pt idx="2">
                  <c:v>3.3344537511509307</c:v>
                </c:pt>
                <c:pt idx="3">
                  <c:v>3.3344537511509307</c:v>
                </c:pt>
                <c:pt idx="4">
                  <c:v>3.3344537511509307</c:v>
                </c:pt>
                <c:pt idx="5">
                  <c:v>3.3344537511509307</c:v>
                </c:pt>
              </c:numCache>
            </c:numRef>
          </c:xVal>
          <c:yVal>
            <c:numRef>
              <c:f>('Ile2'!$W$163:$W$164,'Ile2'!$W$197:$W$198,'Ile2'!$W$218:$W$219)</c:f>
              <c:numCache>
                <c:formatCode>General</c:formatCode>
                <c:ptCount val="6"/>
                <c:pt idx="0">
                  <c:v>6.6129632999999993E-2</c:v>
                </c:pt>
                <c:pt idx="1">
                  <c:v>6.7581124000000006E-2</c:v>
                </c:pt>
                <c:pt idx="2">
                  <c:v>6.5304483999999996E-2</c:v>
                </c:pt>
                <c:pt idx="3">
                  <c:v>6.1097120999999997E-2</c:v>
                </c:pt>
                <c:pt idx="4">
                  <c:v>6.8785529999999998E-2</c:v>
                </c:pt>
                <c:pt idx="5">
                  <c:v>6.3689951999999994E-2</c:v>
                </c:pt>
              </c:numCache>
            </c:numRef>
          </c:yVal>
        </c:ser>
        <c:ser>
          <c:idx val="3"/>
          <c:order val="2"/>
          <c:tx>
            <c:v>140 H397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('Ile2'!$V$165:$V$173,'Ile2'!$V$175,'Ile2'!$V$177:$V$180,'Ile2'!$V$180,'Ile2'!$V$185,'Ile2'!$V$187:$V$191)</c:f>
              <c:numCache>
                <c:formatCode>0.00</c:formatCode>
                <c:ptCount val="21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2.255272505103306</c:v>
                </c:pt>
                <c:pt idx="5">
                  <c:v>2.255272505103306</c:v>
                </c:pt>
                <c:pt idx="6">
                  <c:v>2.4313637641589874</c:v>
                </c:pt>
                <c:pt idx="7">
                  <c:v>2.4313637641589874</c:v>
                </c:pt>
                <c:pt idx="8">
                  <c:v>2.5563025007672873</c:v>
                </c:pt>
                <c:pt idx="9">
                  <c:v>3.0334237554869499</c:v>
                </c:pt>
                <c:pt idx="10">
                  <c:v>3.3344537511509307</c:v>
                </c:pt>
                <c:pt idx="11">
                  <c:v>3.3344537511509307</c:v>
                </c:pt>
                <c:pt idx="12">
                  <c:v>3.510545010206612</c:v>
                </c:pt>
                <c:pt idx="13">
                  <c:v>3.510545010206612</c:v>
                </c:pt>
                <c:pt idx="14">
                  <c:v>3.510545010206612</c:v>
                </c:pt>
                <c:pt idx="15">
                  <c:v>1.6532125137753437</c:v>
                </c:pt>
                <c:pt idx="16">
                  <c:v>1.954242509439325</c:v>
                </c:pt>
                <c:pt idx="17">
                  <c:v>1.954242509439325</c:v>
                </c:pt>
                <c:pt idx="18">
                  <c:v>2.255272505103306</c:v>
                </c:pt>
                <c:pt idx="19">
                  <c:v>2.255272505103306</c:v>
                </c:pt>
                <c:pt idx="20">
                  <c:v>2.4313637641589874</c:v>
                </c:pt>
              </c:numCache>
            </c:numRef>
          </c:xVal>
          <c:yVal>
            <c:numRef>
              <c:f>('Ile2'!$W$165:$W$173,'Ile2'!$W$175,'Ile2'!$W$177:$W$180,'Ile2'!$W$180,'Ile2'!$W$185,'Ile2'!$W$187:$W$191)</c:f>
              <c:numCache>
                <c:formatCode>General</c:formatCode>
                <c:ptCount val="21"/>
                <c:pt idx="0">
                  <c:v>3.1784946000000001E-2</c:v>
                </c:pt>
                <c:pt idx="1">
                  <c:v>2.7633851000000001E-2</c:v>
                </c:pt>
                <c:pt idx="2">
                  <c:v>2.9474452000000002E-2</c:v>
                </c:pt>
                <c:pt idx="3">
                  <c:v>3.6792321000000003E-2</c:v>
                </c:pt>
                <c:pt idx="4">
                  <c:v>4.1127747999999999E-2</c:v>
                </c:pt>
                <c:pt idx="5">
                  <c:v>5.6858546000000003E-2</c:v>
                </c:pt>
                <c:pt idx="6">
                  <c:v>5.0338964999999999E-2</c:v>
                </c:pt>
                <c:pt idx="7">
                  <c:v>5.1740375999999998E-2</c:v>
                </c:pt>
                <c:pt idx="8">
                  <c:v>4.7789172999999997E-2</c:v>
                </c:pt>
                <c:pt idx="9">
                  <c:v>7.2688871000000002E-2</c:v>
                </c:pt>
                <c:pt idx="10">
                  <c:v>9.2536698000000001E-2</c:v>
                </c:pt>
                <c:pt idx="11">
                  <c:v>0.10754303699999999</c:v>
                </c:pt>
                <c:pt idx="12">
                  <c:v>0.12931213499999999</c:v>
                </c:pt>
                <c:pt idx="13">
                  <c:v>0.14434797699999999</c:v>
                </c:pt>
                <c:pt idx="14">
                  <c:v>0.14434797699999999</c:v>
                </c:pt>
                <c:pt idx="15">
                  <c:v>2.8851386E-2</c:v>
                </c:pt>
                <c:pt idx="16">
                  <c:v>3.1411832000000001E-2</c:v>
                </c:pt>
                <c:pt idx="17">
                  <c:v>3.7716853000000002E-2</c:v>
                </c:pt>
                <c:pt idx="18">
                  <c:v>4.3515705000000002E-2</c:v>
                </c:pt>
                <c:pt idx="19">
                  <c:v>3.4869353999999998E-2</c:v>
                </c:pt>
                <c:pt idx="20">
                  <c:v>4.1720934000000001E-2</c:v>
                </c:pt>
              </c:numCache>
            </c:numRef>
          </c:yVal>
        </c:ser>
        <c:ser>
          <c:idx val="4"/>
          <c:order val="3"/>
          <c:tx>
            <c:v>140 H402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('Ile2'!$V$174,'Ile2'!$V$176,'Ile2'!$V$181,'Ile2'!$V$183)</c:f>
              <c:numCache>
                <c:formatCode>0.00</c:formatCode>
                <c:ptCount val="4"/>
                <c:pt idx="0">
                  <c:v>2.5563025007672873</c:v>
                </c:pt>
                <c:pt idx="1">
                  <c:v>3.0334237554869499</c:v>
                </c:pt>
                <c:pt idx="2">
                  <c:v>3.6354837468149119</c:v>
                </c:pt>
                <c:pt idx="3">
                  <c:v>3.7323937598229686</c:v>
                </c:pt>
              </c:numCache>
            </c:numRef>
          </c:xVal>
          <c:yVal>
            <c:numRef>
              <c:f>('Ile2'!$W$174,'Ile2'!$W$175,'Ile2'!$W$181,'Ile2'!$W$183)</c:f>
              <c:numCache>
                <c:formatCode>General</c:formatCode>
                <c:ptCount val="4"/>
                <c:pt idx="0">
                  <c:v>5.3549785000000003E-2</c:v>
                </c:pt>
                <c:pt idx="1">
                  <c:v>7.2688871000000002E-2</c:v>
                </c:pt>
                <c:pt idx="2">
                  <c:v>0.146114312</c:v>
                </c:pt>
                <c:pt idx="3">
                  <c:v>0.156073508</c:v>
                </c:pt>
              </c:numCache>
            </c:numRef>
          </c:yVal>
        </c:ser>
        <c:ser>
          <c:idx val="5"/>
          <c:order val="4"/>
          <c:tx>
            <c:v>140 H398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xVal>
            <c:numRef>
              <c:f>('Ile2'!$V$192:$V$196,'Ile2'!$V$199:$V$200,'Ile2'!$V$202:$V$203,'Ile2'!$V$206:$V$217,'Ile2'!$V$220:$V$227)</c:f>
              <c:numCache>
                <c:formatCode>0.00</c:formatCode>
                <c:ptCount val="29"/>
                <c:pt idx="0">
                  <c:v>2.4313637641589874</c:v>
                </c:pt>
                <c:pt idx="1">
                  <c:v>2.5563025007672873</c:v>
                </c:pt>
                <c:pt idx="2">
                  <c:v>2.5563025007672873</c:v>
                </c:pt>
                <c:pt idx="3">
                  <c:v>3.0334237554869499</c:v>
                </c:pt>
                <c:pt idx="4">
                  <c:v>3.0334237554869499</c:v>
                </c:pt>
                <c:pt idx="5">
                  <c:v>3.3344537511509307</c:v>
                </c:pt>
                <c:pt idx="6">
                  <c:v>3.3344537511509307</c:v>
                </c:pt>
                <c:pt idx="7">
                  <c:v>3.6354837468149119</c:v>
                </c:pt>
                <c:pt idx="8">
                  <c:v>3.6354837468149119</c:v>
                </c:pt>
                <c:pt idx="9">
                  <c:v>1.6532125137753437</c:v>
                </c:pt>
                <c:pt idx="10">
                  <c:v>1.6532125137753437</c:v>
                </c:pt>
                <c:pt idx="11">
                  <c:v>1.954242509439325</c:v>
                </c:pt>
                <c:pt idx="12">
                  <c:v>1.954242509439325</c:v>
                </c:pt>
                <c:pt idx="13">
                  <c:v>2.255272505103306</c:v>
                </c:pt>
                <c:pt idx="14">
                  <c:v>2.255272505103306</c:v>
                </c:pt>
                <c:pt idx="15">
                  <c:v>2.4313637641589874</c:v>
                </c:pt>
                <c:pt idx="16">
                  <c:v>2.4313637641589874</c:v>
                </c:pt>
                <c:pt idx="17">
                  <c:v>2.5563025007672873</c:v>
                </c:pt>
                <c:pt idx="18">
                  <c:v>2.5563025007672873</c:v>
                </c:pt>
                <c:pt idx="19">
                  <c:v>3.0334237554869499</c:v>
                </c:pt>
                <c:pt idx="20">
                  <c:v>3.0334237554869499</c:v>
                </c:pt>
                <c:pt idx="21">
                  <c:v>3.3344537511509307</c:v>
                </c:pt>
                <c:pt idx="22">
                  <c:v>3.3344537511509307</c:v>
                </c:pt>
                <c:pt idx="23">
                  <c:v>3.510545010206612</c:v>
                </c:pt>
                <c:pt idx="24">
                  <c:v>3.510545010206612</c:v>
                </c:pt>
                <c:pt idx="25">
                  <c:v>3.6354837468149119</c:v>
                </c:pt>
                <c:pt idx="26">
                  <c:v>3.6354837468149119</c:v>
                </c:pt>
                <c:pt idx="27">
                  <c:v>3.7323937598229686</c:v>
                </c:pt>
                <c:pt idx="28">
                  <c:v>3.7323937598229686</c:v>
                </c:pt>
              </c:numCache>
            </c:numRef>
          </c:xVal>
          <c:yVal>
            <c:numRef>
              <c:f>('Ile2'!$W$192:$W$196,'Ile2'!$W$199:$W$200,'Ile2'!$W$202:$W$203,'Ile2'!$W$206:$W$217,'Ile2'!$W$220:$W$227)</c:f>
              <c:numCache>
                <c:formatCode>General</c:formatCode>
                <c:ptCount val="29"/>
                <c:pt idx="0">
                  <c:v>4.3372859999999999E-2</c:v>
                </c:pt>
                <c:pt idx="1">
                  <c:v>4.4314735000000001E-2</c:v>
                </c:pt>
                <c:pt idx="2">
                  <c:v>4.4207027000000003E-2</c:v>
                </c:pt>
                <c:pt idx="3">
                  <c:v>5.9405992999999997E-2</c:v>
                </c:pt>
                <c:pt idx="4">
                  <c:v>6.4247742999999996E-2</c:v>
                </c:pt>
                <c:pt idx="5">
                  <c:v>6.9964280000000004E-2</c:v>
                </c:pt>
                <c:pt idx="6">
                  <c:v>7.2196899999999994E-2</c:v>
                </c:pt>
                <c:pt idx="7">
                  <c:v>9.7267400000000004E-2</c:v>
                </c:pt>
                <c:pt idx="8">
                  <c:v>9.4040551999999999E-2</c:v>
                </c:pt>
                <c:pt idx="9">
                  <c:v>1.1505133000000001E-2</c:v>
                </c:pt>
                <c:pt idx="10">
                  <c:v>3.4172879000000003E-2</c:v>
                </c:pt>
                <c:pt idx="11">
                  <c:v>1.9925819000000001E-2</c:v>
                </c:pt>
                <c:pt idx="12">
                  <c:v>2.9500815E-2</c:v>
                </c:pt>
                <c:pt idx="13">
                  <c:v>3.7721146999999997E-2</c:v>
                </c:pt>
                <c:pt idx="14">
                  <c:v>3.6799467000000002E-2</c:v>
                </c:pt>
                <c:pt idx="15">
                  <c:v>4.1854680999999998E-2</c:v>
                </c:pt>
                <c:pt idx="16">
                  <c:v>3.7418701999999998E-2</c:v>
                </c:pt>
                <c:pt idx="17">
                  <c:v>4.8510269000000002E-2</c:v>
                </c:pt>
                <c:pt idx="18">
                  <c:v>4.9305562999999997E-2</c:v>
                </c:pt>
                <c:pt idx="19">
                  <c:v>6.6925819999999997E-2</c:v>
                </c:pt>
                <c:pt idx="20">
                  <c:v>6.0961939E-2</c:v>
                </c:pt>
                <c:pt idx="21">
                  <c:v>5.0849456000000001E-2</c:v>
                </c:pt>
                <c:pt idx="22">
                  <c:v>6.6136535999999996E-2</c:v>
                </c:pt>
                <c:pt idx="23">
                  <c:v>6.9813451999999998E-2</c:v>
                </c:pt>
                <c:pt idx="24">
                  <c:v>8.0116537000000002E-2</c:v>
                </c:pt>
                <c:pt idx="25">
                  <c:v>8.0012367000000001E-2</c:v>
                </c:pt>
                <c:pt idx="26">
                  <c:v>8.6845522999999994E-2</c:v>
                </c:pt>
                <c:pt idx="27">
                  <c:v>8.1619378000000006E-2</c:v>
                </c:pt>
                <c:pt idx="28">
                  <c:v>8.3572048999999995E-2</c:v>
                </c:pt>
              </c:numCache>
            </c:numRef>
          </c:yVal>
        </c:ser>
        <c:axId val="219449216"/>
        <c:axId val="219451392"/>
      </c:scatterChart>
      <c:valAx>
        <c:axId val="219449216"/>
        <c:scaling>
          <c:orientation val="minMax"/>
        </c:scaling>
        <c:axPos val="b"/>
        <c:numFmt formatCode="0.00" sourceLinked="1"/>
        <c:tickLblPos val="nextTo"/>
        <c:crossAx val="219451392"/>
        <c:crosses val="autoZero"/>
        <c:crossBetween val="midCat"/>
      </c:valAx>
      <c:valAx>
        <c:axId val="219451392"/>
        <c:scaling>
          <c:orientation val="minMax"/>
        </c:scaling>
        <c:axPos val="l"/>
        <c:numFmt formatCode="General" sourceLinked="1"/>
        <c:tickLblPos val="nextTo"/>
        <c:crossAx val="21944921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'Ile2'!$V$162:$V$227</c:f>
              <c:numCache>
                <c:formatCode>0.00</c:formatCode>
                <c:ptCount val="66"/>
                <c:pt idx="0">
                  <c:v>3.0334237554869499</c:v>
                </c:pt>
                <c:pt idx="1">
                  <c:v>3.3344537511509307</c:v>
                </c:pt>
                <c:pt idx="2">
                  <c:v>3.3344537511509307</c:v>
                </c:pt>
                <c:pt idx="3">
                  <c:v>1.6532125137753437</c:v>
                </c:pt>
                <c:pt idx="4">
                  <c:v>1.6532125137753437</c:v>
                </c:pt>
                <c:pt idx="5">
                  <c:v>1.954242509439325</c:v>
                </c:pt>
                <c:pt idx="6">
                  <c:v>1.954242509439325</c:v>
                </c:pt>
                <c:pt idx="7">
                  <c:v>2.255272505103306</c:v>
                </c:pt>
                <c:pt idx="8">
                  <c:v>2.255272505103306</c:v>
                </c:pt>
                <c:pt idx="9">
                  <c:v>2.4313637641589874</c:v>
                </c:pt>
                <c:pt idx="10">
                  <c:v>2.4313637641589874</c:v>
                </c:pt>
                <c:pt idx="11">
                  <c:v>2.5563025007672873</c:v>
                </c:pt>
                <c:pt idx="12">
                  <c:v>2.5563025007672873</c:v>
                </c:pt>
                <c:pt idx="13">
                  <c:v>3.0334237554869499</c:v>
                </c:pt>
                <c:pt idx="14">
                  <c:v>3.0334237554869499</c:v>
                </c:pt>
                <c:pt idx="15">
                  <c:v>3.3344537511509307</c:v>
                </c:pt>
                <c:pt idx="16">
                  <c:v>3.3344537511509307</c:v>
                </c:pt>
                <c:pt idx="17">
                  <c:v>3.510545010206612</c:v>
                </c:pt>
                <c:pt idx="18">
                  <c:v>3.510545010206612</c:v>
                </c:pt>
                <c:pt idx="19">
                  <c:v>3.6354837468149119</c:v>
                </c:pt>
                <c:pt idx="20">
                  <c:v>3.6354837468149119</c:v>
                </c:pt>
                <c:pt idx="21">
                  <c:v>3.7323937598229686</c:v>
                </c:pt>
                <c:pt idx="22">
                  <c:v>3.7323937598229686</c:v>
                </c:pt>
                <c:pt idx="23">
                  <c:v>1.6532125137753437</c:v>
                </c:pt>
                <c:pt idx="24">
                  <c:v>1.6532125137753437</c:v>
                </c:pt>
                <c:pt idx="25">
                  <c:v>1.954242509439325</c:v>
                </c:pt>
                <c:pt idx="26">
                  <c:v>1.954242509439325</c:v>
                </c:pt>
                <c:pt idx="27">
                  <c:v>2.255272505103306</c:v>
                </c:pt>
                <c:pt idx="28">
                  <c:v>2.255272505103306</c:v>
                </c:pt>
                <c:pt idx="29">
                  <c:v>2.4313637641589874</c:v>
                </c:pt>
                <c:pt idx="30">
                  <c:v>2.4313637641589874</c:v>
                </c:pt>
                <c:pt idx="31">
                  <c:v>2.5563025007672873</c:v>
                </c:pt>
                <c:pt idx="32">
                  <c:v>2.5563025007672873</c:v>
                </c:pt>
                <c:pt idx="33">
                  <c:v>3.0334237554869499</c:v>
                </c:pt>
                <c:pt idx="34">
                  <c:v>3.0334237554869499</c:v>
                </c:pt>
                <c:pt idx="35">
                  <c:v>3.3344537511509307</c:v>
                </c:pt>
                <c:pt idx="36">
                  <c:v>3.3344537511509307</c:v>
                </c:pt>
                <c:pt idx="37">
                  <c:v>3.3344537511509307</c:v>
                </c:pt>
                <c:pt idx="38">
                  <c:v>3.3344537511509307</c:v>
                </c:pt>
                <c:pt idx="39">
                  <c:v>3.510545010206612</c:v>
                </c:pt>
                <c:pt idx="40">
                  <c:v>3.6354837468149119</c:v>
                </c:pt>
                <c:pt idx="41">
                  <c:v>3.6354837468149119</c:v>
                </c:pt>
                <c:pt idx="42">
                  <c:v>3.7323937598229686</c:v>
                </c:pt>
                <c:pt idx="43">
                  <c:v>3.7323937598229686</c:v>
                </c:pt>
                <c:pt idx="44">
                  <c:v>1.6532125137753437</c:v>
                </c:pt>
                <c:pt idx="45">
                  <c:v>1.6532125137753437</c:v>
                </c:pt>
                <c:pt idx="46">
                  <c:v>1.954242509439325</c:v>
                </c:pt>
                <c:pt idx="47">
                  <c:v>1.954242509439325</c:v>
                </c:pt>
                <c:pt idx="48">
                  <c:v>2.255272505103306</c:v>
                </c:pt>
                <c:pt idx="49">
                  <c:v>2.255272505103306</c:v>
                </c:pt>
                <c:pt idx="50">
                  <c:v>2.4313637641589874</c:v>
                </c:pt>
                <c:pt idx="51">
                  <c:v>2.4313637641589874</c:v>
                </c:pt>
                <c:pt idx="52">
                  <c:v>2.5563025007672873</c:v>
                </c:pt>
                <c:pt idx="53">
                  <c:v>2.5563025007672873</c:v>
                </c:pt>
                <c:pt idx="54">
                  <c:v>3.0334237554869499</c:v>
                </c:pt>
                <c:pt idx="55">
                  <c:v>3.0334237554869499</c:v>
                </c:pt>
                <c:pt idx="56">
                  <c:v>3.3344537511509307</c:v>
                </c:pt>
                <c:pt idx="57">
                  <c:v>3.3344537511509307</c:v>
                </c:pt>
                <c:pt idx="58">
                  <c:v>3.3344537511509307</c:v>
                </c:pt>
                <c:pt idx="59">
                  <c:v>3.3344537511509307</c:v>
                </c:pt>
                <c:pt idx="60">
                  <c:v>3.510545010206612</c:v>
                </c:pt>
                <c:pt idx="61">
                  <c:v>3.510545010206612</c:v>
                </c:pt>
                <c:pt idx="62">
                  <c:v>3.6354837468149119</c:v>
                </c:pt>
                <c:pt idx="63">
                  <c:v>3.6354837468149119</c:v>
                </c:pt>
                <c:pt idx="64">
                  <c:v>3.7323937598229686</c:v>
                </c:pt>
                <c:pt idx="65">
                  <c:v>3.7323937598229686</c:v>
                </c:pt>
              </c:numCache>
            </c:numRef>
          </c:xVal>
          <c:yVal>
            <c:numRef>
              <c:f>'Ile2'!$W$162:$W$227</c:f>
              <c:numCache>
                <c:formatCode>General</c:formatCode>
                <c:ptCount val="66"/>
                <c:pt idx="0">
                  <c:v>5.1055606000000003E-2</c:v>
                </c:pt>
                <c:pt idx="1">
                  <c:v>6.6129632999999993E-2</c:v>
                </c:pt>
                <c:pt idx="2">
                  <c:v>6.7581124000000006E-2</c:v>
                </c:pt>
                <c:pt idx="3">
                  <c:v>3.1784946000000001E-2</c:v>
                </c:pt>
                <c:pt idx="4">
                  <c:v>2.7633851000000001E-2</c:v>
                </c:pt>
                <c:pt idx="5">
                  <c:v>2.9474452000000002E-2</c:v>
                </c:pt>
                <c:pt idx="6">
                  <c:v>3.6792321000000003E-2</c:v>
                </c:pt>
                <c:pt idx="7">
                  <c:v>4.1127747999999999E-2</c:v>
                </c:pt>
                <c:pt idx="8">
                  <c:v>5.6858546000000003E-2</c:v>
                </c:pt>
                <c:pt idx="9">
                  <c:v>5.0338964999999999E-2</c:v>
                </c:pt>
                <c:pt idx="10">
                  <c:v>5.1740375999999998E-2</c:v>
                </c:pt>
                <c:pt idx="11">
                  <c:v>4.7789172999999997E-2</c:v>
                </c:pt>
                <c:pt idx="12">
                  <c:v>5.3549785000000003E-2</c:v>
                </c:pt>
                <c:pt idx="13">
                  <c:v>7.2688871000000002E-2</c:v>
                </c:pt>
                <c:pt idx="14">
                  <c:v>6.2467186000000001E-2</c:v>
                </c:pt>
                <c:pt idx="15">
                  <c:v>9.2536698000000001E-2</c:v>
                </c:pt>
                <c:pt idx="16">
                  <c:v>0.10754303699999999</c:v>
                </c:pt>
                <c:pt idx="17">
                  <c:v>0.12931213499999999</c:v>
                </c:pt>
                <c:pt idx="18">
                  <c:v>0.14434797699999999</c:v>
                </c:pt>
                <c:pt idx="19">
                  <c:v>0.146114312</c:v>
                </c:pt>
                <c:pt idx="20">
                  <c:v>0.133177559</c:v>
                </c:pt>
                <c:pt idx="21">
                  <c:v>0.156073508</c:v>
                </c:pt>
                <c:pt idx="22">
                  <c:v>0.128888962</c:v>
                </c:pt>
                <c:pt idx="23">
                  <c:v>2.8851386E-2</c:v>
                </c:pt>
                <c:pt idx="24">
                  <c:v>1.9287324000000002E-2</c:v>
                </c:pt>
                <c:pt idx="25">
                  <c:v>3.1411832000000001E-2</c:v>
                </c:pt>
                <c:pt idx="26">
                  <c:v>3.7716853000000002E-2</c:v>
                </c:pt>
                <c:pt idx="27">
                  <c:v>4.3515705000000002E-2</c:v>
                </c:pt>
                <c:pt idx="28">
                  <c:v>3.4869353999999998E-2</c:v>
                </c:pt>
                <c:pt idx="29">
                  <c:v>4.1720934000000001E-2</c:v>
                </c:pt>
                <c:pt idx="30">
                  <c:v>4.3372859999999999E-2</c:v>
                </c:pt>
                <c:pt idx="31">
                  <c:v>4.4314735000000001E-2</c:v>
                </c:pt>
                <c:pt idx="32">
                  <c:v>4.4207027000000003E-2</c:v>
                </c:pt>
                <c:pt idx="33">
                  <c:v>5.9405992999999997E-2</c:v>
                </c:pt>
                <c:pt idx="34">
                  <c:v>6.4247742999999996E-2</c:v>
                </c:pt>
                <c:pt idx="35">
                  <c:v>6.5304483999999996E-2</c:v>
                </c:pt>
                <c:pt idx="36">
                  <c:v>6.1097120999999997E-2</c:v>
                </c:pt>
                <c:pt idx="37">
                  <c:v>6.9964280000000004E-2</c:v>
                </c:pt>
                <c:pt idx="38">
                  <c:v>7.2196899999999994E-2</c:v>
                </c:pt>
                <c:pt idx="39">
                  <c:v>6.4388279000000007E-2</c:v>
                </c:pt>
                <c:pt idx="40">
                  <c:v>9.7267400000000004E-2</c:v>
                </c:pt>
                <c:pt idx="41">
                  <c:v>9.4040551999999999E-2</c:v>
                </c:pt>
                <c:pt idx="42">
                  <c:v>7.5891334000000005E-2</c:v>
                </c:pt>
                <c:pt idx="43">
                  <c:v>6.8376377000000002E-2</c:v>
                </c:pt>
                <c:pt idx="44">
                  <c:v>1.1505133000000001E-2</c:v>
                </c:pt>
                <c:pt idx="45">
                  <c:v>3.4172879000000003E-2</c:v>
                </c:pt>
                <c:pt idx="46">
                  <c:v>1.9925819000000001E-2</c:v>
                </c:pt>
                <c:pt idx="47">
                  <c:v>2.9500815E-2</c:v>
                </c:pt>
                <c:pt idx="48">
                  <c:v>3.7721146999999997E-2</c:v>
                </c:pt>
                <c:pt idx="49">
                  <c:v>3.6799467000000002E-2</c:v>
                </c:pt>
                <c:pt idx="50">
                  <c:v>4.1854680999999998E-2</c:v>
                </c:pt>
                <c:pt idx="51">
                  <c:v>3.7418701999999998E-2</c:v>
                </c:pt>
                <c:pt idx="52">
                  <c:v>4.8510269000000002E-2</c:v>
                </c:pt>
                <c:pt idx="53">
                  <c:v>4.9305562999999997E-2</c:v>
                </c:pt>
                <c:pt idx="54">
                  <c:v>6.6925819999999997E-2</c:v>
                </c:pt>
                <c:pt idx="55">
                  <c:v>6.0961939E-2</c:v>
                </c:pt>
                <c:pt idx="56">
                  <c:v>6.8785529999999998E-2</c:v>
                </c:pt>
                <c:pt idx="57">
                  <c:v>6.3689951999999994E-2</c:v>
                </c:pt>
                <c:pt idx="58">
                  <c:v>5.0849456000000001E-2</c:v>
                </c:pt>
                <c:pt idx="59">
                  <c:v>6.6136535999999996E-2</c:v>
                </c:pt>
                <c:pt idx="60">
                  <c:v>6.9813451999999998E-2</c:v>
                </c:pt>
                <c:pt idx="61">
                  <c:v>8.0116537000000002E-2</c:v>
                </c:pt>
                <c:pt idx="62">
                  <c:v>8.0012367000000001E-2</c:v>
                </c:pt>
                <c:pt idx="63">
                  <c:v>8.6845522999999994E-2</c:v>
                </c:pt>
                <c:pt idx="64">
                  <c:v>8.1619378000000006E-2</c:v>
                </c:pt>
                <c:pt idx="65">
                  <c:v>8.3572048999999995E-2</c:v>
                </c:pt>
              </c:numCache>
            </c:numRef>
          </c:yVal>
        </c:ser>
        <c:ser>
          <c:idx val="2"/>
          <c:order val="1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'Ile2'!$V$162:$V$164</c:f>
              <c:numCache>
                <c:formatCode>0.00</c:formatCode>
                <c:ptCount val="3"/>
                <c:pt idx="0">
                  <c:v>3.0334237554869499</c:v>
                </c:pt>
                <c:pt idx="1">
                  <c:v>3.3344537511509307</c:v>
                </c:pt>
                <c:pt idx="2">
                  <c:v>3.3344537511509307</c:v>
                </c:pt>
              </c:numCache>
            </c:numRef>
          </c:xVal>
          <c:yVal>
            <c:numRef>
              <c:f>'Ile2'!$W$162:$W$164</c:f>
              <c:numCache>
                <c:formatCode>General</c:formatCode>
                <c:ptCount val="3"/>
                <c:pt idx="0">
                  <c:v>5.1055606000000003E-2</c:v>
                </c:pt>
                <c:pt idx="1">
                  <c:v>6.6129632999999993E-2</c:v>
                </c:pt>
                <c:pt idx="2">
                  <c:v>6.7581124000000006E-2</c:v>
                </c:pt>
              </c:numCache>
            </c:numRef>
          </c:yVal>
        </c:ser>
        <c:axId val="219462272"/>
        <c:axId val="219472640"/>
      </c:scatterChart>
      <c:valAx>
        <c:axId val="219462272"/>
        <c:scaling>
          <c:orientation val="minMax"/>
        </c:scaling>
        <c:axPos val="b"/>
        <c:numFmt formatCode="0.00" sourceLinked="1"/>
        <c:tickLblPos val="nextTo"/>
        <c:crossAx val="219472640"/>
        <c:crosses val="autoZero"/>
        <c:crossBetween val="midCat"/>
      </c:valAx>
      <c:valAx>
        <c:axId val="219472640"/>
        <c:scaling>
          <c:orientation val="minMax"/>
        </c:scaling>
        <c:axPos val="l"/>
        <c:numFmt formatCode="General" sourceLinked="1"/>
        <c:tickLblPos val="nextTo"/>
        <c:crossAx val="21946227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'Ile2'!$O$162:$O$167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'Ile2'!$P$162:$P$167</c:f>
              <c:numCache>
                <c:formatCode>General</c:formatCode>
                <c:ptCount val="6"/>
                <c:pt idx="0">
                  <c:v>4.4005572E-2</c:v>
                </c:pt>
                <c:pt idx="1">
                  <c:v>4.5915267000000003E-2</c:v>
                </c:pt>
                <c:pt idx="2">
                  <c:v>5.5266368000000003E-2</c:v>
                </c:pt>
                <c:pt idx="3">
                  <c:v>5.9418674999999997E-2</c:v>
                </c:pt>
                <c:pt idx="4">
                  <c:v>5.9154673999999997E-2</c:v>
                </c:pt>
                <c:pt idx="5">
                  <c:v>3.7396339000000001E-2</c:v>
                </c:pt>
              </c:numCache>
            </c:numRef>
          </c:yVal>
        </c:ser>
        <c:ser>
          <c:idx val="2"/>
          <c:order val="1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'Ile2'!$O$168:$O$173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'Ile2'!$P$168:$P$173</c:f>
              <c:numCache>
                <c:formatCode>General</c:formatCode>
                <c:ptCount val="6"/>
                <c:pt idx="0">
                  <c:v>4.7214820999999997E-2</c:v>
                </c:pt>
                <c:pt idx="1">
                  <c:v>4.1652586999999998E-2</c:v>
                </c:pt>
                <c:pt idx="2">
                  <c:v>6.6091116000000005E-2</c:v>
                </c:pt>
                <c:pt idx="3">
                  <c:v>5.2467609999999998E-2</c:v>
                </c:pt>
                <c:pt idx="4">
                  <c:v>3.9808631999999997E-2</c:v>
                </c:pt>
                <c:pt idx="5">
                  <c:v>6.3800830000000003E-2</c:v>
                </c:pt>
              </c:numCache>
            </c:numRef>
          </c:yVal>
        </c:ser>
        <c:ser>
          <c:idx val="3"/>
          <c:order val="2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'Ile2'!$O$174:$O$179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'Ile2'!$P$174:$P$179</c:f>
              <c:numCache>
                <c:formatCode>General</c:formatCode>
                <c:ptCount val="6"/>
                <c:pt idx="0">
                  <c:v>4.5445169000000001E-2</c:v>
                </c:pt>
                <c:pt idx="1">
                  <c:v>2.1678906000000001E-2</c:v>
                </c:pt>
                <c:pt idx="2">
                  <c:v>5.9255659000000002E-2</c:v>
                </c:pt>
                <c:pt idx="3">
                  <c:v>5.8110686000000002E-2</c:v>
                </c:pt>
                <c:pt idx="4">
                  <c:v>8.1128072999999995E-2</c:v>
                </c:pt>
                <c:pt idx="5">
                  <c:v>5.0565259000000001E-2</c:v>
                </c:pt>
              </c:numCache>
            </c:numRef>
          </c:yVal>
        </c:ser>
        <c:axId val="219509888"/>
        <c:axId val="219511808"/>
      </c:scatterChart>
      <c:valAx>
        <c:axId val="219509888"/>
        <c:scaling>
          <c:orientation val="minMax"/>
        </c:scaling>
        <c:axPos val="b"/>
        <c:numFmt formatCode="0.00" sourceLinked="1"/>
        <c:tickLblPos val="nextTo"/>
        <c:crossAx val="219511808"/>
        <c:crosses val="autoZero"/>
        <c:crossBetween val="midCat"/>
      </c:valAx>
      <c:valAx>
        <c:axId val="219511808"/>
        <c:scaling>
          <c:orientation val="minMax"/>
        </c:scaling>
        <c:axPos val="l"/>
        <c:numFmt formatCode="General" sourceLinked="1"/>
        <c:tickLblPos val="nextTo"/>
        <c:crossAx val="219509888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'Ile2'!$O$162:$O$179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'Ile2'!$P$162:$P$179</c:f>
              <c:numCache>
                <c:formatCode>General</c:formatCode>
                <c:ptCount val="18"/>
                <c:pt idx="0">
                  <c:v>4.4005572E-2</c:v>
                </c:pt>
                <c:pt idx="1">
                  <c:v>4.5915267000000003E-2</c:v>
                </c:pt>
                <c:pt idx="2">
                  <c:v>5.5266368000000003E-2</c:v>
                </c:pt>
                <c:pt idx="3">
                  <c:v>5.9418674999999997E-2</c:v>
                </c:pt>
                <c:pt idx="4">
                  <c:v>5.9154673999999997E-2</c:v>
                </c:pt>
                <c:pt idx="5">
                  <c:v>3.7396339000000001E-2</c:v>
                </c:pt>
                <c:pt idx="6">
                  <c:v>4.7214820999999997E-2</c:v>
                </c:pt>
                <c:pt idx="7">
                  <c:v>4.1652586999999998E-2</c:v>
                </c:pt>
                <c:pt idx="8">
                  <c:v>6.6091116000000005E-2</c:v>
                </c:pt>
                <c:pt idx="9">
                  <c:v>5.2467609999999998E-2</c:v>
                </c:pt>
                <c:pt idx="10">
                  <c:v>3.9808631999999997E-2</c:v>
                </c:pt>
                <c:pt idx="11">
                  <c:v>6.3800830000000003E-2</c:v>
                </c:pt>
                <c:pt idx="12">
                  <c:v>4.5445169000000001E-2</c:v>
                </c:pt>
                <c:pt idx="13">
                  <c:v>2.1678906000000001E-2</c:v>
                </c:pt>
                <c:pt idx="14">
                  <c:v>5.9255659000000002E-2</c:v>
                </c:pt>
                <c:pt idx="15">
                  <c:v>5.8110686000000002E-2</c:v>
                </c:pt>
                <c:pt idx="16">
                  <c:v>8.1128072999999995E-2</c:v>
                </c:pt>
                <c:pt idx="17">
                  <c:v>5.0565259000000001E-2</c:v>
                </c:pt>
              </c:numCache>
            </c:numRef>
          </c:yVal>
        </c:ser>
        <c:axId val="219523328"/>
        <c:axId val="219545984"/>
      </c:scatterChart>
      <c:valAx>
        <c:axId val="219523328"/>
        <c:scaling>
          <c:orientation val="minMax"/>
        </c:scaling>
        <c:axPos val="b"/>
        <c:numFmt formatCode="0.00" sourceLinked="1"/>
        <c:tickLblPos val="nextTo"/>
        <c:crossAx val="219545984"/>
        <c:crosses val="autoZero"/>
        <c:crossBetween val="midCat"/>
      </c:valAx>
      <c:valAx>
        <c:axId val="219545984"/>
        <c:scaling>
          <c:orientation val="minMax"/>
        </c:scaling>
        <c:axPos val="l"/>
        <c:numFmt formatCode="General" sourceLinked="1"/>
        <c:tickLblPos val="nextTo"/>
        <c:crossAx val="2195233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80 2588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'Ile2'!$H$162:$H$164</c:f>
              <c:numCache>
                <c:formatCode>General</c:formatCode>
                <c:ptCount val="3"/>
                <c:pt idx="0">
                  <c:v>1.4593924877592308</c:v>
                </c:pt>
                <c:pt idx="1">
                  <c:v>1.4593924877592308</c:v>
                </c:pt>
                <c:pt idx="2">
                  <c:v>1.1583624920952498</c:v>
                </c:pt>
              </c:numCache>
            </c:numRef>
          </c:xVal>
          <c:yVal>
            <c:numRef>
              <c:f>'Ile2'!$I$162:$I$164</c:f>
              <c:numCache>
                <c:formatCode>General</c:formatCode>
                <c:ptCount val="3"/>
                <c:pt idx="0">
                  <c:v>2.3924392999999999E-2</c:v>
                </c:pt>
                <c:pt idx="1">
                  <c:v>2.5236697999999998E-2</c:v>
                </c:pt>
                <c:pt idx="2">
                  <c:v>2.2491972999999998E-2</c:v>
                </c:pt>
              </c:numCache>
            </c:numRef>
          </c:yVal>
        </c:ser>
        <c:ser>
          <c:idx val="1"/>
          <c:order val="1"/>
          <c:tx>
            <c:v>80 2589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'Ile2'!$H$165:$H$170</c:f>
              <c:numCache>
                <c:formatCode>General</c:formatCode>
                <c:ptCount val="6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</c:numCache>
            </c:numRef>
          </c:xVal>
          <c:yVal>
            <c:numRef>
              <c:f>'Ile2'!$I$165:$I$170</c:f>
              <c:numCache>
                <c:formatCode>General</c:formatCode>
                <c:ptCount val="6"/>
                <c:pt idx="0">
                  <c:v>2.2070459000000001E-2</c:v>
                </c:pt>
                <c:pt idx="1">
                  <c:v>3.1209658000000001E-2</c:v>
                </c:pt>
                <c:pt idx="2">
                  <c:v>3.0548255E-2</c:v>
                </c:pt>
                <c:pt idx="3">
                  <c:v>3.1759234999999997E-2</c:v>
                </c:pt>
                <c:pt idx="4">
                  <c:v>3.9223002E-2</c:v>
                </c:pt>
                <c:pt idx="5">
                  <c:v>2.7940352000000002E-2</c:v>
                </c:pt>
              </c:numCache>
            </c:numRef>
          </c:yVal>
        </c:ser>
        <c:ser>
          <c:idx val="2"/>
          <c:order val="2"/>
          <c:tx>
            <c:v>80 4126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'Ile2'!$H$171:$H$176</c:f>
              <c:numCache>
                <c:formatCode>General</c:formatCode>
                <c:ptCount val="6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</c:numCache>
            </c:numRef>
          </c:xVal>
          <c:yVal>
            <c:numRef>
              <c:f>'Ile2'!$I$171:$I$176</c:f>
              <c:numCache>
                <c:formatCode>General</c:formatCode>
                <c:ptCount val="6"/>
                <c:pt idx="0">
                  <c:v>3.3199689999999997E-2</c:v>
                </c:pt>
                <c:pt idx="1">
                  <c:v>2.0785863000000002E-2</c:v>
                </c:pt>
                <c:pt idx="2">
                  <c:v>2.3829332000000002E-2</c:v>
                </c:pt>
                <c:pt idx="3">
                  <c:v>2.7206900999999999E-2</c:v>
                </c:pt>
                <c:pt idx="4">
                  <c:v>2.4083055999999999E-2</c:v>
                </c:pt>
                <c:pt idx="5">
                  <c:v>1.8865827000000002E-2</c:v>
                </c:pt>
              </c:numCache>
            </c:numRef>
          </c:yVal>
        </c:ser>
        <c:ser>
          <c:idx val="3"/>
          <c:order val="3"/>
          <c:tx>
            <c:v>80 4129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'Ile2'!$H$177:$H$182</c:f>
              <c:numCache>
                <c:formatCode>General</c:formatCode>
                <c:ptCount val="6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</c:numCache>
            </c:numRef>
          </c:xVal>
          <c:yVal>
            <c:numRef>
              <c:f>'Ile2'!$I$177:$I$182</c:f>
              <c:numCache>
                <c:formatCode>General</c:formatCode>
                <c:ptCount val="6"/>
                <c:pt idx="0">
                  <c:v>9.3507460000000001E-3</c:v>
                </c:pt>
                <c:pt idx="1">
                  <c:v>3.0711625999999999E-2</c:v>
                </c:pt>
                <c:pt idx="2">
                  <c:v>3.0874392000000001E-2</c:v>
                </c:pt>
                <c:pt idx="3">
                  <c:v>3.0749367999999999E-2</c:v>
                </c:pt>
                <c:pt idx="4">
                  <c:v>3.2024703000000002E-2</c:v>
                </c:pt>
                <c:pt idx="5">
                  <c:v>3.6297151999999999E-2</c:v>
                </c:pt>
              </c:numCache>
            </c:numRef>
          </c:yVal>
        </c:ser>
        <c:axId val="219588480"/>
        <c:axId val="219598848"/>
      </c:scatterChart>
      <c:valAx>
        <c:axId val="219588480"/>
        <c:scaling>
          <c:orientation val="minMax"/>
        </c:scaling>
        <c:axPos val="b"/>
        <c:numFmt formatCode="General" sourceLinked="1"/>
        <c:tickLblPos val="nextTo"/>
        <c:crossAx val="219598848"/>
        <c:crosses val="autoZero"/>
        <c:crossBetween val="midCat"/>
      </c:valAx>
      <c:valAx>
        <c:axId val="219598848"/>
        <c:scaling>
          <c:orientation val="minMax"/>
        </c:scaling>
        <c:axPos val="l"/>
        <c:numFmt formatCode="General" sourceLinked="1"/>
        <c:tickLblPos val="nextTo"/>
        <c:crossAx val="219588480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'Ile2'!$H$162:$H$164</c:f>
              <c:numCache>
                <c:formatCode>General</c:formatCode>
                <c:ptCount val="3"/>
                <c:pt idx="0">
                  <c:v>1.4593924877592308</c:v>
                </c:pt>
                <c:pt idx="1">
                  <c:v>1.4593924877592308</c:v>
                </c:pt>
                <c:pt idx="2">
                  <c:v>1.1583624920952498</c:v>
                </c:pt>
              </c:numCache>
            </c:numRef>
          </c:xVal>
          <c:yVal>
            <c:numRef>
              <c:f>'Ile2'!$I$162:$I$164</c:f>
              <c:numCache>
                <c:formatCode>General</c:formatCode>
                <c:ptCount val="3"/>
                <c:pt idx="0">
                  <c:v>2.3924392999999999E-2</c:v>
                </c:pt>
                <c:pt idx="1">
                  <c:v>2.5236697999999998E-2</c:v>
                </c:pt>
                <c:pt idx="2">
                  <c:v>2.2491972999999998E-2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'Ile2'!$H$165:$H$182</c:f>
              <c:numCache>
                <c:formatCode>General</c:formatCode>
                <c:ptCount val="18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  <c:pt idx="6">
                  <c:v>0.38021124171160603</c:v>
                </c:pt>
                <c:pt idx="7">
                  <c:v>0.38021124171160603</c:v>
                </c:pt>
                <c:pt idx="8">
                  <c:v>1.4593924877592308</c:v>
                </c:pt>
                <c:pt idx="9">
                  <c:v>1.4593924877592308</c:v>
                </c:pt>
                <c:pt idx="10">
                  <c:v>1.1583624920952498</c:v>
                </c:pt>
                <c:pt idx="11">
                  <c:v>1.1583624920952498</c:v>
                </c:pt>
                <c:pt idx="12">
                  <c:v>0.38021124171160603</c:v>
                </c:pt>
                <c:pt idx="13">
                  <c:v>0.38021124171160603</c:v>
                </c:pt>
                <c:pt idx="14">
                  <c:v>1.4593924877592308</c:v>
                </c:pt>
                <c:pt idx="15">
                  <c:v>1.4593924877592308</c:v>
                </c:pt>
                <c:pt idx="16">
                  <c:v>1.1583624920952498</c:v>
                </c:pt>
                <c:pt idx="17">
                  <c:v>1.1583624920952498</c:v>
                </c:pt>
              </c:numCache>
            </c:numRef>
          </c:xVal>
          <c:yVal>
            <c:numRef>
              <c:f>'Ile2'!$I$165:$I$182</c:f>
              <c:numCache>
                <c:formatCode>General</c:formatCode>
                <c:ptCount val="18"/>
                <c:pt idx="0">
                  <c:v>2.2070459000000001E-2</c:v>
                </c:pt>
                <c:pt idx="1">
                  <c:v>3.1209658000000001E-2</c:v>
                </c:pt>
                <c:pt idx="2">
                  <c:v>3.0548255E-2</c:v>
                </c:pt>
                <c:pt idx="3">
                  <c:v>3.1759234999999997E-2</c:v>
                </c:pt>
                <c:pt idx="4">
                  <c:v>3.9223002E-2</c:v>
                </c:pt>
                <c:pt idx="5">
                  <c:v>2.7940352000000002E-2</c:v>
                </c:pt>
                <c:pt idx="6">
                  <c:v>3.3199689999999997E-2</c:v>
                </c:pt>
                <c:pt idx="7">
                  <c:v>2.0785863000000002E-2</c:v>
                </c:pt>
                <c:pt idx="8">
                  <c:v>2.3829332000000002E-2</c:v>
                </c:pt>
                <c:pt idx="9">
                  <c:v>2.7206900999999999E-2</c:v>
                </c:pt>
                <c:pt idx="10">
                  <c:v>2.4083055999999999E-2</c:v>
                </c:pt>
                <c:pt idx="11">
                  <c:v>1.8865827000000002E-2</c:v>
                </c:pt>
                <c:pt idx="12">
                  <c:v>9.3507460000000001E-3</c:v>
                </c:pt>
                <c:pt idx="13">
                  <c:v>3.0711625999999999E-2</c:v>
                </c:pt>
                <c:pt idx="14">
                  <c:v>3.0874392000000001E-2</c:v>
                </c:pt>
                <c:pt idx="15">
                  <c:v>3.0749367999999999E-2</c:v>
                </c:pt>
                <c:pt idx="16">
                  <c:v>3.2024703000000002E-2</c:v>
                </c:pt>
                <c:pt idx="17">
                  <c:v>3.6297151999999999E-2</c:v>
                </c:pt>
              </c:numCache>
            </c:numRef>
          </c:yVal>
        </c:ser>
        <c:axId val="219614592"/>
        <c:axId val="219624960"/>
      </c:scatterChart>
      <c:valAx>
        <c:axId val="219614592"/>
        <c:scaling>
          <c:orientation val="minMax"/>
        </c:scaling>
        <c:axPos val="b"/>
        <c:numFmt formatCode="General" sourceLinked="1"/>
        <c:tickLblPos val="nextTo"/>
        <c:crossAx val="219624960"/>
        <c:crosses val="autoZero"/>
        <c:crossBetween val="midCat"/>
      </c:valAx>
      <c:valAx>
        <c:axId val="219624960"/>
        <c:scaling>
          <c:orientation val="minMax"/>
        </c:scaling>
        <c:axPos val="l"/>
        <c:numFmt formatCode="General" sourceLinked="1"/>
        <c:tickLblPos val="nextTo"/>
        <c:crossAx val="21961459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6203522286284177E-2"/>
          <c:y val="2.5728872678020497E-2"/>
          <c:w val="0.69236209251659464"/>
          <c:h val="0.94854225464395903"/>
        </c:manualLayout>
      </c:layout>
      <c:lineChart>
        <c:grouping val="standard"/>
        <c:ser>
          <c:idx val="0"/>
          <c:order val="0"/>
          <c:tx>
            <c:v>Max EA racemisation (reported)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EA_comparison!$A$3:$A$10</c:f>
              <c:strCache>
                <c:ptCount val="8"/>
                <c:pt idx="0">
                  <c:v>Asx</c:v>
                </c:pt>
                <c:pt idx="1">
                  <c:v>Glx2</c:v>
                </c:pt>
                <c:pt idx="2">
                  <c:v>Ser</c:v>
                </c:pt>
                <c:pt idx="3">
                  <c:v>Ala2</c:v>
                </c:pt>
                <c:pt idx="4">
                  <c:v>Val2</c:v>
                </c:pt>
                <c:pt idx="5">
                  <c:v>Phe2</c:v>
                </c:pt>
                <c:pt idx="6">
                  <c:v>Leu2</c:v>
                </c:pt>
                <c:pt idx="7">
                  <c:v>Ile2</c:v>
                </c:pt>
              </c:strCache>
            </c:strRef>
          </c:cat>
          <c:val>
            <c:numRef>
              <c:f>EA_comparison!$O$3:$O$10</c:f>
              <c:numCache>
                <c:formatCode>General</c:formatCode>
                <c:ptCount val="8"/>
                <c:pt idx="0">
                  <c:v>-130</c:v>
                </c:pt>
                <c:pt idx="1">
                  <c:v>-135</c:v>
                </c:pt>
                <c:pt idx="2">
                  <c:v>-135</c:v>
                </c:pt>
                <c:pt idx="3">
                  <c:v>-126</c:v>
                </c:pt>
                <c:pt idx="4">
                  <c:v>-121</c:v>
                </c:pt>
                <c:pt idx="5">
                  <c:v>-121</c:v>
                </c:pt>
                <c:pt idx="6">
                  <c:v>-121</c:v>
                </c:pt>
                <c:pt idx="7">
                  <c:v>-130</c:v>
                </c:pt>
              </c:numCache>
            </c:numRef>
          </c:val>
        </c:ser>
        <c:ser>
          <c:idx val="1"/>
          <c:order val="1"/>
          <c:tx>
            <c:v>Min EA racemisation (reported)</c:v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cat>
            <c:strRef>
              <c:f>EA_comparison!$A$3:$A$10</c:f>
              <c:strCache>
                <c:ptCount val="8"/>
                <c:pt idx="0">
                  <c:v>Asx</c:v>
                </c:pt>
                <c:pt idx="1">
                  <c:v>Glx2</c:v>
                </c:pt>
                <c:pt idx="2">
                  <c:v>Ser</c:v>
                </c:pt>
                <c:pt idx="3">
                  <c:v>Ala2</c:v>
                </c:pt>
                <c:pt idx="4">
                  <c:v>Val2</c:v>
                </c:pt>
                <c:pt idx="5">
                  <c:v>Phe2</c:v>
                </c:pt>
                <c:pt idx="6">
                  <c:v>Leu2</c:v>
                </c:pt>
                <c:pt idx="7">
                  <c:v>Ile2</c:v>
                </c:pt>
              </c:strCache>
            </c:strRef>
          </c:cat>
          <c:val>
            <c:numRef>
              <c:f>EA_comparison!$P$3:$P$10</c:f>
              <c:numCache>
                <c:formatCode>General</c:formatCode>
                <c:ptCount val="8"/>
                <c:pt idx="0">
                  <c:v>-96</c:v>
                </c:pt>
                <c:pt idx="1">
                  <c:v>-96</c:v>
                </c:pt>
                <c:pt idx="2">
                  <c:v>-96</c:v>
                </c:pt>
                <c:pt idx="3">
                  <c:v>-117</c:v>
                </c:pt>
                <c:pt idx="4">
                  <c:v>-117</c:v>
                </c:pt>
                <c:pt idx="5">
                  <c:v>-96</c:v>
                </c:pt>
                <c:pt idx="6">
                  <c:v>-113</c:v>
                </c:pt>
                <c:pt idx="7">
                  <c:v>-113</c:v>
                </c:pt>
              </c:numCache>
            </c:numRef>
          </c:val>
        </c:ser>
        <c:ser>
          <c:idx val="4"/>
          <c:order val="2"/>
          <c:tx>
            <c:v>Max EA hydrolysis (reported)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EA_comparison!$R$3:$R$10</c:f>
              <c:numCache>
                <c:formatCode>0</c:formatCode>
                <c:ptCount val="8"/>
                <c:pt idx="0">
                  <c:v>-99</c:v>
                </c:pt>
                <c:pt idx="1">
                  <c:v>-99</c:v>
                </c:pt>
                <c:pt idx="2">
                  <c:v>-99</c:v>
                </c:pt>
                <c:pt idx="3">
                  <c:v>-99</c:v>
                </c:pt>
                <c:pt idx="4">
                  <c:v>-99</c:v>
                </c:pt>
                <c:pt idx="5">
                  <c:v>-99</c:v>
                </c:pt>
                <c:pt idx="6">
                  <c:v>-99</c:v>
                </c:pt>
                <c:pt idx="7">
                  <c:v>-99</c:v>
                </c:pt>
              </c:numCache>
            </c:numRef>
          </c:val>
        </c:ser>
        <c:ser>
          <c:idx val="5"/>
          <c:order val="3"/>
          <c:tx>
            <c:v>Min EA hydrolysis (reported)</c:v>
          </c:tx>
          <c:spPr>
            <a:ln>
              <a:solidFill>
                <a:prstClr val="white">
                  <a:lumMod val="75000"/>
                </a:prstClr>
              </a:solidFill>
            </a:ln>
          </c:spPr>
          <c:marker>
            <c:symbol val="none"/>
          </c:marker>
          <c:val>
            <c:numRef>
              <c:f>EA_comparison!$S$3:$S$10</c:f>
              <c:numCache>
                <c:formatCode>0</c:formatCode>
                <c:ptCount val="8"/>
                <c:pt idx="0">
                  <c:v>-77</c:v>
                </c:pt>
                <c:pt idx="1">
                  <c:v>-83</c:v>
                </c:pt>
                <c:pt idx="2">
                  <c:v>-83</c:v>
                </c:pt>
                <c:pt idx="3">
                  <c:v>-83</c:v>
                </c:pt>
                <c:pt idx="4">
                  <c:v>-83</c:v>
                </c:pt>
                <c:pt idx="5">
                  <c:v>-83</c:v>
                </c:pt>
                <c:pt idx="6">
                  <c:v>-83</c:v>
                </c:pt>
                <c:pt idx="7">
                  <c:v>-83</c:v>
                </c:pt>
              </c:numCache>
            </c:numRef>
          </c:val>
        </c:ser>
        <c:ser>
          <c:idx val="2"/>
          <c:order val="4"/>
          <c:tx>
            <c:v>Max EA wool estimated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EA_comparison!$F$3:$F$10</c:f>
              <c:numCache>
                <c:formatCode>General</c:formatCode>
                <c:ptCount val="8"/>
                <c:pt idx="0">
                  <c:v>-144</c:v>
                </c:pt>
                <c:pt idx="1">
                  <c:v>-151</c:v>
                </c:pt>
                <c:pt idx="2">
                  <c:v>-153</c:v>
                </c:pt>
                <c:pt idx="3">
                  <c:v>-154</c:v>
                </c:pt>
                <c:pt idx="4">
                  <c:v>-147</c:v>
                </c:pt>
                <c:pt idx="5">
                  <c:v>-137</c:v>
                </c:pt>
                <c:pt idx="6">
                  <c:v>-143</c:v>
                </c:pt>
                <c:pt idx="7">
                  <c:v>-158</c:v>
                </c:pt>
              </c:numCache>
            </c:numRef>
          </c:val>
        </c:ser>
        <c:ser>
          <c:idx val="3"/>
          <c:order val="5"/>
          <c:tx>
            <c:v>Min EA wool estimated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EA_comparison!$G$3:$G$10</c:f>
              <c:numCache>
                <c:formatCode>General</c:formatCode>
                <c:ptCount val="8"/>
                <c:pt idx="0">
                  <c:v>-124</c:v>
                </c:pt>
                <c:pt idx="1">
                  <c:v>-127</c:v>
                </c:pt>
                <c:pt idx="2">
                  <c:v>-116</c:v>
                </c:pt>
                <c:pt idx="3">
                  <c:v>-129</c:v>
                </c:pt>
                <c:pt idx="4">
                  <c:v>-116</c:v>
                </c:pt>
                <c:pt idx="5">
                  <c:v>-126</c:v>
                </c:pt>
                <c:pt idx="6">
                  <c:v>-122</c:v>
                </c:pt>
                <c:pt idx="7">
                  <c:v>-130</c:v>
                </c:pt>
              </c:numCache>
            </c:numRef>
          </c:val>
        </c:ser>
        <c:ser>
          <c:idx val="6"/>
          <c:order val="6"/>
          <c:tx>
            <c:v>EA in OES (Crisp)</c:v>
          </c:tx>
          <c:spPr>
            <a:ln>
              <a:noFill/>
              <a:prstDash val="sysDash"/>
            </a:ln>
          </c:spPr>
          <c:marker>
            <c:symbol val="triangle"/>
            <c:size val="9"/>
            <c:spPr>
              <a:solidFill>
                <a:srgbClr val="00B0F0"/>
              </a:solidFill>
              <a:ln>
                <a:solidFill>
                  <a:srgbClr val="002060"/>
                </a:solidFill>
              </a:ln>
            </c:spPr>
          </c:marker>
          <c:val>
            <c:numRef>
              <c:f>EA_comparison!$H$3:$H$10</c:f>
              <c:numCache>
                <c:formatCode>General</c:formatCode>
                <c:ptCount val="8"/>
                <c:pt idx="0">
                  <c:v>-125</c:v>
                </c:pt>
                <c:pt idx="1">
                  <c:v>-143</c:v>
                </c:pt>
                <c:pt idx="2">
                  <c:v>-122</c:v>
                </c:pt>
                <c:pt idx="3">
                  <c:v>-133</c:v>
                </c:pt>
                <c:pt idx="4">
                  <c:v>-122</c:v>
                </c:pt>
                <c:pt idx="5">
                  <c:v>-134</c:v>
                </c:pt>
                <c:pt idx="7">
                  <c:v>-124</c:v>
                </c:pt>
              </c:numCache>
            </c:numRef>
          </c:val>
        </c:ser>
        <c:ser>
          <c:idx val="7"/>
          <c:order val="7"/>
          <c:tx>
            <c:v>Max EA Patella (Demarchi)</c:v>
          </c:tx>
          <c:spPr>
            <a:ln>
              <a:noFill/>
              <a:prstDash val="sysDot"/>
            </a:ln>
          </c:spPr>
          <c:marker>
            <c:symbol val="diamond"/>
            <c:size val="9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val>
            <c:numRef>
              <c:f>EA_comparison!$I$3:$I$10</c:f>
              <c:numCache>
                <c:formatCode>General</c:formatCode>
                <c:ptCount val="8"/>
                <c:pt idx="0">
                  <c:v>-136.4</c:v>
                </c:pt>
                <c:pt idx="1">
                  <c:v>-143.19999999999999</c:v>
                </c:pt>
                <c:pt idx="2">
                  <c:v>-116.4</c:v>
                </c:pt>
                <c:pt idx="3">
                  <c:v>-128</c:v>
                </c:pt>
                <c:pt idx="4">
                  <c:v>-132.80000000000001</c:v>
                </c:pt>
                <c:pt idx="5">
                  <c:v>-132</c:v>
                </c:pt>
                <c:pt idx="6">
                  <c:v>-130.1</c:v>
                </c:pt>
                <c:pt idx="7">
                  <c:v>-135.19999999999999</c:v>
                </c:pt>
              </c:numCache>
            </c:numRef>
          </c:val>
        </c:ser>
        <c:ser>
          <c:idx val="8"/>
          <c:order val="8"/>
          <c:tx>
            <c:v>Min EA Patella (Demarchi)</c:v>
          </c:tx>
          <c:spPr>
            <a:ln>
              <a:noFill/>
              <a:prstDash val="sysDot"/>
            </a:ln>
          </c:spPr>
          <c:marker>
            <c:symbol val="diamond"/>
            <c:size val="9"/>
            <c:spPr>
              <a:solidFill>
                <a:srgbClr val="0070C0"/>
              </a:solidFill>
              <a:ln>
                <a:solidFill>
                  <a:srgbClr val="002060"/>
                </a:solidFill>
              </a:ln>
            </c:spPr>
          </c:marker>
          <c:val>
            <c:numRef>
              <c:f>EA_comparison!$J$3:$J$10</c:f>
              <c:numCache>
                <c:formatCode>General</c:formatCode>
                <c:ptCount val="8"/>
                <c:pt idx="0">
                  <c:v>-98.5</c:v>
                </c:pt>
                <c:pt idx="1">
                  <c:v>-104.1</c:v>
                </c:pt>
                <c:pt idx="2">
                  <c:v>-97.4</c:v>
                </c:pt>
                <c:pt idx="3">
                  <c:v>-106.4</c:v>
                </c:pt>
                <c:pt idx="4">
                  <c:v>-121.3</c:v>
                </c:pt>
                <c:pt idx="5">
                  <c:v>-109.9</c:v>
                </c:pt>
                <c:pt idx="6">
                  <c:v>-123.6</c:v>
                </c:pt>
                <c:pt idx="7">
                  <c:v>-110.3</c:v>
                </c:pt>
              </c:numCache>
            </c:numRef>
          </c:val>
        </c:ser>
        <c:ser>
          <c:idx val="9"/>
          <c:order val="9"/>
          <c:tx>
            <c:v>Max EA coral (Tomiak)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002060"/>
                </a:solidFill>
              </a:ln>
            </c:spPr>
          </c:marker>
          <c:val>
            <c:numRef>
              <c:f>EA_comparison!$K$3:$K$10</c:f>
              <c:numCache>
                <c:formatCode>General</c:formatCode>
                <c:ptCount val="8"/>
                <c:pt idx="0">
                  <c:v>-110</c:v>
                </c:pt>
                <c:pt idx="1">
                  <c:v>-128</c:v>
                </c:pt>
                <c:pt idx="3">
                  <c:v>-100</c:v>
                </c:pt>
                <c:pt idx="4">
                  <c:v>-108</c:v>
                </c:pt>
                <c:pt idx="5">
                  <c:v>-92</c:v>
                </c:pt>
              </c:numCache>
            </c:numRef>
          </c:val>
        </c:ser>
        <c:ser>
          <c:idx val="10"/>
          <c:order val="10"/>
          <c:tx>
            <c:v>Min EA coral (Tomiak)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002060"/>
                </a:solidFill>
              </a:ln>
            </c:spPr>
          </c:marker>
          <c:val>
            <c:numRef>
              <c:f>EA_comparison!$L$3:$L$10</c:f>
              <c:numCache>
                <c:formatCode>General</c:formatCode>
                <c:ptCount val="8"/>
                <c:pt idx="0">
                  <c:v>-110</c:v>
                </c:pt>
                <c:pt idx="1">
                  <c:v>-124</c:v>
                </c:pt>
                <c:pt idx="3">
                  <c:v>-87</c:v>
                </c:pt>
                <c:pt idx="4">
                  <c:v>-104</c:v>
                </c:pt>
                <c:pt idx="5">
                  <c:v>-89</c:v>
                </c:pt>
              </c:numCache>
            </c:numRef>
          </c:val>
        </c:ser>
        <c:marker val="1"/>
        <c:axId val="219877376"/>
        <c:axId val="219878528"/>
      </c:lineChart>
      <c:catAx>
        <c:axId val="21987737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19878528"/>
        <c:crosses val="autoZero"/>
        <c:auto val="1"/>
        <c:lblAlgn val="ctr"/>
        <c:lblOffset val="100"/>
      </c:catAx>
      <c:valAx>
        <c:axId val="219878528"/>
        <c:scaling>
          <c:orientation val="minMax"/>
          <c:max val="-60"/>
          <c:min val="-160"/>
        </c:scaling>
        <c:axPos val="l"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GB" sz="1800"/>
                  <a:t>E</a:t>
                </a:r>
                <a:r>
                  <a:rPr lang="en-GB" sz="1800" baseline="-25000"/>
                  <a:t>A</a:t>
                </a:r>
                <a:r>
                  <a:rPr lang="en-GB" sz="1800" baseline="0"/>
                  <a:t> kJ/mol</a:t>
                </a:r>
                <a:endParaRPr lang="en-GB" sz="1800"/>
              </a:p>
            </c:rich>
          </c:tx>
        </c:title>
        <c:numFmt formatCode="General" sourceLinked="1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19877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334009243259851"/>
          <c:y val="0.14977406878368621"/>
          <c:w val="0.19847508877359726"/>
          <c:h val="0.6085998510777143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</c:char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2.9294293347342397E-2"/>
          <c:y val="2.0304568527918808E-2"/>
          <c:w val="0.76770998729730267"/>
          <c:h val="0.93527918781725583"/>
        </c:manualLayout>
      </c:layout>
      <c:scatterChart>
        <c:scatterStyle val="lineMarker"/>
        <c:ser>
          <c:idx val="0"/>
          <c:order val="0"/>
          <c:tx>
            <c:strRef>
              <c:f>Glx!$B$147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Glx!$A$148:$A$263</c:f>
              <c:numCache>
                <c:formatCode>0.00E+00</c:formatCode>
                <c:ptCount val="116"/>
                <c:pt idx="0">
                  <c:v>0.90309346133390145</c:v>
                </c:pt>
                <c:pt idx="1">
                  <c:v>0.90309346133390145</c:v>
                </c:pt>
                <c:pt idx="2">
                  <c:v>0.90309346133390145</c:v>
                </c:pt>
                <c:pt idx="3">
                  <c:v>0.79557861664234164</c:v>
                </c:pt>
                <c:pt idx="4">
                  <c:v>0.79557861664234164</c:v>
                </c:pt>
                <c:pt idx="5">
                  <c:v>0.79557861664234164</c:v>
                </c:pt>
                <c:pt idx="6">
                  <c:v>0.79557861664234164</c:v>
                </c:pt>
                <c:pt idx="7">
                  <c:v>0.79557861664234164</c:v>
                </c:pt>
                <c:pt idx="8">
                  <c:v>0.79557861664234164</c:v>
                </c:pt>
                <c:pt idx="9">
                  <c:v>0.79557861664234164</c:v>
                </c:pt>
                <c:pt idx="10">
                  <c:v>0.79557861664234164</c:v>
                </c:pt>
                <c:pt idx="11">
                  <c:v>0.79557861664234164</c:v>
                </c:pt>
                <c:pt idx="12">
                  <c:v>0.65236858398131603</c:v>
                </c:pt>
                <c:pt idx="13">
                  <c:v>0.65236858398131603</c:v>
                </c:pt>
                <c:pt idx="14">
                  <c:v>0.65236858398131603</c:v>
                </c:pt>
                <c:pt idx="15">
                  <c:v>0.65236858398131603</c:v>
                </c:pt>
                <c:pt idx="16">
                  <c:v>0.65236858398131603</c:v>
                </c:pt>
                <c:pt idx="17">
                  <c:v>0.65236858398131603</c:v>
                </c:pt>
                <c:pt idx="18">
                  <c:v>0.65236858398131603</c:v>
                </c:pt>
                <c:pt idx="19">
                  <c:v>0.65236858398131603</c:v>
                </c:pt>
                <c:pt idx="20">
                  <c:v>0.99885908769322007</c:v>
                </c:pt>
                <c:pt idx="21">
                  <c:v>0.99885908769322007</c:v>
                </c:pt>
                <c:pt idx="22">
                  <c:v>0.99885908769322007</c:v>
                </c:pt>
                <c:pt idx="23">
                  <c:v>0.99885908769322007</c:v>
                </c:pt>
                <c:pt idx="24">
                  <c:v>0.96717361031291149</c:v>
                </c:pt>
                <c:pt idx="25">
                  <c:v>0.96717361031291149</c:v>
                </c:pt>
                <c:pt idx="26">
                  <c:v>0.96717361031291149</c:v>
                </c:pt>
                <c:pt idx="27">
                  <c:v>0.96717361031291149</c:v>
                </c:pt>
                <c:pt idx="28">
                  <c:v>0.96717361031291149</c:v>
                </c:pt>
                <c:pt idx="29">
                  <c:v>0.96717361031291149</c:v>
                </c:pt>
                <c:pt idx="30">
                  <c:v>0.96717361031291149</c:v>
                </c:pt>
                <c:pt idx="31">
                  <c:v>0.96717361031291149</c:v>
                </c:pt>
                <c:pt idx="32">
                  <c:v>0.96717361031291149</c:v>
                </c:pt>
                <c:pt idx="33">
                  <c:v>0.96717361031291149</c:v>
                </c:pt>
                <c:pt idx="34">
                  <c:v>0.96717361031291149</c:v>
                </c:pt>
                <c:pt idx="35">
                  <c:v>0.94827913550926557</c:v>
                </c:pt>
                <c:pt idx="36">
                  <c:v>0.94827913550926557</c:v>
                </c:pt>
                <c:pt idx="37">
                  <c:v>0.94827913550926557</c:v>
                </c:pt>
                <c:pt idx="38">
                  <c:v>0.7639566124451852</c:v>
                </c:pt>
                <c:pt idx="39">
                  <c:v>0.7639566124451852</c:v>
                </c:pt>
                <c:pt idx="40">
                  <c:v>0.7639566124451852</c:v>
                </c:pt>
                <c:pt idx="41">
                  <c:v>0.7639566124451852</c:v>
                </c:pt>
                <c:pt idx="42">
                  <c:v>0.94827913550926557</c:v>
                </c:pt>
                <c:pt idx="43">
                  <c:v>0.94827913550926557</c:v>
                </c:pt>
                <c:pt idx="44">
                  <c:v>0.94827913550926557</c:v>
                </c:pt>
                <c:pt idx="45">
                  <c:v>0.99885908769322007</c:v>
                </c:pt>
                <c:pt idx="46">
                  <c:v>0.99885908769322007</c:v>
                </c:pt>
                <c:pt idx="47">
                  <c:v>0.96717361031291149</c:v>
                </c:pt>
                <c:pt idx="48">
                  <c:v>0.96717361031291149</c:v>
                </c:pt>
                <c:pt idx="49">
                  <c:v>0.96717361031291149</c:v>
                </c:pt>
                <c:pt idx="50">
                  <c:v>0.96717361031291149</c:v>
                </c:pt>
                <c:pt idx="51">
                  <c:v>0.96717361031291149</c:v>
                </c:pt>
                <c:pt idx="52">
                  <c:v>0.96717361031291149</c:v>
                </c:pt>
                <c:pt idx="53">
                  <c:v>0.96717361031291149</c:v>
                </c:pt>
                <c:pt idx="54">
                  <c:v>0.94827913550926557</c:v>
                </c:pt>
                <c:pt idx="55">
                  <c:v>0.7639566124451852</c:v>
                </c:pt>
                <c:pt idx="56">
                  <c:v>0.7639566124451852</c:v>
                </c:pt>
                <c:pt idx="57">
                  <c:v>0.7639566124451852</c:v>
                </c:pt>
                <c:pt idx="58">
                  <c:v>0.94827913550926557</c:v>
                </c:pt>
                <c:pt idx="59">
                  <c:v>0.94827913550926557</c:v>
                </c:pt>
                <c:pt idx="60">
                  <c:v>0.94827913550926557</c:v>
                </c:pt>
                <c:pt idx="61">
                  <c:v>0.94827913550926557</c:v>
                </c:pt>
                <c:pt idx="62">
                  <c:v>0.94827913550926557</c:v>
                </c:pt>
                <c:pt idx="63">
                  <c:v>0.94827913550926557</c:v>
                </c:pt>
                <c:pt idx="64">
                  <c:v>0.94827913550926557</c:v>
                </c:pt>
                <c:pt idx="65">
                  <c:v>0.94827913550926557</c:v>
                </c:pt>
                <c:pt idx="66">
                  <c:v>0.94827913550926557</c:v>
                </c:pt>
                <c:pt idx="67">
                  <c:v>0.94827913550926557</c:v>
                </c:pt>
                <c:pt idx="68">
                  <c:v>0.94827913550926557</c:v>
                </c:pt>
                <c:pt idx="69">
                  <c:v>0.94827913550926557</c:v>
                </c:pt>
                <c:pt idx="70">
                  <c:v>0.94827913550926557</c:v>
                </c:pt>
                <c:pt idx="71">
                  <c:v>0.94827913550926557</c:v>
                </c:pt>
                <c:pt idx="72">
                  <c:v>0.94827913550926557</c:v>
                </c:pt>
                <c:pt idx="73">
                  <c:v>0.94827913550926557</c:v>
                </c:pt>
                <c:pt idx="74">
                  <c:v>0.94827913550926557</c:v>
                </c:pt>
                <c:pt idx="75">
                  <c:v>0.94827913550926557</c:v>
                </c:pt>
                <c:pt idx="76">
                  <c:v>0.94827913550926557</c:v>
                </c:pt>
                <c:pt idx="77">
                  <c:v>0.94827913550926557</c:v>
                </c:pt>
                <c:pt idx="78">
                  <c:v>0.94827913550926557</c:v>
                </c:pt>
                <c:pt idx="79">
                  <c:v>0.94827913550926557</c:v>
                </c:pt>
                <c:pt idx="80">
                  <c:v>0.71173672425309975</c:v>
                </c:pt>
                <c:pt idx="81">
                  <c:v>0.71173672425309975</c:v>
                </c:pt>
                <c:pt idx="82">
                  <c:v>0.71173672425309975</c:v>
                </c:pt>
                <c:pt idx="83">
                  <c:v>0.71173672425309975</c:v>
                </c:pt>
                <c:pt idx="84">
                  <c:v>0.71173672425309975</c:v>
                </c:pt>
                <c:pt idx="85">
                  <c:v>0.71173672425309975</c:v>
                </c:pt>
                <c:pt idx="86">
                  <c:v>0.65236858398131603</c:v>
                </c:pt>
                <c:pt idx="87">
                  <c:v>0.65236858398131603</c:v>
                </c:pt>
                <c:pt idx="88">
                  <c:v>0.65236858398131603</c:v>
                </c:pt>
                <c:pt idx="89">
                  <c:v>0.65236858398131603</c:v>
                </c:pt>
                <c:pt idx="90">
                  <c:v>0.65236858398131603</c:v>
                </c:pt>
                <c:pt idx="91">
                  <c:v>0.65236858398131603</c:v>
                </c:pt>
                <c:pt idx="92">
                  <c:v>0.65236858398131603</c:v>
                </c:pt>
                <c:pt idx="93">
                  <c:v>0.65236858398131603</c:v>
                </c:pt>
                <c:pt idx="94">
                  <c:v>0.81056611086453667</c:v>
                </c:pt>
                <c:pt idx="95">
                  <c:v>0.81056611086453667</c:v>
                </c:pt>
                <c:pt idx="96">
                  <c:v>0.81056611086453667</c:v>
                </c:pt>
                <c:pt idx="97">
                  <c:v>0.81056611086453667</c:v>
                </c:pt>
                <c:pt idx="98">
                  <c:v>0.94827913550926557</c:v>
                </c:pt>
                <c:pt idx="99">
                  <c:v>0.94827913550926557</c:v>
                </c:pt>
                <c:pt idx="100">
                  <c:v>1.0610324580451267</c:v>
                </c:pt>
                <c:pt idx="101">
                  <c:v>1.0610324580451267</c:v>
                </c:pt>
                <c:pt idx="102">
                  <c:v>1.0610324580451267</c:v>
                </c:pt>
                <c:pt idx="103">
                  <c:v>1.0610324580451267</c:v>
                </c:pt>
                <c:pt idx="104">
                  <c:v>1.0610324580451267</c:v>
                </c:pt>
                <c:pt idx="105">
                  <c:v>1.0610324580451267</c:v>
                </c:pt>
                <c:pt idx="106">
                  <c:v>1.0610324580451267</c:v>
                </c:pt>
                <c:pt idx="107">
                  <c:v>1.0610324580451267</c:v>
                </c:pt>
                <c:pt idx="108">
                  <c:v>1.0610324580451267</c:v>
                </c:pt>
                <c:pt idx="109">
                  <c:v>1.0266012428357527</c:v>
                </c:pt>
                <c:pt idx="110">
                  <c:v>0.96922313975093555</c:v>
                </c:pt>
                <c:pt idx="111">
                  <c:v>0.96922313975093555</c:v>
                </c:pt>
                <c:pt idx="112">
                  <c:v>0.96387411119904309</c:v>
                </c:pt>
                <c:pt idx="113">
                  <c:v>0.96922313975093555</c:v>
                </c:pt>
                <c:pt idx="114">
                  <c:v>0.96922313975093555</c:v>
                </c:pt>
                <c:pt idx="115">
                  <c:v>0.96922313975093555</c:v>
                </c:pt>
              </c:numCache>
            </c:numRef>
          </c:xVal>
          <c:yVal>
            <c:numRef>
              <c:f>Glx!$B$148:$B$263</c:f>
              <c:numCache>
                <c:formatCode>General</c:formatCode>
                <c:ptCount val="116"/>
                <c:pt idx="0">
                  <c:v>0.18326685031836748</c:v>
                </c:pt>
                <c:pt idx="1">
                  <c:v>8.9553833524892199E-2</c:v>
                </c:pt>
                <c:pt idx="2">
                  <c:v>4.6528921587875291E-2</c:v>
                </c:pt>
                <c:pt idx="3">
                  <c:v>6.1054490307335965E-2</c:v>
                </c:pt>
                <c:pt idx="4">
                  <c:v>4.6827904966548747E-2</c:v>
                </c:pt>
                <c:pt idx="5">
                  <c:v>5.7628157447959724E-2</c:v>
                </c:pt>
                <c:pt idx="6">
                  <c:v>5.9685776475165313E-2</c:v>
                </c:pt>
                <c:pt idx="7">
                  <c:v>6.0703969218013021E-2</c:v>
                </c:pt>
                <c:pt idx="8">
                  <c:v>5.4479236580176213E-2</c:v>
                </c:pt>
                <c:pt idx="9">
                  <c:v>5.0728832524305448E-2</c:v>
                </c:pt>
                <c:pt idx="10">
                  <c:v>5.2235456492034531E-2</c:v>
                </c:pt>
                <c:pt idx="11">
                  <c:v>4.5442043929950188E-2</c:v>
                </c:pt>
                <c:pt idx="12">
                  <c:v>5.6456004030239357E-2</c:v>
                </c:pt>
                <c:pt idx="13">
                  <c:v>4.9837102252949364E-2</c:v>
                </c:pt>
                <c:pt idx="14">
                  <c:v>4.9753148204896097E-2</c:v>
                </c:pt>
                <c:pt idx="15">
                  <c:v>4.7434952144643973E-2</c:v>
                </c:pt>
                <c:pt idx="16">
                  <c:v>4.8283937335980166E-2</c:v>
                </c:pt>
                <c:pt idx="17">
                  <c:v>5.9310841327526183E-2</c:v>
                </c:pt>
                <c:pt idx="18">
                  <c:v>4.8097660871183931E-2</c:v>
                </c:pt>
                <c:pt idx="19">
                  <c:v>5.0256860539344264E-2</c:v>
                </c:pt>
                <c:pt idx="20">
                  <c:v>4.2687749999999997E-2</c:v>
                </c:pt>
                <c:pt idx="21">
                  <c:v>4.5612091E-2</c:v>
                </c:pt>
                <c:pt idx="22">
                  <c:v>4.5152580999999997E-2</c:v>
                </c:pt>
                <c:pt idx="23">
                  <c:v>4.5700381999999998E-2</c:v>
                </c:pt>
                <c:pt idx="24">
                  <c:v>4.5107268999999998E-2</c:v>
                </c:pt>
                <c:pt idx="25">
                  <c:v>4.4378098999999997E-2</c:v>
                </c:pt>
                <c:pt idx="26">
                  <c:v>4.5844718999999999E-2</c:v>
                </c:pt>
                <c:pt idx="27">
                  <c:v>4.4879796E-2</c:v>
                </c:pt>
                <c:pt idx="28">
                  <c:v>4.4690766999999999E-2</c:v>
                </c:pt>
                <c:pt idx="29">
                  <c:v>4.5834857999999999E-2</c:v>
                </c:pt>
                <c:pt idx="30">
                  <c:v>4.4513345000000003E-2</c:v>
                </c:pt>
                <c:pt idx="31">
                  <c:v>4.6430318999999998E-2</c:v>
                </c:pt>
                <c:pt idx="32">
                  <c:v>4.5964562E-2</c:v>
                </c:pt>
                <c:pt idx="33">
                  <c:v>4.5205637E-2</c:v>
                </c:pt>
                <c:pt idx="34">
                  <c:v>4.8219233E-2</c:v>
                </c:pt>
                <c:pt idx="35">
                  <c:v>4.6365783000000001E-2</c:v>
                </c:pt>
                <c:pt idx="36">
                  <c:v>4.6602996000000001E-2</c:v>
                </c:pt>
                <c:pt idx="37">
                  <c:v>4.8860296999999997E-2</c:v>
                </c:pt>
                <c:pt idx="38">
                  <c:v>4.6870233999999997E-2</c:v>
                </c:pt>
                <c:pt idx="39">
                  <c:v>4.9084203999999999E-2</c:v>
                </c:pt>
                <c:pt idx="40">
                  <c:v>4.6296663000000002E-2</c:v>
                </c:pt>
                <c:pt idx="41">
                  <c:v>4.6597983000000003E-2</c:v>
                </c:pt>
                <c:pt idx="42">
                  <c:v>4.6196715999999999E-2</c:v>
                </c:pt>
                <c:pt idx="43">
                  <c:v>4.5587625E-2</c:v>
                </c:pt>
                <c:pt idx="44">
                  <c:v>4.5067479000000001E-2</c:v>
                </c:pt>
                <c:pt idx="45">
                  <c:v>4.5674312000000002E-2</c:v>
                </c:pt>
                <c:pt idx="46">
                  <c:v>4.5882493000000003E-2</c:v>
                </c:pt>
                <c:pt idx="47">
                  <c:v>4.5801634000000001E-2</c:v>
                </c:pt>
                <c:pt idx="48">
                  <c:v>4.5361291999999998E-2</c:v>
                </c:pt>
                <c:pt idx="49">
                  <c:v>4.6501629000000003E-2</c:v>
                </c:pt>
                <c:pt idx="50">
                  <c:v>4.6098823999999997E-2</c:v>
                </c:pt>
                <c:pt idx="51">
                  <c:v>4.5393406999999997E-2</c:v>
                </c:pt>
                <c:pt idx="52">
                  <c:v>4.5220941000000001E-2</c:v>
                </c:pt>
                <c:pt idx="53">
                  <c:v>4.8219233E-2</c:v>
                </c:pt>
                <c:pt idx="54">
                  <c:v>4.4468830000000001E-2</c:v>
                </c:pt>
                <c:pt idx="55">
                  <c:v>4.5475437E-2</c:v>
                </c:pt>
                <c:pt idx="56">
                  <c:v>4.5882712999999999E-2</c:v>
                </c:pt>
                <c:pt idx="57">
                  <c:v>4.5467734000000003E-2</c:v>
                </c:pt>
                <c:pt idx="58">
                  <c:v>4.5946387881570933E-2</c:v>
                </c:pt>
                <c:pt idx="59">
                  <c:v>4.6233690433593239E-2</c:v>
                </c:pt>
                <c:pt idx="60">
                  <c:v>4.658494071220963E-2</c:v>
                </c:pt>
                <c:pt idx="61">
                  <c:v>4.2415486728875629E-2</c:v>
                </c:pt>
                <c:pt idx="62">
                  <c:v>4.6945662651296995E-2</c:v>
                </c:pt>
                <c:pt idx="63">
                  <c:v>4.7033838771844305E-2</c:v>
                </c:pt>
                <c:pt idx="64">
                  <c:v>4.8989293945872127E-2</c:v>
                </c:pt>
                <c:pt idx="65">
                  <c:v>4.8890634416571731E-2</c:v>
                </c:pt>
                <c:pt idx="66">
                  <c:v>4.6438350470020609E-2</c:v>
                </c:pt>
                <c:pt idx="67">
                  <c:v>4.667394290177853E-2</c:v>
                </c:pt>
                <c:pt idx="68">
                  <c:v>4.7259349408675433E-2</c:v>
                </c:pt>
                <c:pt idx="69">
                  <c:v>4.8192111312099994E-2</c:v>
                </c:pt>
                <c:pt idx="70">
                  <c:v>4.6301945578076278E-2</c:v>
                </c:pt>
                <c:pt idx="71">
                  <c:v>4.6793898552560942E-2</c:v>
                </c:pt>
                <c:pt idx="72">
                  <c:v>4.6265545657814551E-2</c:v>
                </c:pt>
                <c:pt idx="73">
                  <c:v>3.9106634787877799E-2</c:v>
                </c:pt>
                <c:pt idx="74">
                  <c:v>3.4663875149508638E-2</c:v>
                </c:pt>
                <c:pt idx="75">
                  <c:v>4.960685824806263E-2</c:v>
                </c:pt>
                <c:pt idx="76">
                  <c:v>4.8574109147171245E-2</c:v>
                </c:pt>
                <c:pt idx="77">
                  <c:v>4.746642365120711E-2</c:v>
                </c:pt>
                <c:pt idx="78">
                  <c:v>4.8534879428595447E-2</c:v>
                </c:pt>
                <c:pt idx="79">
                  <c:v>4.8237372399081817E-2</c:v>
                </c:pt>
                <c:pt idx="80">
                  <c:v>4.9663512463676403E-2</c:v>
                </c:pt>
                <c:pt idx="81">
                  <c:v>4.9347286733233527E-2</c:v>
                </c:pt>
                <c:pt idx="82">
                  <c:v>4.7683343338738582E-2</c:v>
                </c:pt>
                <c:pt idx="83">
                  <c:v>4.8749457854346492E-2</c:v>
                </c:pt>
                <c:pt idx="84">
                  <c:v>5.006646375684972E-2</c:v>
                </c:pt>
                <c:pt idx="85">
                  <c:v>4.8564668285952947E-2</c:v>
                </c:pt>
                <c:pt idx="86">
                  <c:v>5.1260344331368023E-2</c:v>
                </c:pt>
                <c:pt idx="87">
                  <c:v>5.0045858797060097E-2</c:v>
                </c:pt>
                <c:pt idx="88">
                  <c:v>5.0524780981571968E-2</c:v>
                </c:pt>
                <c:pt idx="89">
                  <c:v>4.838697352708788E-2</c:v>
                </c:pt>
                <c:pt idx="90">
                  <c:v>4.8081722045664792E-2</c:v>
                </c:pt>
                <c:pt idx="91">
                  <c:v>5.059022701113669E-2</c:v>
                </c:pt>
                <c:pt idx="92">
                  <c:v>4.7294779694150871E-2</c:v>
                </c:pt>
                <c:pt idx="93">
                  <c:v>4.6426243981247665E-2</c:v>
                </c:pt>
                <c:pt idx="94">
                  <c:v>4.3129796709572947E-2</c:v>
                </c:pt>
                <c:pt idx="95">
                  <c:v>4.5520396723321359E-2</c:v>
                </c:pt>
                <c:pt idx="96">
                  <c:v>5.1411591457777558E-2</c:v>
                </c:pt>
                <c:pt idx="97">
                  <c:v>5.1882645182997095E-2</c:v>
                </c:pt>
                <c:pt idx="98">
                  <c:v>4.8828799456524512E-2</c:v>
                </c:pt>
                <c:pt idx="99">
                  <c:v>4.7841255534833219E-2</c:v>
                </c:pt>
                <c:pt idx="100">
                  <c:v>4.055903992444318E-2</c:v>
                </c:pt>
                <c:pt idx="101">
                  <c:v>4.3560604912464301E-2</c:v>
                </c:pt>
                <c:pt idx="102">
                  <c:v>4.2961489185357499E-2</c:v>
                </c:pt>
                <c:pt idx="103">
                  <c:v>4.380408500099893E-2</c:v>
                </c:pt>
                <c:pt idx="104">
                  <c:v>4.1630649252737142E-2</c:v>
                </c:pt>
                <c:pt idx="105">
                  <c:v>4.4190833465124056E-2</c:v>
                </c:pt>
                <c:pt idx="106">
                  <c:v>4.185472836415291E-2</c:v>
                </c:pt>
                <c:pt idx="107">
                  <c:v>3.7095217085746868E-2</c:v>
                </c:pt>
                <c:pt idx="108">
                  <c:v>3.908070091833863E-2</c:v>
                </c:pt>
                <c:pt idx="109">
                  <c:v>4.5576114548765152E-2</c:v>
                </c:pt>
                <c:pt idx="110">
                  <c:v>4.6489212406490357E-2</c:v>
                </c:pt>
                <c:pt idx="111">
                  <c:v>4.3890318181462377E-2</c:v>
                </c:pt>
                <c:pt idx="112">
                  <c:v>4.6964022320754813E-2</c:v>
                </c:pt>
                <c:pt idx="113">
                  <c:v>4.4543606962446018E-2</c:v>
                </c:pt>
                <c:pt idx="114">
                  <c:v>4.9943983266830493E-2</c:v>
                </c:pt>
                <c:pt idx="115">
                  <c:v>4.3719608330877402E-2</c:v>
                </c:pt>
              </c:numCache>
            </c:numRef>
          </c:yVal>
        </c:ser>
        <c:ser>
          <c:idx val="1"/>
          <c:order val="1"/>
          <c:tx>
            <c:strRef>
              <c:f>Glx!$I$147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Glx!$H$148:$H$185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0.38021124171160603</c:v>
                </c:pt>
                <c:pt idx="15">
                  <c:v>0.38021124171160603</c:v>
                </c:pt>
                <c:pt idx="16">
                  <c:v>1.4593924877592308</c:v>
                </c:pt>
                <c:pt idx="17">
                  <c:v>1.4593924877592308</c:v>
                </c:pt>
                <c:pt idx="18">
                  <c:v>1.1583624920952498</c:v>
                </c:pt>
                <c:pt idx="19">
                  <c:v>1.1583624920952498</c:v>
                </c:pt>
                <c:pt idx="20">
                  <c:v>0.38021124171160603</c:v>
                </c:pt>
                <c:pt idx="21">
                  <c:v>0.38021124171160603</c:v>
                </c:pt>
                <c:pt idx="22">
                  <c:v>1.4593924877592308</c:v>
                </c:pt>
                <c:pt idx="23">
                  <c:v>1.4593924877592308</c:v>
                </c:pt>
                <c:pt idx="24">
                  <c:v>1.1583624920952498</c:v>
                </c:pt>
                <c:pt idx="25">
                  <c:v>1.1583624920952498</c:v>
                </c:pt>
                <c:pt idx="26">
                  <c:v>0.38021124171160603</c:v>
                </c:pt>
                <c:pt idx="27">
                  <c:v>0.38021124171160603</c:v>
                </c:pt>
                <c:pt idx="28">
                  <c:v>1.4593924877592308</c:v>
                </c:pt>
                <c:pt idx="29">
                  <c:v>1.4593924877592308</c:v>
                </c:pt>
                <c:pt idx="30">
                  <c:v>1.1583624920952498</c:v>
                </c:pt>
                <c:pt idx="31">
                  <c:v>1.1583624920952498</c:v>
                </c:pt>
                <c:pt idx="32">
                  <c:v>0.38021124171160603</c:v>
                </c:pt>
                <c:pt idx="33">
                  <c:v>0.38021124171160603</c:v>
                </c:pt>
                <c:pt idx="34">
                  <c:v>1.4593924877592308</c:v>
                </c:pt>
                <c:pt idx="35">
                  <c:v>1.4593924877592308</c:v>
                </c:pt>
                <c:pt idx="36">
                  <c:v>1.1583624920952498</c:v>
                </c:pt>
                <c:pt idx="37">
                  <c:v>1.1583624920952498</c:v>
                </c:pt>
              </c:numCache>
            </c:numRef>
          </c:xVal>
          <c:yVal>
            <c:numRef>
              <c:f>Glx!$I$148:$I$185</c:f>
              <c:numCache>
                <c:formatCode>General</c:formatCode>
                <c:ptCount val="38"/>
                <c:pt idx="0">
                  <c:v>4.4849737000000001E-2</c:v>
                </c:pt>
                <c:pt idx="1">
                  <c:v>4.4681327E-2</c:v>
                </c:pt>
                <c:pt idx="2">
                  <c:v>2.8802013000000001E-2</c:v>
                </c:pt>
                <c:pt idx="3">
                  <c:v>3.0359223000000001E-2</c:v>
                </c:pt>
                <c:pt idx="4">
                  <c:v>4.0197812999999999E-2</c:v>
                </c:pt>
                <c:pt idx="5">
                  <c:v>4.1653444999999997E-2</c:v>
                </c:pt>
                <c:pt idx="6">
                  <c:v>4.5677704999999999E-2</c:v>
                </c:pt>
                <c:pt idx="7">
                  <c:v>4.4614048000000003E-2</c:v>
                </c:pt>
                <c:pt idx="8">
                  <c:v>4.0443713999999999E-2</c:v>
                </c:pt>
                <c:pt idx="9">
                  <c:v>4.0099660000000002E-2</c:v>
                </c:pt>
                <c:pt idx="10">
                  <c:v>4.4775853999999997E-2</c:v>
                </c:pt>
                <c:pt idx="11">
                  <c:v>4.5677998999999997E-2</c:v>
                </c:pt>
                <c:pt idx="12">
                  <c:v>4.2291508999999998E-2</c:v>
                </c:pt>
                <c:pt idx="13">
                  <c:v>3.7759664999999998E-2</c:v>
                </c:pt>
                <c:pt idx="14" formatCode="0.00">
                  <c:v>2.7593409999999999E-2</c:v>
                </c:pt>
                <c:pt idx="15" formatCode="0.00">
                  <c:v>2.8171389000000002E-2</c:v>
                </c:pt>
                <c:pt idx="16" formatCode="0.00">
                  <c:v>6.0599583999999998E-2</c:v>
                </c:pt>
                <c:pt idx="17" formatCode="0.00">
                  <c:v>5.9203158999999998E-2</c:v>
                </c:pt>
                <c:pt idx="18" formatCode="0.00">
                  <c:v>3.2980415999999999E-2</c:v>
                </c:pt>
                <c:pt idx="19" formatCode="0.00">
                  <c:v>4.9825198000000001E-2</c:v>
                </c:pt>
                <c:pt idx="20" formatCode="0.00">
                  <c:v>4.011671E-2</c:v>
                </c:pt>
                <c:pt idx="21" formatCode="0.00">
                  <c:v>4.1926652000000002E-2</c:v>
                </c:pt>
                <c:pt idx="22" formatCode="0.00">
                  <c:v>5.3648425E-2</c:v>
                </c:pt>
                <c:pt idx="23" formatCode="0.00">
                  <c:v>5.6245081000000002E-2</c:v>
                </c:pt>
                <c:pt idx="24" formatCode="0.00">
                  <c:v>4.5946269999999997E-2</c:v>
                </c:pt>
                <c:pt idx="25" formatCode="0.00">
                  <c:v>4.8666086999999997E-2</c:v>
                </c:pt>
                <c:pt idx="26" formatCode="0.00">
                  <c:v>4.9189919999999998E-2</c:v>
                </c:pt>
                <c:pt idx="27" formatCode="0.00">
                  <c:v>4.4503231999999997E-2</c:v>
                </c:pt>
                <c:pt idx="28" formatCode="0.00">
                  <c:v>5.5130783000000003E-2</c:v>
                </c:pt>
                <c:pt idx="29" formatCode="0.00">
                  <c:v>6.0591522000000002E-2</c:v>
                </c:pt>
                <c:pt idx="30" formatCode="0.00">
                  <c:v>3.8889163999999997E-2</c:v>
                </c:pt>
                <c:pt idx="31" formatCode="0.00">
                  <c:v>4.1679757999999997E-2</c:v>
                </c:pt>
                <c:pt idx="32" formatCode="0.00">
                  <c:v>4.3873158000000002E-2</c:v>
                </c:pt>
                <c:pt idx="33" formatCode="0.00">
                  <c:v>4.2500241000000001E-2</c:v>
                </c:pt>
                <c:pt idx="34" formatCode="0.00">
                  <c:v>5.7635298000000001E-2</c:v>
                </c:pt>
                <c:pt idx="35" formatCode="0.00">
                  <c:v>5.9114956000000003E-2</c:v>
                </c:pt>
                <c:pt idx="36" formatCode="0.00">
                  <c:v>5.0069675000000001E-2</c:v>
                </c:pt>
                <c:pt idx="37" formatCode="0.00">
                  <c:v>4.6669753000000001E-2</c:v>
                </c:pt>
              </c:numCache>
            </c:numRef>
          </c:yVal>
        </c:ser>
        <c:ser>
          <c:idx val="2"/>
          <c:order val="2"/>
          <c:tx>
            <c:strRef>
              <c:f>Glx!$P$147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Glx!$O$148:$O$185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  <c:pt idx="30" formatCode="0.00">
                  <c:v>2.6812412373755872</c:v>
                </c:pt>
                <c:pt idx="31" formatCode="0.00">
                  <c:v>2.6812412373755872</c:v>
                </c:pt>
                <c:pt idx="32" formatCode="0.00">
                  <c:v>2.0791812460476247</c:v>
                </c:pt>
                <c:pt idx="33" formatCode="0.00">
                  <c:v>2.0791812460476247</c:v>
                </c:pt>
                <c:pt idx="34" formatCode="0.00">
                  <c:v>2.3802112417116059</c:v>
                </c:pt>
                <c:pt idx="35" formatCode="0.00">
                  <c:v>2.3802112417116059</c:v>
                </c:pt>
                <c:pt idx="36" formatCode="0.00">
                  <c:v>2.6812412373755872</c:v>
                </c:pt>
                <c:pt idx="37" formatCode="0.00">
                  <c:v>2.6812412373755872</c:v>
                </c:pt>
              </c:numCache>
            </c:numRef>
          </c:xVal>
          <c:yVal>
            <c:numRef>
              <c:f>Glx!$P$148:$P$185</c:f>
              <c:numCache>
                <c:formatCode>General</c:formatCode>
                <c:ptCount val="38"/>
                <c:pt idx="0">
                  <c:v>4.4849737000000001E-2</c:v>
                </c:pt>
                <c:pt idx="1">
                  <c:v>4.4681327E-2</c:v>
                </c:pt>
                <c:pt idx="2">
                  <c:v>2.8802013000000001E-2</c:v>
                </c:pt>
                <c:pt idx="3">
                  <c:v>3.0359223000000001E-2</c:v>
                </c:pt>
                <c:pt idx="4">
                  <c:v>4.0197812999999999E-2</c:v>
                </c:pt>
                <c:pt idx="5">
                  <c:v>4.1653444999999997E-2</c:v>
                </c:pt>
                <c:pt idx="6">
                  <c:v>4.5677704999999999E-2</c:v>
                </c:pt>
                <c:pt idx="7">
                  <c:v>4.4614048000000003E-2</c:v>
                </c:pt>
                <c:pt idx="8">
                  <c:v>4.0443713999999999E-2</c:v>
                </c:pt>
                <c:pt idx="9">
                  <c:v>4.0099660000000002E-2</c:v>
                </c:pt>
                <c:pt idx="10">
                  <c:v>4.4775853999999997E-2</c:v>
                </c:pt>
                <c:pt idx="11">
                  <c:v>4.5677998999999997E-2</c:v>
                </c:pt>
                <c:pt idx="12">
                  <c:v>4.2291508999999998E-2</c:v>
                </c:pt>
                <c:pt idx="13">
                  <c:v>3.7759664999999998E-2</c:v>
                </c:pt>
                <c:pt idx="14" formatCode="0.00">
                  <c:v>7.3309574000000002E-2</c:v>
                </c:pt>
                <c:pt idx="15" formatCode="0.00">
                  <c:v>7.0897769999999999E-2</c:v>
                </c:pt>
                <c:pt idx="16" formatCode="0.00">
                  <c:v>0.101743231</c:v>
                </c:pt>
                <c:pt idx="17" formatCode="0.00">
                  <c:v>9.2004884999999995E-2</c:v>
                </c:pt>
                <c:pt idx="18" formatCode="0.00">
                  <c:v>9.5568568000000007E-2</c:v>
                </c:pt>
                <c:pt idx="19" formatCode="0.00">
                  <c:v>9.2813609000000005E-2</c:v>
                </c:pt>
                <c:pt idx="20" formatCode="0.00">
                  <c:v>0.103856739</c:v>
                </c:pt>
                <c:pt idx="21" formatCode="0.00">
                  <c:v>0.10282382800000001</c:v>
                </c:pt>
                <c:pt idx="22" formatCode="0.00">
                  <c:v>0.13541587099999999</c:v>
                </c:pt>
                <c:pt idx="23" formatCode="0.00">
                  <c:v>0.13499119400000001</c:v>
                </c:pt>
                <c:pt idx="24" formatCode="0.00">
                  <c:v>0.15237588799999999</c:v>
                </c:pt>
                <c:pt idx="25" formatCode="0.00">
                  <c:v>0.141202678</c:v>
                </c:pt>
                <c:pt idx="26" formatCode="0.00">
                  <c:v>0.104890841</c:v>
                </c:pt>
                <c:pt idx="27" formatCode="0.00">
                  <c:v>0.104939334</c:v>
                </c:pt>
                <c:pt idx="28" formatCode="0.00">
                  <c:v>0.14174705900000001</c:v>
                </c:pt>
                <c:pt idx="29" formatCode="0.00">
                  <c:v>0.13926866500000001</c:v>
                </c:pt>
                <c:pt idx="30" formatCode="0.00">
                  <c:v>0.143031566</c:v>
                </c:pt>
                <c:pt idx="31" formatCode="0.00">
                  <c:v>0.144949414</c:v>
                </c:pt>
                <c:pt idx="32" formatCode="0.00">
                  <c:v>0.111363223</c:v>
                </c:pt>
                <c:pt idx="33" formatCode="0.00">
                  <c:v>0.106131581</c:v>
                </c:pt>
                <c:pt idx="34" formatCode="0.00">
                  <c:v>0.147772137</c:v>
                </c:pt>
                <c:pt idx="35" formatCode="0.00">
                  <c:v>0.139696142</c:v>
                </c:pt>
                <c:pt idx="36" formatCode="0.00">
                  <c:v>0.13836090600000001</c:v>
                </c:pt>
                <c:pt idx="37" formatCode="0.00">
                  <c:v>0.13982754999999999</c:v>
                </c:pt>
              </c:numCache>
            </c:numRef>
          </c:yVal>
        </c:ser>
        <c:ser>
          <c:idx val="3"/>
          <c:order val="3"/>
          <c:tx>
            <c:strRef>
              <c:f>Glx!$W$147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Glx!$V$148:$V$250</c:f>
              <c:numCache>
                <c:formatCode>General</c:formatCode>
                <c:ptCount val="10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1.4313637641589874</c:v>
                </c:pt>
                <c:pt idx="15" formatCode="0.00">
                  <c:v>1.4313637641589874</c:v>
                </c:pt>
                <c:pt idx="16" formatCode="0.00">
                  <c:v>1.4313637641589874</c:v>
                </c:pt>
                <c:pt idx="17" formatCode="0.00">
                  <c:v>1.4313637641589874</c:v>
                </c:pt>
                <c:pt idx="18" formatCode="0.00">
                  <c:v>1.7323937598229686</c:v>
                </c:pt>
                <c:pt idx="19" formatCode="0.00">
                  <c:v>1.7323937598229686</c:v>
                </c:pt>
                <c:pt idx="20" formatCode="0.00">
                  <c:v>1.7323937598229686</c:v>
                </c:pt>
                <c:pt idx="21" formatCode="0.00">
                  <c:v>1.7323937598229686</c:v>
                </c:pt>
                <c:pt idx="22" formatCode="0.00">
                  <c:v>2.0334237554869499</c:v>
                </c:pt>
                <c:pt idx="23" formatCode="0.00">
                  <c:v>2.0334237554869499</c:v>
                </c:pt>
                <c:pt idx="24" formatCode="0.00">
                  <c:v>2.2095150145426308</c:v>
                </c:pt>
                <c:pt idx="25" formatCode="0.00">
                  <c:v>2.2095150145426308</c:v>
                </c:pt>
                <c:pt idx="26" formatCode="0.00">
                  <c:v>2.3344537511509307</c:v>
                </c:pt>
                <c:pt idx="27" formatCode="0.00">
                  <c:v>2.3344537511509307</c:v>
                </c:pt>
                <c:pt idx="28" formatCode="0.00">
                  <c:v>2.8115750058705933</c:v>
                </c:pt>
                <c:pt idx="29" formatCode="0.00">
                  <c:v>2.8115750058705933</c:v>
                </c:pt>
                <c:pt idx="30" formatCode="0.00">
                  <c:v>3.1126050015345745</c:v>
                </c:pt>
                <c:pt idx="31" formatCode="0.00">
                  <c:v>3.1126050015345745</c:v>
                </c:pt>
                <c:pt idx="32" formatCode="0.00">
                  <c:v>3.1126050015345745</c:v>
                </c:pt>
                <c:pt idx="33" formatCode="0.00">
                  <c:v>3.1126050015345745</c:v>
                </c:pt>
                <c:pt idx="34" formatCode="0.00">
                  <c:v>3.2886962605902559</c:v>
                </c:pt>
                <c:pt idx="35" formatCode="0.00">
                  <c:v>3.2886962605902559</c:v>
                </c:pt>
                <c:pt idx="36" formatCode="0.00">
                  <c:v>3.4136349971985558</c:v>
                </c:pt>
                <c:pt idx="37" formatCode="0.00">
                  <c:v>3.4136349971985558</c:v>
                </c:pt>
                <c:pt idx="38" formatCode="0.00">
                  <c:v>3.510545010206612</c:v>
                </c:pt>
                <c:pt idx="39" formatCode="0.00">
                  <c:v>3.510545010206612</c:v>
                </c:pt>
                <c:pt idx="40" formatCode="0.00">
                  <c:v>1.4313637641589874</c:v>
                </c:pt>
                <c:pt idx="41" formatCode="0.00">
                  <c:v>1.4313637641589874</c:v>
                </c:pt>
                <c:pt idx="42" formatCode="0.00">
                  <c:v>1.7323937598229686</c:v>
                </c:pt>
                <c:pt idx="43" formatCode="0.00">
                  <c:v>1.7323937598229686</c:v>
                </c:pt>
                <c:pt idx="44" formatCode="0.00">
                  <c:v>2.0334237554869499</c:v>
                </c:pt>
                <c:pt idx="45" formatCode="0.00">
                  <c:v>2.0334237554869499</c:v>
                </c:pt>
                <c:pt idx="46" formatCode="0.00">
                  <c:v>2.2095150145426308</c:v>
                </c:pt>
                <c:pt idx="47" formatCode="0.00">
                  <c:v>2.2095150145426308</c:v>
                </c:pt>
                <c:pt idx="48" formatCode="0.00">
                  <c:v>2.3344537511509307</c:v>
                </c:pt>
                <c:pt idx="49" formatCode="0.00">
                  <c:v>2.3344537511509307</c:v>
                </c:pt>
                <c:pt idx="50" formatCode="0.00">
                  <c:v>2.8115750058705933</c:v>
                </c:pt>
                <c:pt idx="51" formatCode="0.00">
                  <c:v>2.8115750058705933</c:v>
                </c:pt>
                <c:pt idx="52" formatCode="0.00">
                  <c:v>3.1126050015345745</c:v>
                </c:pt>
                <c:pt idx="53" formatCode="0.00">
                  <c:v>3.1126050015345745</c:v>
                </c:pt>
                <c:pt idx="54" formatCode="0.00">
                  <c:v>3.2886962605902559</c:v>
                </c:pt>
                <c:pt idx="55" formatCode="0.00">
                  <c:v>3.2886962605902559</c:v>
                </c:pt>
                <c:pt idx="56" formatCode="0.00">
                  <c:v>3.4136349971985558</c:v>
                </c:pt>
                <c:pt idx="57" formatCode="0.00">
                  <c:v>3.4136349971985558</c:v>
                </c:pt>
                <c:pt idx="58" formatCode="0.00">
                  <c:v>3.510545010206612</c:v>
                </c:pt>
                <c:pt idx="59" formatCode="0.00">
                  <c:v>3.510545010206612</c:v>
                </c:pt>
                <c:pt idx="60" formatCode="0.00">
                  <c:v>1.4313637641589874</c:v>
                </c:pt>
                <c:pt idx="61" formatCode="0.00">
                  <c:v>1.4313637641589874</c:v>
                </c:pt>
                <c:pt idx="62" formatCode="0.00">
                  <c:v>1.7323937598229686</c:v>
                </c:pt>
                <c:pt idx="63" formatCode="0.00">
                  <c:v>1.7323937598229686</c:v>
                </c:pt>
                <c:pt idx="64" formatCode="0.00">
                  <c:v>2.0334237554869499</c:v>
                </c:pt>
                <c:pt idx="65" formatCode="0.00">
                  <c:v>2.0334237554869499</c:v>
                </c:pt>
                <c:pt idx="66" formatCode="0.00">
                  <c:v>2.2095150145426308</c:v>
                </c:pt>
                <c:pt idx="67" formatCode="0.00">
                  <c:v>2.2095150145426308</c:v>
                </c:pt>
                <c:pt idx="68" formatCode="0.00">
                  <c:v>2.3344537511509307</c:v>
                </c:pt>
                <c:pt idx="69" formatCode="0.00">
                  <c:v>2.3344537511509307</c:v>
                </c:pt>
                <c:pt idx="70" formatCode="0.00">
                  <c:v>2.8115750058705933</c:v>
                </c:pt>
                <c:pt idx="71" formatCode="0.00">
                  <c:v>2.8115750058705933</c:v>
                </c:pt>
                <c:pt idx="72" formatCode="0.00">
                  <c:v>3.1126050015345745</c:v>
                </c:pt>
                <c:pt idx="73" formatCode="0.00">
                  <c:v>3.1126050015345745</c:v>
                </c:pt>
                <c:pt idx="74" formatCode="0.00">
                  <c:v>3.1126050015345745</c:v>
                </c:pt>
                <c:pt idx="75" formatCode="0.00">
                  <c:v>3.1126050015345745</c:v>
                </c:pt>
                <c:pt idx="76" formatCode="0.00">
                  <c:v>3.2886962605902559</c:v>
                </c:pt>
                <c:pt idx="77" formatCode="0.00">
                  <c:v>3.4136349971985558</c:v>
                </c:pt>
                <c:pt idx="78" formatCode="0.00">
                  <c:v>3.4136349971985558</c:v>
                </c:pt>
                <c:pt idx="79" formatCode="0.00">
                  <c:v>3.510545010206612</c:v>
                </c:pt>
                <c:pt idx="80" formatCode="0.00">
                  <c:v>3.510545010206612</c:v>
                </c:pt>
                <c:pt idx="81" formatCode="0.00">
                  <c:v>1.4313637641589874</c:v>
                </c:pt>
                <c:pt idx="82" formatCode="0.00">
                  <c:v>1.4313637641589874</c:v>
                </c:pt>
                <c:pt idx="83" formatCode="0.00">
                  <c:v>1.7323937598229686</c:v>
                </c:pt>
                <c:pt idx="84" formatCode="0.00">
                  <c:v>1.7323937598229686</c:v>
                </c:pt>
                <c:pt idx="85" formatCode="0.00">
                  <c:v>2.0334237554869499</c:v>
                </c:pt>
                <c:pt idx="86" formatCode="0.00">
                  <c:v>2.0334237554869499</c:v>
                </c:pt>
                <c:pt idx="87" formatCode="0.00">
                  <c:v>2.2095150145426308</c:v>
                </c:pt>
                <c:pt idx="88" formatCode="0.00">
                  <c:v>2.2095150145426308</c:v>
                </c:pt>
                <c:pt idx="89" formatCode="0.00">
                  <c:v>2.3344537511509307</c:v>
                </c:pt>
                <c:pt idx="90" formatCode="0.00">
                  <c:v>2.3344537511509307</c:v>
                </c:pt>
                <c:pt idx="91" formatCode="0.00">
                  <c:v>2.8115750058705933</c:v>
                </c:pt>
                <c:pt idx="92" formatCode="0.00">
                  <c:v>2.8115750058705933</c:v>
                </c:pt>
                <c:pt idx="93" formatCode="0.00">
                  <c:v>3.1126050015345745</c:v>
                </c:pt>
                <c:pt idx="94" formatCode="0.00">
                  <c:v>3.1126050015345745</c:v>
                </c:pt>
                <c:pt idx="95" formatCode="0.00">
                  <c:v>3.1126050015345745</c:v>
                </c:pt>
                <c:pt idx="96" formatCode="0.00">
                  <c:v>3.1126050015345745</c:v>
                </c:pt>
                <c:pt idx="97" formatCode="0.00">
                  <c:v>3.2886962605902559</c:v>
                </c:pt>
                <c:pt idx="98" formatCode="0.00">
                  <c:v>3.2886962605902559</c:v>
                </c:pt>
                <c:pt idx="99" formatCode="0.00">
                  <c:v>3.4136349971985558</c:v>
                </c:pt>
                <c:pt idx="100" formatCode="0.00">
                  <c:v>3.4136349971985558</c:v>
                </c:pt>
                <c:pt idx="101" formatCode="0.00">
                  <c:v>3.510545010206612</c:v>
                </c:pt>
                <c:pt idx="102" formatCode="0.00">
                  <c:v>3.510545010206612</c:v>
                </c:pt>
              </c:numCache>
            </c:numRef>
          </c:xVal>
          <c:yVal>
            <c:numRef>
              <c:f>Glx!$W$148:$W$250</c:f>
              <c:numCache>
                <c:formatCode>General</c:formatCode>
                <c:ptCount val="103"/>
                <c:pt idx="0">
                  <c:v>4.4849737000000001E-2</c:v>
                </c:pt>
                <c:pt idx="1">
                  <c:v>4.4681327E-2</c:v>
                </c:pt>
                <c:pt idx="2">
                  <c:v>2.8802013000000001E-2</c:v>
                </c:pt>
                <c:pt idx="3">
                  <c:v>3.0359223000000001E-2</c:v>
                </c:pt>
                <c:pt idx="4">
                  <c:v>4.0197812999999999E-2</c:v>
                </c:pt>
                <c:pt idx="5">
                  <c:v>4.1653444999999997E-2</c:v>
                </c:pt>
                <c:pt idx="6">
                  <c:v>4.5677704999999999E-2</c:v>
                </c:pt>
                <c:pt idx="7">
                  <c:v>4.4614048000000003E-2</c:v>
                </c:pt>
                <c:pt idx="8">
                  <c:v>4.0443713999999999E-2</c:v>
                </c:pt>
                <c:pt idx="9">
                  <c:v>4.0099660000000002E-2</c:v>
                </c:pt>
                <c:pt idx="10">
                  <c:v>4.4775853999999997E-2</c:v>
                </c:pt>
                <c:pt idx="11">
                  <c:v>4.5677998999999997E-2</c:v>
                </c:pt>
                <c:pt idx="12">
                  <c:v>4.2291508999999998E-2</c:v>
                </c:pt>
                <c:pt idx="13">
                  <c:v>3.7759664999999998E-2</c:v>
                </c:pt>
                <c:pt idx="14" formatCode="0.00">
                  <c:v>3.6397435999999998E-2</c:v>
                </c:pt>
                <c:pt idx="15" formatCode="0.00">
                  <c:v>3.2171327E-2</c:v>
                </c:pt>
                <c:pt idx="16" formatCode="0.00">
                  <c:v>3.8077581999999999E-2</c:v>
                </c:pt>
                <c:pt idx="17" formatCode="0.00">
                  <c:v>3.3872235000000001E-2</c:v>
                </c:pt>
                <c:pt idx="18" formatCode="0.00">
                  <c:v>4.7431222000000002E-2</c:v>
                </c:pt>
                <c:pt idx="19" formatCode="0.00">
                  <c:v>4.2216155999999998E-2</c:v>
                </c:pt>
                <c:pt idx="20" formatCode="0.00">
                  <c:v>3.4963618000000002E-2</c:v>
                </c:pt>
                <c:pt idx="21" formatCode="0.00">
                  <c:v>3.8895576000000001E-2</c:v>
                </c:pt>
                <c:pt idx="22" formatCode="0.00">
                  <c:v>5.8446184999999998E-2</c:v>
                </c:pt>
                <c:pt idx="23" formatCode="0.00">
                  <c:v>5.3556918000000002E-2</c:v>
                </c:pt>
                <c:pt idx="24" formatCode="0.00">
                  <c:v>7.1556776000000002E-2</c:v>
                </c:pt>
                <c:pt idx="25" formatCode="0.00">
                  <c:v>7.2644599000000004E-2</c:v>
                </c:pt>
                <c:pt idx="26" formatCode="0.00">
                  <c:v>8.4193244E-2</c:v>
                </c:pt>
                <c:pt idx="27" formatCode="0.00">
                  <c:v>7.6696239999999999E-2</c:v>
                </c:pt>
                <c:pt idx="28" formatCode="0.00">
                  <c:v>0.233151521</c:v>
                </c:pt>
                <c:pt idx="29" formatCode="0.00">
                  <c:v>0.140360122</c:v>
                </c:pt>
                <c:pt idx="30" formatCode="0.00">
                  <c:v>0.24854812600000001</c:v>
                </c:pt>
                <c:pt idx="31" formatCode="0.00">
                  <c:v>0.25184271200000002</c:v>
                </c:pt>
                <c:pt idx="32" formatCode="0.00">
                  <c:v>0.13340207300000001</c:v>
                </c:pt>
                <c:pt idx="33" formatCode="0.00">
                  <c:v>0.130200543</c:v>
                </c:pt>
                <c:pt idx="34" formatCode="0.00">
                  <c:v>0.13074792700000001</c:v>
                </c:pt>
                <c:pt idx="35" formatCode="0.00">
                  <c:v>0.13123045999999999</c:v>
                </c:pt>
                <c:pt idx="36" formatCode="0.00">
                  <c:v>0.12898535</c:v>
                </c:pt>
                <c:pt idx="37" formatCode="0.00">
                  <c:v>0.12424698300000001</c:v>
                </c:pt>
                <c:pt idx="38" formatCode="0.00">
                  <c:v>0.13309558899999999</c:v>
                </c:pt>
                <c:pt idx="39" formatCode="0.00">
                  <c:v>0.133676145</c:v>
                </c:pt>
                <c:pt idx="40" formatCode="0.00">
                  <c:v>4.4945901000000003E-2</c:v>
                </c:pt>
                <c:pt idx="41" formatCode="0.00">
                  <c:v>4.6682618000000002E-2</c:v>
                </c:pt>
                <c:pt idx="42" formatCode="0.00">
                  <c:v>5.7630952999999999E-2</c:v>
                </c:pt>
                <c:pt idx="43" formatCode="0.00">
                  <c:v>5.6771239000000001E-2</c:v>
                </c:pt>
                <c:pt idx="44" formatCode="0.00">
                  <c:v>8.0669182000000006E-2</c:v>
                </c:pt>
                <c:pt idx="45" formatCode="0.00">
                  <c:v>8.0831976E-2</c:v>
                </c:pt>
                <c:pt idx="46" formatCode="0.00">
                  <c:v>0.105114808</c:v>
                </c:pt>
                <c:pt idx="47" formatCode="0.00">
                  <c:v>0.10817006899999999</c:v>
                </c:pt>
                <c:pt idx="48" formatCode="0.00">
                  <c:v>0.13201500299999999</c:v>
                </c:pt>
                <c:pt idx="49" formatCode="0.00">
                  <c:v>0.126026734</c:v>
                </c:pt>
                <c:pt idx="50" formatCode="0.00">
                  <c:v>0.19867270400000001</c:v>
                </c:pt>
                <c:pt idx="51" formatCode="0.00">
                  <c:v>0.210380922</c:v>
                </c:pt>
                <c:pt idx="52" formatCode="0.00">
                  <c:v>0.21408349600000001</c:v>
                </c:pt>
                <c:pt idx="53" formatCode="0.00">
                  <c:v>0.23625698000000001</c:v>
                </c:pt>
                <c:pt idx="54" formatCode="0.00">
                  <c:v>0.278227316</c:v>
                </c:pt>
                <c:pt idx="55" formatCode="0.00">
                  <c:v>0.301603917</c:v>
                </c:pt>
                <c:pt idx="56" formatCode="0.00">
                  <c:v>0.33184298899999998</c:v>
                </c:pt>
                <c:pt idx="57" formatCode="0.00">
                  <c:v>0.321381796</c:v>
                </c:pt>
                <c:pt idx="58" formatCode="0.00">
                  <c:v>0.39214043700000001</c:v>
                </c:pt>
                <c:pt idx="59" formatCode="0.00">
                  <c:v>0.37575219199999998</c:v>
                </c:pt>
                <c:pt idx="60" formatCode="0.00">
                  <c:v>4.5245957000000003E-2</c:v>
                </c:pt>
                <c:pt idx="61" formatCode="0.00">
                  <c:v>4.9192395E-2</c:v>
                </c:pt>
                <c:pt idx="62" formatCode="0.00">
                  <c:v>5.7123171E-2</c:v>
                </c:pt>
                <c:pt idx="63" formatCode="0.00">
                  <c:v>5.5861854000000002E-2</c:v>
                </c:pt>
                <c:pt idx="64" formatCode="0.00">
                  <c:v>9.4981949999999996E-2</c:v>
                </c:pt>
                <c:pt idx="65" formatCode="0.00">
                  <c:v>8.3763227999999995E-2</c:v>
                </c:pt>
                <c:pt idx="66" formatCode="0.00">
                  <c:v>0.122782741</c:v>
                </c:pt>
                <c:pt idx="67" formatCode="0.00">
                  <c:v>0.10829311899999999</c:v>
                </c:pt>
                <c:pt idx="68" formatCode="0.00">
                  <c:v>0.12578824699999999</c:v>
                </c:pt>
                <c:pt idx="69" formatCode="0.00">
                  <c:v>0.12680822</c:v>
                </c:pt>
                <c:pt idx="70" formatCode="0.00">
                  <c:v>0.201214004</c:v>
                </c:pt>
                <c:pt idx="71" formatCode="0.00">
                  <c:v>0.19634216199999999</c:v>
                </c:pt>
                <c:pt idx="72" formatCode="0.00">
                  <c:v>0.206163023</c:v>
                </c:pt>
                <c:pt idx="73" formatCode="0.00">
                  <c:v>0.193478286</c:v>
                </c:pt>
                <c:pt idx="74" formatCode="0.00">
                  <c:v>0.17431175300000001</c:v>
                </c:pt>
                <c:pt idx="75" formatCode="0.00">
                  <c:v>0.186859411</c:v>
                </c:pt>
                <c:pt idx="76" formatCode="0.00">
                  <c:v>0.17093149699999999</c:v>
                </c:pt>
                <c:pt idx="77" formatCode="0.00">
                  <c:v>0.17089570300000001</c:v>
                </c:pt>
                <c:pt idx="78" formatCode="0.00">
                  <c:v>0.17959962500000001</c:v>
                </c:pt>
                <c:pt idx="79" formatCode="0.00">
                  <c:v>0.17545496699999999</c:v>
                </c:pt>
                <c:pt idx="80" formatCode="0.00">
                  <c:v>0.17251644399999999</c:v>
                </c:pt>
                <c:pt idx="81" formatCode="0.00">
                  <c:v>4.7119056999999999E-2</c:v>
                </c:pt>
                <c:pt idx="82" formatCode="0.00">
                  <c:v>5.3111390000000001E-2</c:v>
                </c:pt>
                <c:pt idx="83" formatCode="0.00">
                  <c:v>6.0028841999999999E-2</c:v>
                </c:pt>
                <c:pt idx="84" formatCode="0.00">
                  <c:v>5.8679146000000001E-2</c:v>
                </c:pt>
                <c:pt idx="85" formatCode="0.00">
                  <c:v>8.4880980999999994E-2</c:v>
                </c:pt>
                <c:pt idx="86" formatCode="0.00">
                  <c:v>8.6425316000000002E-2</c:v>
                </c:pt>
                <c:pt idx="87" formatCode="0.00">
                  <c:v>0.114252016</c:v>
                </c:pt>
                <c:pt idx="88" formatCode="0.00">
                  <c:v>0.111678783</c:v>
                </c:pt>
                <c:pt idx="89" formatCode="0.00">
                  <c:v>0.13355673500000001</c:v>
                </c:pt>
                <c:pt idx="90" formatCode="0.00">
                  <c:v>0.13286875500000001</c:v>
                </c:pt>
                <c:pt idx="91" formatCode="0.00">
                  <c:v>0.21253381800000001</c:v>
                </c:pt>
                <c:pt idx="92" formatCode="0.00">
                  <c:v>0.21707881600000001</c:v>
                </c:pt>
                <c:pt idx="93" formatCode="0.00">
                  <c:v>0.23517587200000001</c:v>
                </c:pt>
                <c:pt idx="94" formatCode="0.00">
                  <c:v>0.22875394199999999</c:v>
                </c:pt>
                <c:pt idx="95" formatCode="0.00">
                  <c:v>0.19944736599999999</c:v>
                </c:pt>
                <c:pt idx="96" formatCode="0.00">
                  <c:v>0.19262839300000001</c:v>
                </c:pt>
                <c:pt idx="97" formatCode="0.00">
                  <c:v>0.16904028600000001</c:v>
                </c:pt>
                <c:pt idx="98" formatCode="0.00">
                  <c:v>0.19078578800000001</c:v>
                </c:pt>
                <c:pt idx="99" formatCode="0.00">
                  <c:v>0.19257940800000001</c:v>
                </c:pt>
                <c:pt idx="100" formatCode="0.00">
                  <c:v>0.208576603</c:v>
                </c:pt>
                <c:pt idx="101" formatCode="0.00">
                  <c:v>0.202570153</c:v>
                </c:pt>
                <c:pt idx="102" formatCode="0.00">
                  <c:v>0.20002930999999999</c:v>
                </c:pt>
              </c:numCache>
            </c:numRef>
          </c:yVal>
        </c:ser>
        <c:ser>
          <c:idx val="4"/>
          <c:order val="4"/>
          <c:tx>
            <c:strRef>
              <c:f>Glx!$L$2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Glx!$K$3:$K$23</c:f>
              <c:numCache>
                <c:formatCode>0.00</c:formatCode>
                <c:ptCount val="21"/>
                <c:pt idx="0">
                  <c:v>1</c:v>
                </c:pt>
                <c:pt idx="1">
                  <c:v>1.008804562952784</c:v>
                </c:pt>
                <c:pt idx="2">
                  <c:v>1.0176091259055682</c:v>
                </c:pt>
                <c:pt idx="3">
                  <c:v>1.0264136888583522</c:v>
                </c:pt>
                <c:pt idx="4">
                  <c:v>1.0352182518111364</c:v>
                </c:pt>
                <c:pt idx="5">
                  <c:v>1.0440228147639203</c:v>
                </c:pt>
                <c:pt idx="6">
                  <c:v>1.0528273777167043</c:v>
                </c:pt>
                <c:pt idx="7">
                  <c:v>1.0616319406694885</c:v>
                </c:pt>
                <c:pt idx="8">
                  <c:v>1.0704365036222725</c:v>
                </c:pt>
                <c:pt idx="9">
                  <c:v>1.0792410665750567</c:v>
                </c:pt>
                <c:pt idx="10">
                  <c:v>1.0880456295278407</c:v>
                </c:pt>
                <c:pt idx="11">
                  <c:v>1.0968501924806247</c:v>
                </c:pt>
                <c:pt idx="12">
                  <c:v>1.1056547554334089</c:v>
                </c:pt>
                <c:pt idx="13">
                  <c:v>1.1144593183861928</c:v>
                </c:pt>
                <c:pt idx="14">
                  <c:v>1.123263881338977</c:v>
                </c:pt>
                <c:pt idx="15">
                  <c:v>1.132068444291761</c:v>
                </c:pt>
                <c:pt idx="16">
                  <c:v>1.140873007244545</c:v>
                </c:pt>
                <c:pt idx="17">
                  <c:v>1.1496775701973292</c:v>
                </c:pt>
                <c:pt idx="18">
                  <c:v>1.1584821331501132</c:v>
                </c:pt>
                <c:pt idx="19">
                  <c:v>1.1672866961028974</c:v>
                </c:pt>
                <c:pt idx="20">
                  <c:v>1.1760912590556813</c:v>
                </c:pt>
              </c:numCache>
            </c:numRef>
          </c:xVal>
          <c:yVal>
            <c:numRef>
              <c:f>Glx!$L$3:$L$23</c:f>
              <c:numCache>
                <c:formatCode>0.00</c:formatCode>
                <c:ptCount val="21"/>
                <c:pt idx="0">
                  <c:v>4.4911340174648762E-2</c:v>
                </c:pt>
                <c:pt idx="1">
                  <c:v>4.456728806773852E-2</c:v>
                </c:pt>
                <c:pt idx="2">
                  <c:v>4.4188806887711485E-2</c:v>
                </c:pt>
                <c:pt idx="3">
                  <c:v>4.3774176235696072E-2</c:v>
                </c:pt>
                <c:pt idx="4">
                  <c:v>4.3321675712821806E-2</c:v>
                </c:pt>
                <c:pt idx="5">
                  <c:v>4.2829584920217545E-2</c:v>
                </c:pt>
                <c:pt idx="6">
                  <c:v>4.2296183459012038E-2</c:v>
                </c:pt>
                <c:pt idx="7">
                  <c:v>4.1719750930334698E-2</c:v>
                </c:pt>
                <c:pt idx="8">
                  <c:v>4.1098566935313829E-2</c:v>
                </c:pt>
                <c:pt idx="9">
                  <c:v>4.0430911075078735E-2</c:v>
                </c:pt>
                <c:pt idx="10">
                  <c:v>3.9715062950758495E-2</c:v>
                </c:pt>
                <c:pt idx="11">
                  <c:v>3.8949302163481636E-2</c:v>
                </c:pt>
                <c:pt idx="12">
                  <c:v>3.8131908314377905E-2</c:v>
                </c:pt>
                <c:pt idx="13">
                  <c:v>3.7261161004575494E-2</c:v>
                </c:pt>
                <c:pt idx="14">
                  <c:v>3.6335339835203595E-2</c:v>
                </c:pt>
                <c:pt idx="15">
                  <c:v>3.5352724407391289E-2</c:v>
                </c:pt>
                <c:pt idx="16">
                  <c:v>3.4311594322267214E-2</c:v>
                </c:pt>
                <c:pt idx="17">
                  <c:v>3.3210229180960893E-2</c:v>
                </c:pt>
                <c:pt idx="18">
                  <c:v>3.2046908584600964E-2</c:v>
                </c:pt>
                <c:pt idx="19">
                  <c:v>3.0819912134315952E-2</c:v>
                </c:pt>
                <c:pt idx="20">
                  <c:v>2.9527519431235716E-2</c:v>
                </c:pt>
              </c:numCache>
            </c:numRef>
          </c:yVal>
        </c:ser>
        <c:ser>
          <c:idx val="5"/>
          <c:order val="5"/>
          <c:tx>
            <c:strRef>
              <c:f>Glx!$M$2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Glx!$K$3:$K$23</c:f>
              <c:numCache>
                <c:formatCode>0.00</c:formatCode>
                <c:ptCount val="21"/>
                <c:pt idx="0">
                  <c:v>1</c:v>
                </c:pt>
                <c:pt idx="1">
                  <c:v>1.008804562952784</c:v>
                </c:pt>
                <c:pt idx="2">
                  <c:v>1.0176091259055682</c:v>
                </c:pt>
                <c:pt idx="3">
                  <c:v>1.0264136888583522</c:v>
                </c:pt>
                <c:pt idx="4">
                  <c:v>1.0352182518111364</c:v>
                </c:pt>
                <c:pt idx="5">
                  <c:v>1.0440228147639203</c:v>
                </c:pt>
                <c:pt idx="6">
                  <c:v>1.0528273777167043</c:v>
                </c:pt>
                <c:pt idx="7">
                  <c:v>1.0616319406694885</c:v>
                </c:pt>
                <c:pt idx="8">
                  <c:v>1.0704365036222725</c:v>
                </c:pt>
                <c:pt idx="9">
                  <c:v>1.0792410665750567</c:v>
                </c:pt>
                <c:pt idx="10">
                  <c:v>1.0880456295278407</c:v>
                </c:pt>
                <c:pt idx="11">
                  <c:v>1.0968501924806247</c:v>
                </c:pt>
                <c:pt idx="12">
                  <c:v>1.1056547554334089</c:v>
                </c:pt>
                <c:pt idx="13">
                  <c:v>1.1144593183861928</c:v>
                </c:pt>
                <c:pt idx="14">
                  <c:v>1.123263881338977</c:v>
                </c:pt>
                <c:pt idx="15">
                  <c:v>1.132068444291761</c:v>
                </c:pt>
                <c:pt idx="16">
                  <c:v>1.140873007244545</c:v>
                </c:pt>
                <c:pt idx="17">
                  <c:v>1.1496775701973292</c:v>
                </c:pt>
                <c:pt idx="18">
                  <c:v>1.1584821331501132</c:v>
                </c:pt>
                <c:pt idx="19">
                  <c:v>1.1672866961028974</c:v>
                </c:pt>
                <c:pt idx="20">
                  <c:v>1.1760912590556813</c:v>
                </c:pt>
              </c:numCache>
            </c:numRef>
          </c:xVal>
          <c:yVal>
            <c:numRef>
              <c:f>Glx!$M$3:$M$23</c:f>
              <c:numCache>
                <c:formatCode>0.00</c:formatCode>
                <c:ptCount val="21"/>
                <c:pt idx="0">
                  <c:v>4.0484270705410247E-2</c:v>
                </c:pt>
                <c:pt idx="1">
                  <c:v>4.0648503259782268E-2</c:v>
                </c:pt>
                <c:pt idx="2">
                  <c:v>4.08183536158611E-2</c:v>
                </c:pt>
                <c:pt idx="3">
                  <c:v>4.0993876287961722E-2</c:v>
                </c:pt>
                <c:pt idx="4">
                  <c:v>4.1175125790399163E-2</c:v>
                </c:pt>
                <c:pt idx="5">
                  <c:v>4.1362156637488399E-2</c:v>
                </c:pt>
                <c:pt idx="6">
                  <c:v>4.1555023343544439E-2</c:v>
                </c:pt>
                <c:pt idx="7">
                  <c:v>4.1753780422882296E-2</c:v>
                </c:pt>
                <c:pt idx="8">
                  <c:v>4.1958482389816955E-2</c:v>
                </c:pt>
                <c:pt idx="9">
                  <c:v>4.2169183758663423E-2</c:v>
                </c:pt>
                <c:pt idx="10">
                  <c:v>4.2385939043736706E-2</c:v>
                </c:pt>
                <c:pt idx="11">
                  <c:v>4.2608802759351805E-2</c:v>
                </c:pt>
                <c:pt idx="12">
                  <c:v>4.2837829419823718E-2</c:v>
                </c:pt>
                <c:pt idx="13">
                  <c:v>4.3073073539467439E-2</c:v>
                </c:pt>
                <c:pt idx="14">
                  <c:v>4.3314589632597988E-2</c:v>
                </c:pt>
                <c:pt idx="15">
                  <c:v>4.3562432213530351E-2</c:v>
                </c:pt>
                <c:pt idx="16">
                  <c:v>4.3816655796579528E-2</c:v>
                </c:pt>
                <c:pt idx="17">
                  <c:v>4.4077314896060538E-2</c:v>
                </c:pt>
                <c:pt idx="18">
                  <c:v>4.434446402628836E-2</c:v>
                </c:pt>
                <c:pt idx="19">
                  <c:v>4.461815770157801E-2</c:v>
                </c:pt>
                <c:pt idx="20">
                  <c:v>4.4898450436244491E-2</c:v>
                </c:pt>
              </c:numCache>
            </c:numRef>
          </c:yVal>
        </c:ser>
        <c:ser>
          <c:idx val="6"/>
          <c:order val="6"/>
          <c:tx>
            <c:strRef>
              <c:f>Glx!$Q$2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Glx!$O$3:$O$23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1.664211893762277</c:v>
                </c:pt>
                <c:pt idx="2">
                  <c:v>1.7263637961965919</c:v>
                </c:pt>
                <c:pt idx="3">
                  <c:v>1.7885156986309065</c:v>
                </c:pt>
                <c:pt idx="4">
                  <c:v>1.8506676010652212</c:v>
                </c:pt>
                <c:pt idx="5">
                  <c:v>1.9128195034995359</c:v>
                </c:pt>
                <c:pt idx="6">
                  <c:v>1.9749714059338506</c:v>
                </c:pt>
                <c:pt idx="7">
                  <c:v>2.0371233083681655</c:v>
                </c:pt>
                <c:pt idx="8">
                  <c:v>2.0992752108024799</c:v>
                </c:pt>
                <c:pt idx="9">
                  <c:v>2.1614271132367948</c:v>
                </c:pt>
                <c:pt idx="10">
                  <c:v>2.2235790156711097</c:v>
                </c:pt>
                <c:pt idx="11">
                  <c:v>2.2857309181054246</c:v>
                </c:pt>
                <c:pt idx="12">
                  <c:v>2.3478828205397391</c:v>
                </c:pt>
                <c:pt idx="13">
                  <c:v>2.410034722974054</c:v>
                </c:pt>
                <c:pt idx="14">
                  <c:v>2.4721866254083684</c:v>
                </c:pt>
                <c:pt idx="15">
                  <c:v>2.5343385278426833</c:v>
                </c:pt>
                <c:pt idx="16">
                  <c:v>2.5964904302769982</c:v>
                </c:pt>
                <c:pt idx="17">
                  <c:v>2.6586423327113127</c:v>
                </c:pt>
                <c:pt idx="18">
                  <c:v>2.7207942351456276</c:v>
                </c:pt>
                <c:pt idx="19">
                  <c:v>2.782946137579942</c:v>
                </c:pt>
                <c:pt idx="20">
                  <c:v>2.8450980400142569</c:v>
                </c:pt>
              </c:numCache>
            </c:numRef>
          </c:xVal>
          <c:yVal>
            <c:numRef>
              <c:f>Glx!$Q$3:$Q$23</c:f>
              <c:numCache>
                <c:formatCode>0.00</c:formatCode>
                <c:ptCount val="21"/>
                <c:pt idx="0">
                  <c:v>6.4342787827895154E-3</c:v>
                </c:pt>
                <c:pt idx="1">
                  <c:v>2.0120457724508489E-2</c:v>
                </c:pt>
                <c:pt idx="2">
                  <c:v>3.3392823376189984E-2</c:v>
                </c:pt>
                <c:pt idx="3">
                  <c:v>4.6176781504160047E-2</c:v>
                </c:pt>
                <c:pt idx="4">
                  <c:v>5.8397737874744948E-2</c:v>
                </c:pt>
                <c:pt idx="5">
                  <c:v>6.9981098254271124E-2</c:v>
                </c:pt>
                <c:pt idx="6">
                  <c:v>8.0852268409064787E-2</c:v>
                </c:pt>
                <c:pt idx="7">
                  <c:v>9.0936654105452319E-2</c:v>
                </c:pt>
                <c:pt idx="8">
                  <c:v>0.10015966110975982</c:v>
                </c:pt>
                <c:pt idx="9">
                  <c:v>0.10844669518831368</c:v>
                </c:pt>
                <c:pt idx="10">
                  <c:v>0.11572316210744049</c:v>
                </c:pt>
                <c:pt idx="11">
                  <c:v>0.12191446763346625</c:v>
                </c:pt>
                <c:pt idx="12">
                  <c:v>0.12694601753271717</c:v>
                </c:pt>
                <c:pt idx="13">
                  <c:v>0.13074321757151997</c:v>
                </c:pt>
                <c:pt idx="14">
                  <c:v>0.13323147351620068</c:v>
                </c:pt>
                <c:pt idx="15">
                  <c:v>0.13433619113308537</c:v>
                </c:pt>
                <c:pt idx="16">
                  <c:v>0.13398277618850074</c:v>
                </c:pt>
                <c:pt idx="17">
                  <c:v>0.13209663444877273</c:v>
                </c:pt>
                <c:pt idx="18">
                  <c:v>0.12860317168022817</c:v>
                </c:pt>
                <c:pt idx="19">
                  <c:v>0.12342779364919287</c:v>
                </c:pt>
                <c:pt idx="20">
                  <c:v>0.11649590612199334</c:v>
                </c:pt>
              </c:numCache>
            </c:numRef>
          </c:yVal>
        </c:ser>
        <c:ser>
          <c:idx val="7"/>
          <c:order val="7"/>
          <c:tx>
            <c:strRef>
              <c:f>Glx!$U$2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Glx!$S$3:$S$23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1.5921727545028614</c:v>
                </c:pt>
                <c:pt idx="2">
                  <c:v>1.7072242542860605</c:v>
                </c:pt>
                <c:pt idx="3">
                  <c:v>1.8222757540692596</c:v>
                </c:pt>
                <c:pt idx="4">
                  <c:v>1.9373272538524586</c:v>
                </c:pt>
                <c:pt idx="5">
                  <c:v>2.0523787536356579</c:v>
                </c:pt>
                <c:pt idx="6">
                  <c:v>2.167430253418857</c:v>
                </c:pt>
                <c:pt idx="7">
                  <c:v>2.282481753202056</c:v>
                </c:pt>
                <c:pt idx="8">
                  <c:v>2.3975332529852551</c:v>
                </c:pt>
                <c:pt idx="9">
                  <c:v>2.5125847527684542</c:v>
                </c:pt>
                <c:pt idx="10">
                  <c:v>2.6276362525516532</c:v>
                </c:pt>
                <c:pt idx="11">
                  <c:v>2.7426877523348523</c:v>
                </c:pt>
                <c:pt idx="12">
                  <c:v>2.8577392521180514</c:v>
                </c:pt>
                <c:pt idx="13">
                  <c:v>2.9727907519012504</c:v>
                </c:pt>
                <c:pt idx="14">
                  <c:v>3.0878422516844495</c:v>
                </c:pt>
                <c:pt idx="15">
                  <c:v>3.2028937514676485</c:v>
                </c:pt>
                <c:pt idx="16">
                  <c:v>3.3179452512508476</c:v>
                </c:pt>
                <c:pt idx="17">
                  <c:v>3.4329967510340467</c:v>
                </c:pt>
                <c:pt idx="18">
                  <c:v>3.5480482508172457</c:v>
                </c:pt>
                <c:pt idx="19">
                  <c:v>3.6630997506004448</c:v>
                </c:pt>
                <c:pt idx="20">
                  <c:v>3.7781512503836434</c:v>
                </c:pt>
              </c:numCache>
            </c:numRef>
          </c:xVal>
          <c:yVal>
            <c:numRef>
              <c:f>Glx!$U$3:$U$23</c:f>
              <c:numCache>
                <c:formatCode>0.00</c:formatCode>
                <c:ptCount val="21"/>
                <c:pt idx="0">
                  <c:v>3.2165105593703766E-2</c:v>
                </c:pt>
                <c:pt idx="1">
                  <c:v>4.3939242904838763E-2</c:v>
                </c:pt>
                <c:pt idx="2">
                  <c:v>5.6065437527894738E-2</c:v>
                </c:pt>
                <c:pt idx="3">
                  <c:v>6.8450593750472868E-2</c:v>
                </c:pt>
                <c:pt idx="4">
                  <c:v>8.1001615860174347E-2</c:v>
                </c:pt>
                <c:pt idx="5">
                  <c:v>9.3625408144600297E-2</c:v>
                </c:pt>
                <c:pt idx="6">
                  <c:v>0.10622887489135197</c:v>
                </c:pt>
                <c:pt idx="7">
                  <c:v>0.11871892038803053</c:v>
                </c:pt>
                <c:pt idx="8">
                  <c:v>0.13100244892223706</c:v>
                </c:pt>
                <c:pt idx="9">
                  <c:v>0.14298636478157287</c:v>
                </c:pt>
                <c:pt idx="10">
                  <c:v>0.15457757225363902</c:v>
                </c:pt>
                <c:pt idx="11">
                  <c:v>0.16568297562603676</c:v>
                </c:pt>
                <c:pt idx="12">
                  <c:v>0.17620947918636723</c:v>
                </c:pt>
                <c:pt idx="13">
                  <c:v>0.18606398722223175</c:v>
                </c:pt>
                <c:pt idx="14">
                  <c:v>0.19515340402123119</c:v>
                </c:pt>
                <c:pt idx="15">
                  <c:v>0.20338463387096695</c:v>
                </c:pt>
                <c:pt idx="16">
                  <c:v>0.21066458105904018</c:v>
                </c:pt>
                <c:pt idx="17">
                  <c:v>0.21690014987305206</c:v>
                </c:pt>
                <c:pt idx="18">
                  <c:v>0.22199824460060374</c:v>
                </c:pt>
                <c:pt idx="19">
                  <c:v>0.22586576952929632</c:v>
                </c:pt>
                <c:pt idx="20">
                  <c:v>0.22840962894673111</c:v>
                </c:pt>
              </c:numCache>
            </c:numRef>
          </c:yVal>
        </c:ser>
        <c:ser>
          <c:idx val="8"/>
          <c:order val="8"/>
          <c:tx>
            <c:strRef>
              <c:f>Glx!$P$2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Glx!$O$3:$O$23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1.664211893762277</c:v>
                </c:pt>
                <c:pt idx="2">
                  <c:v>1.7263637961965919</c:v>
                </c:pt>
                <c:pt idx="3">
                  <c:v>1.7885156986309065</c:v>
                </c:pt>
                <c:pt idx="4">
                  <c:v>1.8506676010652212</c:v>
                </c:pt>
                <c:pt idx="5">
                  <c:v>1.9128195034995359</c:v>
                </c:pt>
                <c:pt idx="6">
                  <c:v>1.9749714059338506</c:v>
                </c:pt>
                <c:pt idx="7">
                  <c:v>2.0371233083681655</c:v>
                </c:pt>
                <c:pt idx="8">
                  <c:v>2.0992752108024799</c:v>
                </c:pt>
                <c:pt idx="9">
                  <c:v>2.1614271132367948</c:v>
                </c:pt>
                <c:pt idx="10">
                  <c:v>2.2235790156711097</c:v>
                </c:pt>
                <c:pt idx="11">
                  <c:v>2.2857309181054246</c:v>
                </c:pt>
                <c:pt idx="12">
                  <c:v>2.3478828205397391</c:v>
                </c:pt>
                <c:pt idx="13">
                  <c:v>2.410034722974054</c:v>
                </c:pt>
                <c:pt idx="14">
                  <c:v>2.4721866254083684</c:v>
                </c:pt>
                <c:pt idx="15">
                  <c:v>2.5343385278426833</c:v>
                </c:pt>
                <c:pt idx="16">
                  <c:v>2.5964904302769982</c:v>
                </c:pt>
                <c:pt idx="17">
                  <c:v>2.6586423327113127</c:v>
                </c:pt>
                <c:pt idx="18">
                  <c:v>2.7207942351456276</c:v>
                </c:pt>
                <c:pt idx="19">
                  <c:v>2.782946137579942</c:v>
                </c:pt>
                <c:pt idx="20">
                  <c:v>2.8450980400142569</c:v>
                </c:pt>
              </c:numCache>
            </c:numRef>
          </c:xVal>
          <c:yVal>
            <c:numRef>
              <c:f>Glx!$P$3:$P$23</c:f>
              <c:numCache>
                <c:formatCode>0.00</c:formatCode>
                <c:ptCount val="21"/>
                <c:pt idx="0">
                  <c:v>6.7435445546183734E-2</c:v>
                </c:pt>
                <c:pt idx="1">
                  <c:v>7.239484802932919E-2</c:v>
                </c:pt>
                <c:pt idx="2">
                  <c:v>7.7836399266844714E-2</c:v>
                </c:pt>
                <c:pt idx="3">
                  <c:v>8.3779274923571678E-2</c:v>
                </c:pt>
                <c:pt idx="4">
                  <c:v>9.0242650664351387E-2</c:v>
                </c:pt>
                <c:pt idx="5">
                  <c:v>9.7245702154025226E-2</c:v>
                </c:pt>
                <c:pt idx="6">
                  <c:v>0.10480760505743453</c:v>
                </c:pt>
                <c:pt idx="7">
                  <c:v>0.11294753503942066</c:v>
                </c:pt>
                <c:pt idx="8">
                  <c:v>0.12168466776482489</c:v>
                </c:pt>
                <c:pt idx="9">
                  <c:v>0.13103817889848865</c:v>
                </c:pt>
                <c:pt idx="10">
                  <c:v>0.14102724410525325</c:v>
                </c:pt>
                <c:pt idx="11">
                  <c:v>0.1516710390499601</c:v>
                </c:pt>
                <c:pt idx="12">
                  <c:v>0.16298873939745037</c:v>
                </c:pt>
                <c:pt idx="13">
                  <c:v>0.17499952081256559</c:v>
                </c:pt>
                <c:pt idx="14">
                  <c:v>0.18772255896014689</c:v>
                </c:pt>
                <c:pt idx="15">
                  <c:v>0.20117702950503591</c:v>
                </c:pt>
                <c:pt idx="16">
                  <c:v>0.21538210811207381</c:v>
                </c:pt>
                <c:pt idx="17">
                  <c:v>0.23035697044610187</c:v>
                </c:pt>
                <c:pt idx="18">
                  <c:v>0.24612079217196159</c:v>
                </c:pt>
                <c:pt idx="19">
                  <c:v>0.26269274895449418</c:v>
                </c:pt>
                <c:pt idx="20">
                  <c:v>0.2800920164585412</c:v>
                </c:pt>
              </c:numCache>
            </c:numRef>
          </c:yVal>
        </c:ser>
        <c:axId val="209161600"/>
        <c:axId val="209179776"/>
      </c:scatterChart>
      <c:valAx>
        <c:axId val="209161600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179776"/>
        <c:crosses val="autoZero"/>
        <c:crossBetween val="midCat"/>
      </c:valAx>
      <c:valAx>
        <c:axId val="209179776"/>
        <c:scaling>
          <c:orientation val="minMax"/>
        </c:scaling>
        <c:axPos val="l"/>
        <c:numFmt formatCode="0.00" sourceLinked="0"/>
        <c:tickLblPos val="nextTo"/>
        <c:crossAx val="20916160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11" r="0.75000000000000311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Glx!$V$162:$V$187</c:f>
              <c:numCache>
                <c:formatCode>0.00</c:formatCode>
                <c:ptCount val="26"/>
                <c:pt idx="0">
                  <c:v>1.4313637641589874</c:v>
                </c:pt>
                <c:pt idx="1">
                  <c:v>1.4313637641589874</c:v>
                </c:pt>
                <c:pt idx="2">
                  <c:v>1.4313637641589874</c:v>
                </c:pt>
                <c:pt idx="3">
                  <c:v>1.4313637641589874</c:v>
                </c:pt>
                <c:pt idx="4">
                  <c:v>1.7323937598229686</c:v>
                </c:pt>
                <c:pt idx="5">
                  <c:v>1.7323937598229686</c:v>
                </c:pt>
                <c:pt idx="6">
                  <c:v>1.7323937598229686</c:v>
                </c:pt>
                <c:pt idx="7">
                  <c:v>1.7323937598229686</c:v>
                </c:pt>
                <c:pt idx="8">
                  <c:v>2.0334237554869499</c:v>
                </c:pt>
                <c:pt idx="9">
                  <c:v>2.0334237554869499</c:v>
                </c:pt>
                <c:pt idx="10">
                  <c:v>2.2095150145426308</c:v>
                </c:pt>
                <c:pt idx="11">
                  <c:v>2.2095150145426308</c:v>
                </c:pt>
                <c:pt idx="12">
                  <c:v>2.3344537511509307</c:v>
                </c:pt>
                <c:pt idx="13">
                  <c:v>2.3344537511509307</c:v>
                </c:pt>
                <c:pt idx="14">
                  <c:v>2.8115750058705933</c:v>
                </c:pt>
                <c:pt idx="15">
                  <c:v>2.8115750058705933</c:v>
                </c:pt>
                <c:pt idx="16">
                  <c:v>3.1126050015345745</c:v>
                </c:pt>
                <c:pt idx="17">
                  <c:v>3.1126050015345745</c:v>
                </c:pt>
                <c:pt idx="18">
                  <c:v>3.1126050015345745</c:v>
                </c:pt>
                <c:pt idx="19">
                  <c:v>3.1126050015345745</c:v>
                </c:pt>
                <c:pt idx="20">
                  <c:v>3.2886962605902559</c:v>
                </c:pt>
                <c:pt idx="21">
                  <c:v>3.2886962605902559</c:v>
                </c:pt>
                <c:pt idx="22">
                  <c:v>3.4136349971985558</c:v>
                </c:pt>
                <c:pt idx="23">
                  <c:v>3.4136349971985558</c:v>
                </c:pt>
                <c:pt idx="24">
                  <c:v>3.510545010206612</c:v>
                </c:pt>
                <c:pt idx="25">
                  <c:v>3.510545010206612</c:v>
                </c:pt>
              </c:numCache>
            </c:numRef>
          </c:xVal>
          <c:yVal>
            <c:numRef>
              <c:f>Glx!$W$162:$W$187</c:f>
              <c:numCache>
                <c:formatCode>0.00</c:formatCode>
                <c:ptCount val="26"/>
                <c:pt idx="0">
                  <c:v>3.6397435999999998E-2</c:v>
                </c:pt>
                <c:pt idx="1">
                  <c:v>3.2171327E-2</c:v>
                </c:pt>
                <c:pt idx="2">
                  <c:v>3.8077581999999999E-2</c:v>
                </c:pt>
                <c:pt idx="3">
                  <c:v>3.3872235000000001E-2</c:v>
                </c:pt>
                <c:pt idx="4">
                  <c:v>4.7431222000000002E-2</c:v>
                </c:pt>
                <c:pt idx="5">
                  <c:v>4.2216155999999998E-2</c:v>
                </c:pt>
                <c:pt idx="6">
                  <c:v>3.4963618000000002E-2</c:v>
                </c:pt>
                <c:pt idx="7">
                  <c:v>3.8895576000000001E-2</c:v>
                </c:pt>
                <c:pt idx="8">
                  <c:v>5.8446184999999998E-2</c:v>
                </c:pt>
                <c:pt idx="9">
                  <c:v>5.3556918000000002E-2</c:v>
                </c:pt>
                <c:pt idx="10">
                  <c:v>7.1556776000000002E-2</c:v>
                </c:pt>
                <c:pt idx="11">
                  <c:v>7.2644599000000004E-2</c:v>
                </c:pt>
                <c:pt idx="12">
                  <c:v>8.4193244E-2</c:v>
                </c:pt>
                <c:pt idx="13">
                  <c:v>7.6696239999999999E-2</c:v>
                </c:pt>
                <c:pt idx="14">
                  <c:v>0.233151521</c:v>
                </c:pt>
                <c:pt idx="15">
                  <c:v>0.140360122</c:v>
                </c:pt>
                <c:pt idx="16">
                  <c:v>0.24854812600000001</c:v>
                </c:pt>
                <c:pt idx="17">
                  <c:v>0.25184271200000002</c:v>
                </c:pt>
                <c:pt idx="18">
                  <c:v>0.13340207300000001</c:v>
                </c:pt>
                <c:pt idx="19">
                  <c:v>0.130200543</c:v>
                </c:pt>
                <c:pt idx="20">
                  <c:v>0.13074792700000001</c:v>
                </c:pt>
                <c:pt idx="21">
                  <c:v>0.13123045999999999</c:v>
                </c:pt>
                <c:pt idx="22">
                  <c:v>0.12898535</c:v>
                </c:pt>
                <c:pt idx="23">
                  <c:v>0.12424698300000001</c:v>
                </c:pt>
                <c:pt idx="24">
                  <c:v>0.13309558899999999</c:v>
                </c:pt>
                <c:pt idx="25">
                  <c:v>0.133676145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Glx!$V$188:$V$207</c:f>
              <c:numCache>
                <c:formatCode>0.00</c:formatCode>
                <c:ptCount val="20"/>
                <c:pt idx="0">
                  <c:v>1.4313637641589874</c:v>
                </c:pt>
                <c:pt idx="1">
                  <c:v>1.4313637641589874</c:v>
                </c:pt>
                <c:pt idx="2">
                  <c:v>1.7323937598229686</c:v>
                </c:pt>
                <c:pt idx="3">
                  <c:v>1.7323937598229686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2.2095150145426308</c:v>
                </c:pt>
                <c:pt idx="7">
                  <c:v>2.2095150145426308</c:v>
                </c:pt>
                <c:pt idx="8">
                  <c:v>2.3344537511509307</c:v>
                </c:pt>
                <c:pt idx="9">
                  <c:v>2.3344537511509307</c:v>
                </c:pt>
                <c:pt idx="10">
                  <c:v>2.8115750058705933</c:v>
                </c:pt>
                <c:pt idx="11">
                  <c:v>2.8115750058705933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3.2886962605902559</c:v>
                </c:pt>
                <c:pt idx="15">
                  <c:v>3.2886962605902559</c:v>
                </c:pt>
                <c:pt idx="16">
                  <c:v>3.4136349971985558</c:v>
                </c:pt>
                <c:pt idx="17">
                  <c:v>3.4136349971985558</c:v>
                </c:pt>
                <c:pt idx="18">
                  <c:v>3.510545010206612</c:v>
                </c:pt>
                <c:pt idx="19">
                  <c:v>3.510545010206612</c:v>
                </c:pt>
              </c:numCache>
            </c:numRef>
          </c:xVal>
          <c:yVal>
            <c:numRef>
              <c:f>Glx!$W$188:$W$207</c:f>
              <c:numCache>
                <c:formatCode>0.00</c:formatCode>
                <c:ptCount val="20"/>
                <c:pt idx="0">
                  <c:v>4.4945901000000003E-2</c:v>
                </c:pt>
                <c:pt idx="1">
                  <c:v>4.6682618000000002E-2</c:v>
                </c:pt>
                <c:pt idx="2">
                  <c:v>5.7630952999999999E-2</c:v>
                </c:pt>
                <c:pt idx="3">
                  <c:v>5.6771239000000001E-2</c:v>
                </c:pt>
                <c:pt idx="4">
                  <c:v>8.0669182000000006E-2</c:v>
                </c:pt>
                <c:pt idx="5">
                  <c:v>8.0831976E-2</c:v>
                </c:pt>
                <c:pt idx="6">
                  <c:v>0.105114808</c:v>
                </c:pt>
                <c:pt idx="7">
                  <c:v>0.10817006899999999</c:v>
                </c:pt>
                <c:pt idx="8">
                  <c:v>0.13201500299999999</c:v>
                </c:pt>
                <c:pt idx="9">
                  <c:v>0.126026734</c:v>
                </c:pt>
                <c:pt idx="10">
                  <c:v>0.19867270400000001</c:v>
                </c:pt>
                <c:pt idx="11">
                  <c:v>0.210380922</c:v>
                </c:pt>
                <c:pt idx="12">
                  <c:v>0.21408349600000001</c:v>
                </c:pt>
                <c:pt idx="13">
                  <c:v>0.23625698000000001</c:v>
                </c:pt>
                <c:pt idx="14">
                  <c:v>0.278227316</c:v>
                </c:pt>
                <c:pt idx="15">
                  <c:v>0.301603917</c:v>
                </c:pt>
                <c:pt idx="16">
                  <c:v>0.33184298899999998</c:v>
                </c:pt>
                <c:pt idx="17">
                  <c:v>0.321381796</c:v>
                </c:pt>
                <c:pt idx="18">
                  <c:v>0.39214043700000001</c:v>
                </c:pt>
                <c:pt idx="19">
                  <c:v>0.37575219199999998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Glx!$V$208:$V$228</c:f>
              <c:numCache>
                <c:formatCode>0.00</c:formatCode>
                <c:ptCount val="21"/>
                <c:pt idx="0">
                  <c:v>1.4313637641589874</c:v>
                </c:pt>
                <c:pt idx="1">
                  <c:v>1.4313637641589874</c:v>
                </c:pt>
                <c:pt idx="2">
                  <c:v>1.7323937598229686</c:v>
                </c:pt>
                <c:pt idx="3">
                  <c:v>1.7323937598229686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2.2095150145426308</c:v>
                </c:pt>
                <c:pt idx="7">
                  <c:v>2.2095150145426308</c:v>
                </c:pt>
                <c:pt idx="8">
                  <c:v>2.3344537511509307</c:v>
                </c:pt>
                <c:pt idx="9">
                  <c:v>2.3344537511509307</c:v>
                </c:pt>
                <c:pt idx="10">
                  <c:v>2.8115750058705933</c:v>
                </c:pt>
                <c:pt idx="11">
                  <c:v>2.8115750058705933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3.1126050015345745</c:v>
                </c:pt>
                <c:pt idx="15">
                  <c:v>3.1126050015345745</c:v>
                </c:pt>
                <c:pt idx="16">
                  <c:v>3.2886962605902559</c:v>
                </c:pt>
                <c:pt idx="17">
                  <c:v>3.4136349971985558</c:v>
                </c:pt>
                <c:pt idx="18">
                  <c:v>3.4136349971985558</c:v>
                </c:pt>
                <c:pt idx="19">
                  <c:v>3.510545010206612</c:v>
                </c:pt>
                <c:pt idx="20">
                  <c:v>3.510545010206612</c:v>
                </c:pt>
              </c:numCache>
            </c:numRef>
          </c:xVal>
          <c:yVal>
            <c:numRef>
              <c:f>Glx!$W$208:$W$228</c:f>
              <c:numCache>
                <c:formatCode>0.00</c:formatCode>
                <c:ptCount val="21"/>
                <c:pt idx="0">
                  <c:v>4.5245957000000003E-2</c:v>
                </c:pt>
                <c:pt idx="1">
                  <c:v>4.9192395E-2</c:v>
                </c:pt>
                <c:pt idx="2">
                  <c:v>5.7123171E-2</c:v>
                </c:pt>
                <c:pt idx="3">
                  <c:v>5.5861854000000002E-2</c:v>
                </c:pt>
                <c:pt idx="4">
                  <c:v>9.4981949999999996E-2</c:v>
                </c:pt>
                <c:pt idx="5">
                  <c:v>8.3763227999999995E-2</c:v>
                </c:pt>
                <c:pt idx="6">
                  <c:v>0.122782741</c:v>
                </c:pt>
                <c:pt idx="7">
                  <c:v>0.10829311899999999</c:v>
                </c:pt>
                <c:pt idx="8">
                  <c:v>0.12578824699999999</c:v>
                </c:pt>
                <c:pt idx="9">
                  <c:v>0.12680822</c:v>
                </c:pt>
                <c:pt idx="10">
                  <c:v>0.201214004</c:v>
                </c:pt>
                <c:pt idx="11">
                  <c:v>0.19634216199999999</c:v>
                </c:pt>
                <c:pt idx="12">
                  <c:v>0.206163023</c:v>
                </c:pt>
                <c:pt idx="13">
                  <c:v>0.193478286</c:v>
                </c:pt>
                <c:pt idx="14">
                  <c:v>0.17431175300000001</c:v>
                </c:pt>
                <c:pt idx="15">
                  <c:v>0.186859411</c:v>
                </c:pt>
                <c:pt idx="16">
                  <c:v>0.17093149699999999</c:v>
                </c:pt>
                <c:pt idx="17">
                  <c:v>0.17089570300000001</c:v>
                </c:pt>
                <c:pt idx="18">
                  <c:v>0.17959962500000001</c:v>
                </c:pt>
                <c:pt idx="19">
                  <c:v>0.17545496699999999</c:v>
                </c:pt>
                <c:pt idx="20">
                  <c:v>0.17251644399999999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Glx!$V$229:$V$250</c:f>
              <c:numCache>
                <c:formatCode>0.00</c:formatCode>
                <c:ptCount val="22"/>
                <c:pt idx="0">
                  <c:v>1.4313637641589874</c:v>
                </c:pt>
                <c:pt idx="1">
                  <c:v>1.4313637641589874</c:v>
                </c:pt>
                <c:pt idx="2">
                  <c:v>1.7323937598229686</c:v>
                </c:pt>
                <c:pt idx="3">
                  <c:v>1.7323937598229686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2.2095150145426308</c:v>
                </c:pt>
                <c:pt idx="7">
                  <c:v>2.2095150145426308</c:v>
                </c:pt>
                <c:pt idx="8">
                  <c:v>2.3344537511509307</c:v>
                </c:pt>
                <c:pt idx="9">
                  <c:v>2.3344537511509307</c:v>
                </c:pt>
                <c:pt idx="10">
                  <c:v>2.8115750058705933</c:v>
                </c:pt>
                <c:pt idx="11">
                  <c:v>2.8115750058705933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3.1126050015345745</c:v>
                </c:pt>
                <c:pt idx="15">
                  <c:v>3.1126050015345745</c:v>
                </c:pt>
                <c:pt idx="16">
                  <c:v>3.2886962605902559</c:v>
                </c:pt>
                <c:pt idx="17">
                  <c:v>3.2886962605902559</c:v>
                </c:pt>
                <c:pt idx="18">
                  <c:v>3.4136349971985558</c:v>
                </c:pt>
                <c:pt idx="19">
                  <c:v>3.4136349971985558</c:v>
                </c:pt>
                <c:pt idx="20">
                  <c:v>3.510545010206612</c:v>
                </c:pt>
                <c:pt idx="21">
                  <c:v>3.510545010206612</c:v>
                </c:pt>
              </c:numCache>
            </c:numRef>
          </c:xVal>
          <c:yVal>
            <c:numRef>
              <c:f>Glx!$W$229:$W$250</c:f>
              <c:numCache>
                <c:formatCode>0.00</c:formatCode>
                <c:ptCount val="22"/>
                <c:pt idx="0">
                  <c:v>4.7119056999999999E-2</c:v>
                </c:pt>
                <c:pt idx="1">
                  <c:v>5.3111390000000001E-2</c:v>
                </c:pt>
                <c:pt idx="2">
                  <c:v>6.0028841999999999E-2</c:v>
                </c:pt>
                <c:pt idx="3">
                  <c:v>5.8679146000000001E-2</c:v>
                </c:pt>
                <c:pt idx="4">
                  <c:v>8.4880980999999994E-2</c:v>
                </c:pt>
                <c:pt idx="5">
                  <c:v>8.6425316000000002E-2</c:v>
                </c:pt>
                <c:pt idx="6">
                  <c:v>0.114252016</c:v>
                </c:pt>
                <c:pt idx="7">
                  <c:v>0.111678783</c:v>
                </c:pt>
                <c:pt idx="8">
                  <c:v>0.13355673500000001</c:v>
                </c:pt>
                <c:pt idx="9">
                  <c:v>0.13286875500000001</c:v>
                </c:pt>
                <c:pt idx="10">
                  <c:v>0.21253381800000001</c:v>
                </c:pt>
                <c:pt idx="11">
                  <c:v>0.21707881600000001</c:v>
                </c:pt>
                <c:pt idx="12">
                  <c:v>0.23517587200000001</c:v>
                </c:pt>
                <c:pt idx="13">
                  <c:v>0.22875394199999999</c:v>
                </c:pt>
                <c:pt idx="14">
                  <c:v>0.19944736599999999</c:v>
                </c:pt>
                <c:pt idx="15">
                  <c:v>0.19262839300000001</c:v>
                </c:pt>
                <c:pt idx="16">
                  <c:v>0.16904028600000001</c:v>
                </c:pt>
                <c:pt idx="17">
                  <c:v>0.19078578800000001</c:v>
                </c:pt>
                <c:pt idx="18">
                  <c:v>0.19257940800000001</c:v>
                </c:pt>
                <c:pt idx="19">
                  <c:v>0.208576603</c:v>
                </c:pt>
                <c:pt idx="20">
                  <c:v>0.202570153</c:v>
                </c:pt>
                <c:pt idx="21">
                  <c:v>0.20002930999999999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(Glx!$V$176,Glx!$V$178:$V$179)</c:f>
              <c:numCache>
                <c:formatCode>0.00</c:formatCode>
                <c:ptCount val="3"/>
                <c:pt idx="0">
                  <c:v>2.8115750058705933</c:v>
                </c:pt>
                <c:pt idx="1">
                  <c:v>3.1126050015345745</c:v>
                </c:pt>
                <c:pt idx="2">
                  <c:v>3.1126050015345745</c:v>
                </c:pt>
              </c:numCache>
            </c:numRef>
          </c:xVal>
          <c:yVal>
            <c:numRef>
              <c:f>(Glx!$W$176,Glx!$W$178:$W$179)</c:f>
              <c:numCache>
                <c:formatCode>0.00</c:formatCode>
                <c:ptCount val="3"/>
                <c:pt idx="0">
                  <c:v>0.233151521</c:v>
                </c:pt>
                <c:pt idx="1">
                  <c:v>0.24854812600000001</c:v>
                </c:pt>
                <c:pt idx="2">
                  <c:v>0.25184271200000002</c:v>
                </c:pt>
              </c:numCache>
            </c:numRef>
          </c:yVal>
        </c:ser>
        <c:axId val="220024192"/>
        <c:axId val="220034560"/>
      </c:scatterChart>
      <c:valAx>
        <c:axId val="220024192"/>
        <c:scaling>
          <c:orientation val="minMax"/>
        </c:scaling>
        <c:axPos val="b"/>
        <c:numFmt formatCode="0.00" sourceLinked="1"/>
        <c:tickLblPos val="nextTo"/>
        <c:crossAx val="220034560"/>
        <c:crosses val="autoZero"/>
        <c:crossBetween val="midCat"/>
      </c:valAx>
      <c:valAx>
        <c:axId val="220034560"/>
        <c:scaling>
          <c:orientation val="minMax"/>
        </c:scaling>
        <c:axPos val="l"/>
        <c:numFmt formatCode="0.00" sourceLinked="1"/>
        <c:tickLblPos val="nextTo"/>
        <c:crossAx val="220024192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'Glx2'!$V$163:$V$182</c:f>
              <c:numCache>
                <c:formatCode>0.00</c:formatCode>
                <c:ptCount val="20"/>
                <c:pt idx="0">
                  <c:v>1.4313637641589874</c:v>
                </c:pt>
                <c:pt idx="1">
                  <c:v>1.4313637641589874</c:v>
                </c:pt>
                <c:pt idx="2">
                  <c:v>1.7323937598229686</c:v>
                </c:pt>
                <c:pt idx="3">
                  <c:v>1.7323937598229686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2.2095150145426308</c:v>
                </c:pt>
                <c:pt idx="7">
                  <c:v>2.2095150145426308</c:v>
                </c:pt>
                <c:pt idx="8">
                  <c:v>2.3344537511509307</c:v>
                </c:pt>
                <c:pt idx="9">
                  <c:v>2.3344537511509307</c:v>
                </c:pt>
                <c:pt idx="10">
                  <c:v>2.8115750058705933</c:v>
                </c:pt>
                <c:pt idx="11">
                  <c:v>2.8115750058705933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3.2886962605902559</c:v>
                </c:pt>
                <c:pt idx="15">
                  <c:v>3.2886962605902559</c:v>
                </c:pt>
                <c:pt idx="16">
                  <c:v>3.4136349971985558</c:v>
                </c:pt>
                <c:pt idx="17">
                  <c:v>3.4136349971985558</c:v>
                </c:pt>
                <c:pt idx="18">
                  <c:v>3.510545010206612</c:v>
                </c:pt>
                <c:pt idx="19">
                  <c:v>3.510545010206612</c:v>
                </c:pt>
              </c:numCache>
            </c:numRef>
          </c:xVal>
          <c:yVal>
            <c:numRef>
              <c:f>'Glx2'!$W$163:$W$182</c:f>
              <c:numCache>
                <c:formatCode>General</c:formatCode>
                <c:ptCount val="20"/>
                <c:pt idx="0">
                  <c:v>4.4945901000000003E-2</c:v>
                </c:pt>
                <c:pt idx="1">
                  <c:v>4.6682618000000002E-2</c:v>
                </c:pt>
                <c:pt idx="2">
                  <c:v>5.7630952999999999E-2</c:v>
                </c:pt>
                <c:pt idx="3">
                  <c:v>5.6771239000000001E-2</c:v>
                </c:pt>
                <c:pt idx="4">
                  <c:v>8.0669182000000006E-2</c:v>
                </c:pt>
                <c:pt idx="5">
                  <c:v>8.0831976E-2</c:v>
                </c:pt>
                <c:pt idx="6">
                  <c:v>0.105114808</c:v>
                </c:pt>
                <c:pt idx="7">
                  <c:v>0.10817006899999999</c:v>
                </c:pt>
                <c:pt idx="8">
                  <c:v>0.13201500299999999</c:v>
                </c:pt>
                <c:pt idx="9">
                  <c:v>0.126026734</c:v>
                </c:pt>
                <c:pt idx="10">
                  <c:v>0.19867270400000001</c:v>
                </c:pt>
                <c:pt idx="11">
                  <c:v>0.210380922</c:v>
                </c:pt>
                <c:pt idx="12">
                  <c:v>0.21408349600000001</c:v>
                </c:pt>
                <c:pt idx="13">
                  <c:v>0.23625698000000001</c:v>
                </c:pt>
                <c:pt idx="14">
                  <c:v>0.278227316</c:v>
                </c:pt>
                <c:pt idx="15">
                  <c:v>0.301603917</c:v>
                </c:pt>
                <c:pt idx="16">
                  <c:v>0.33184298899999998</c:v>
                </c:pt>
                <c:pt idx="17">
                  <c:v>0.321381796</c:v>
                </c:pt>
                <c:pt idx="18">
                  <c:v>0.39214043700000001</c:v>
                </c:pt>
                <c:pt idx="19">
                  <c:v>0.37575219199999998</c:v>
                </c:pt>
              </c:numCache>
            </c:numRef>
          </c:yVal>
        </c:ser>
        <c:ser>
          <c:idx val="2"/>
          <c:order val="1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'Glx2'!$V$183:$V$203</c:f>
              <c:numCache>
                <c:formatCode>0.00</c:formatCode>
                <c:ptCount val="21"/>
                <c:pt idx="0">
                  <c:v>1.4313637641589874</c:v>
                </c:pt>
                <c:pt idx="1">
                  <c:v>1.4313637641589874</c:v>
                </c:pt>
                <c:pt idx="2">
                  <c:v>1.7323937598229686</c:v>
                </c:pt>
                <c:pt idx="3">
                  <c:v>1.7323937598229686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2.2095150145426308</c:v>
                </c:pt>
                <c:pt idx="7">
                  <c:v>2.2095150145426308</c:v>
                </c:pt>
                <c:pt idx="8">
                  <c:v>2.3344537511509307</c:v>
                </c:pt>
                <c:pt idx="9">
                  <c:v>2.3344537511509307</c:v>
                </c:pt>
                <c:pt idx="10">
                  <c:v>2.8115750058705933</c:v>
                </c:pt>
                <c:pt idx="11">
                  <c:v>2.8115750058705933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3.1126050015345745</c:v>
                </c:pt>
                <c:pt idx="15">
                  <c:v>3.1126050015345745</c:v>
                </c:pt>
                <c:pt idx="16">
                  <c:v>3.2886962605902559</c:v>
                </c:pt>
                <c:pt idx="17">
                  <c:v>3.4136349971985558</c:v>
                </c:pt>
                <c:pt idx="18">
                  <c:v>3.4136349971985558</c:v>
                </c:pt>
                <c:pt idx="19">
                  <c:v>3.510545010206612</c:v>
                </c:pt>
                <c:pt idx="20">
                  <c:v>3.510545010206612</c:v>
                </c:pt>
              </c:numCache>
            </c:numRef>
          </c:xVal>
          <c:yVal>
            <c:numRef>
              <c:f>'Glx2'!$W$183:$W$203</c:f>
              <c:numCache>
                <c:formatCode>General</c:formatCode>
                <c:ptCount val="21"/>
                <c:pt idx="0">
                  <c:v>4.5245957000000003E-2</c:v>
                </c:pt>
                <c:pt idx="1">
                  <c:v>4.9192395E-2</c:v>
                </c:pt>
                <c:pt idx="2">
                  <c:v>5.7123171E-2</c:v>
                </c:pt>
                <c:pt idx="3">
                  <c:v>5.5861854000000002E-2</c:v>
                </c:pt>
                <c:pt idx="4">
                  <c:v>9.4981949999999996E-2</c:v>
                </c:pt>
                <c:pt idx="5">
                  <c:v>8.3763227999999995E-2</c:v>
                </c:pt>
                <c:pt idx="6">
                  <c:v>0.122782741</c:v>
                </c:pt>
                <c:pt idx="7">
                  <c:v>0.10829311899999999</c:v>
                </c:pt>
                <c:pt idx="8">
                  <c:v>0.12578824699999999</c:v>
                </c:pt>
                <c:pt idx="9">
                  <c:v>0.12680822</c:v>
                </c:pt>
                <c:pt idx="10">
                  <c:v>0.201214004</c:v>
                </c:pt>
                <c:pt idx="11">
                  <c:v>0.19634216199999999</c:v>
                </c:pt>
                <c:pt idx="12">
                  <c:v>0.206163023</c:v>
                </c:pt>
                <c:pt idx="13">
                  <c:v>0.193478286</c:v>
                </c:pt>
                <c:pt idx="14">
                  <c:v>0.17431175300000001</c:v>
                </c:pt>
                <c:pt idx="15">
                  <c:v>0.186859411</c:v>
                </c:pt>
                <c:pt idx="16">
                  <c:v>0.17093149699999999</c:v>
                </c:pt>
                <c:pt idx="17">
                  <c:v>0.17089570300000001</c:v>
                </c:pt>
                <c:pt idx="18">
                  <c:v>0.17959962500000001</c:v>
                </c:pt>
                <c:pt idx="19">
                  <c:v>0.17545496699999999</c:v>
                </c:pt>
                <c:pt idx="20">
                  <c:v>0.17251644399999999</c:v>
                </c:pt>
              </c:numCache>
            </c:numRef>
          </c:yVal>
        </c:ser>
        <c:ser>
          <c:idx val="3"/>
          <c:order val="2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'Glx2'!$V$204:$V$225</c:f>
              <c:numCache>
                <c:formatCode>0.00</c:formatCode>
                <c:ptCount val="22"/>
                <c:pt idx="0">
                  <c:v>1.4313637641589874</c:v>
                </c:pt>
                <c:pt idx="1">
                  <c:v>1.4313637641589874</c:v>
                </c:pt>
                <c:pt idx="2">
                  <c:v>1.7323937598229686</c:v>
                </c:pt>
                <c:pt idx="3">
                  <c:v>1.7323937598229686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2.2095150145426308</c:v>
                </c:pt>
                <c:pt idx="7">
                  <c:v>2.2095150145426308</c:v>
                </c:pt>
                <c:pt idx="8">
                  <c:v>2.3344537511509307</c:v>
                </c:pt>
                <c:pt idx="9">
                  <c:v>2.3344537511509307</c:v>
                </c:pt>
                <c:pt idx="10">
                  <c:v>2.8115750058705933</c:v>
                </c:pt>
                <c:pt idx="11">
                  <c:v>2.8115750058705933</c:v>
                </c:pt>
                <c:pt idx="12">
                  <c:v>3.1126050015345745</c:v>
                </c:pt>
                <c:pt idx="13">
                  <c:v>3.1126050015345745</c:v>
                </c:pt>
                <c:pt idx="14">
                  <c:v>3.1126050015345745</c:v>
                </c:pt>
                <c:pt idx="15">
                  <c:v>3.1126050015345745</c:v>
                </c:pt>
                <c:pt idx="16">
                  <c:v>3.2886962605902559</c:v>
                </c:pt>
                <c:pt idx="17">
                  <c:v>3.2886962605902559</c:v>
                </c:pt>
                <c:pt idx="18">
                  <c:v>3.4136349971985558</c:v>
                </c:pt>
                <c:pt idx="19">
                  <c:v>3.4136349971985558</c:v>
                </c:pt>
                <c:pt idx="20">
                  <c:v>3.510545010206612</c:v>
                </c:pt>
                <c:pt idx="21">
                  <c:v>3.510545010206612</c:v>
                </c:pt>
              </c:numCache>
            </c:numRef>
          </c:xVal>
          <c:yVal>
            <c:numRef>
              <c:f>'Glx2'!$W$204:$W$225</c:f>
              <c:numCache>
                <c:formatCode>General</c:formatCode>
                <c:ptCount val="22"/>
                <c:pt idx="0">
                  <c:v>4.7119056999999999E-2</c:v>
                </c:pt>
                <c:pt idx="1">
                  <c:v>5.3111390000000001E-2</c:v>
                </c:pt>
                <c:pt idx="2">
                  <c:v>6.0028841999999999E-2</c:v>
                </c:pt>
                <c:pt idx="3">
                  <c:v>5.8679146000000001E-2</c:v>
                </c:pt>
                <c:pt idx="4">
                  <c:v>8.4880980999999994E-2</c:v>
                </c:pt>
                <c:pt idx="5">
                  <c:v>8.6425316000000002E-2</c:v>
                </c:pt>
                <c:pt idx="6">
                  <c:v>0.114252016</c:v>
                </c:pt>
                <c:pt idx="7">
                  <c:v>0.111678783</c:v>
                </c:pt>
                <c:pt idx="8">
                  <c:v>0.13355673500000001</c:v>
                </c:pt>
                <c:pt idx="9">
                  <c:v>0.13286875500000001</c:v>
                </c:pt>
                <c:pt idx="10">
                  <c:v>0.21253381800000001</c:v>
                </c:pt>
                <c:pt idx="11">
                  <c:v>0.21707881600000001</c:v>
                </c:pt>
                <c:pt idx="12">
                  <c:v>0.23517587200000001</c:v>
                </c:pt>
                <c:pt idx="13">
                  <c:v>0.22875394199999999</c:v>
                </c:pt>
                <c:pt idx="14">
                  <c:v>0.19944736599999999</c:v>
                </c:pt>
                <c:pt idx="15">
                  <c:v>0.19262839300000001</c:v>
                </c:pt>
                <c:pt idx="16">
                  <c:v>0.16904028600000001</c:v>
                </c:pt>
                <c:pt idx="17">
                  <c:v>0.19078578800000001</c:v>
                </c:pt>
                <c:pt idx="18">
                  <c:v>0.19257940800000001</c:v>
                </c:pt>
                <c:pt idx="19">
                  <c:v>0.208576603</c:v>
                </c:pt>
                <c:pt idx="20">
                  <c:v>0.202570153</c:v>
                </c:pt>
                <c:pt idx="21">
                  <c:v>0.20002930999999999</c:v>
                </c:pt>
              </c:numCache>
            </c:numRef>
          </c:yVal>
        </c:ser>
        <c:ser>
          <c:idx val="4"/>
          <c:order val="3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('Glx2'!$V$160,'Glx2'!$V$161:$V$162)</c:f>
              <c:numCache>
                <c:formatCode>0.00</c:formatCode>
                <c:ptCount val="3"/>
                <c:pt idx="0">
                  <c:v>2.8115750058705933</c:v>
                </c:pt>
                <c:pt idx="1">
                  <c:v>3.1126050015345745</c:v>
                </c:pt>
                <c:pt idx="2">
                  <c:v>3.1126050015345745</c:v>
                </c:pt>
              </c:numCache>
            </c:numRef>
          </c:xVal>
          <c:yVal>
            <c:numRef>
              <c:f>('Glx2'!$W$160,'Glx2'!$W$161:$W$162)</c:f>
              <c:numCache>
                <c:formatCode>General</c:formatCode>
                <c:ptCount val="3"/>
                <c:pt idx="0">
                  <c:v>0.233151521</c:v>
                </c:pt>
                <c:pt idx="1">
                  <c:v>0.24854812600000001</c:v>
                </c:pt>
                <c:pt idx="2">
                  <c:v>0.25184271200000002</c:v>
                </c:pt>
              </c:numCache>
            </c:numRef>
          </c:yVal>
        </c:ser>
        <c:axId val="186909056"/>
        <c:axId val="186910976"/>
      </c:scatterChart>
      <c:valAx>
        <c:axId val="186909056"/>
        <c:scaling>
          <c:orientation val="minMax"/>
        </c:scaling>
        <c:axPos val="b"/>
        <c:numFmt formatCode="0.00" sourceLinked="1"/>
        <c:tickLblPos val="nextTo"/>
        <c:crossAx val="186910976"/>
        <c:crosses val="autoZero"/>
        <c:crossBetween val="midCat"/>
      </c:valAx>
      <c:valAx>
        <c:axId val="186910976"/>
        <c:scaling>
          <c:orientation val="minMax"/>
        </c:scaling>
        <c:axPos val="l"/>
        <c:numFmt formatCode="General" sourceLinked="1"/>
        <c:tickLblPos val="nextTo"/>
        <c:crossAx val="186909056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>
                  <a:lumMod val="75000"/>
                </a:sysClr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Glx!$O$162:$O$167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Glx!$P$162:$P$167</c:f>
              <c:numCache>
                <c:formatCode>0.00</c:formatCode>
                <c:ptCount val="6"/>
                <c:pt idx="0">
                  <c:v>7.3309574000000002E-2</c:v>
                </c:pt>
                <c:pt idx="1">
                  <c:v>7.0897769999999999E-2</c:v>
                </c:pt>
                <c:pt idx="2">
                  <c:v>0.101743231</c:v>
                </c:pt>
                <c:pt idx="3">
                  <c:v>9.2004884999999995E-2</c:v>
                </c:pt>
                <c:pt idx="4">
                  <c:v>9.5568568000000007E-2</c:v>
                </c:pt>
                <c:pt idx="5">
                  <c:v>9.2813609000000005E-2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Glx!$O$168:$O$173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Glx!$P$168:$P$173</c:f>
              <c:numCache>
                <c:formatCode>0.00</c:formatCode>
                <c:ptCount val="6"/>
                <c:pt idx="0">
                  <c:v>0.103856739</c:v>
                </c:pt>
                <c:pt idx="1">
                  <c:v>0.10282382800000001</c:v>
                </c:pt>
                <c:pt idx="2">
                  <c:v>0.13541587099999999</c:v>
                </c:pt>
                <c:pt idx="3">
                  <c:v>0.13499119400000001</c:v>
                </c:pt>
                <c:pt idx="4">
                  <c:v>0.15237588799999999</c:v>
                </c:pt>
                <c:pt idx="5">
                  <c:v>0.141202678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Glx!$O$174:$O$179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Glx!$P$174:$P$179</c:f>
              <c:numCache>
                <c:formatCode>0.00</c:formatCode>
                <c:ptCount val="6"/>
                <c:pt idx="0">
                  <c:v>0.104890841</c:v>
                </c:pt>
                <c:pt idx="1">
                  <c:v>0.104939334</c:v>
                </c:pt>
                <c:pt idx="2">
                  <c:v>0.14174705900000001</c:v>
                </c:pt>
                <c:pt idx="3">
                  <c:v>0.13926866500000001</c:v>
                </c:pt>
                <c:pt idx="4">
                  <c:v>0.143031566</c:v>
                </c:pt>
                <c:pt idx="5">
                  <c:v>0.144949414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Glx!$O$180:$O$185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Glx!$P$180:$P$185</c:f>
              <c:numCache>
                <c:formatCode>0.00</c:formatCode>
                <c:ptCount val="6"/>
                <c:pt idx="0">
                  <c:v>0.111363223</c:v>
                </c:pt>
                <c:pt idx="1">
                  <c:v>0.106131581</c:v>
                </c:pt>
                <c:pt idx="2">
                  <c:v>0.147772137</c:v>
                </c:pt>
                <c:pt idx="3">
                  <c:v>0.139696142</c:v>
                </c:pt>
                <c:pt idx="4">
                  <c:v>0.13836090600000001</c:v>
                </c:pt>
                <c:pt idx="5">
                  <c:v>0.13982754999999999</c:v>
                </c:pt>
              </c:numCache>
            </c:numRef>
          </c:yVal>
        </c:ser>
        <c:axId val="220066944"/>
        <c:axId val="220068864"/>
      </c:scatterChart>
      <c:valAx>
        <c:axId val="220066944"/>
        <c:scaling>
          <c:orientation val="minMax"/>
        </c:scaling>
        <c:axPos val="b"/>
        <c:numFmt formatCode="0.00" sourceLinked="1"/>
        <c:tickLblPos val="nextTo"/>
        <c:crossAx val="220068864"/>
        <c:crosses val="autoZero"/>
        <c:crossBetween val="midCat"/>
      </c:valAx>
      <c:valAx>
        <c:axId val="220068864"/>
        <c:scaling>
          <c:orientation val="minMax"/>
        </c:scaling>
        <c:axPos val="l"/>
        <c:numFmt formatCode="0.00" sourceLinked="1"/>
        <c:tickLblPos val="nextTo"/>
        <c:crossAx val="22006694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Glx!$O$168:$O$185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Glx!$P$168:$P$185</c:f>
              <c:numCache>
                <c:formatCode>0.00</c:formatCode>
                <c:ptCount val="18"/>
                <c:pt idx="0">
                  <c:v>0.103856739</c:v>
                </c:pt>
                <c:pt idx="1">
                  <c:v>0.10282382800000001</c:v>
                </c:pt>
                <c:pt idx="2">
                  <c:v>0.13541587099999999</c:v>
                </c:pt>
                <c:pt idx="3">
                  <c:v>0.13499119400000001</c:v>
                </c:pt>
                <c:pt idx="4">
                  <c:v>0.15237588799999999</c:v>
                </c:pt>
                <c:pt idx="5">
                  <c:v>0.141202678</c:v>
                </c:pt>
                <c:pt idx="6">
                  <c:v>0.104890841</c:v>
                </c:pt>
                <c:pt idx="7">
                  <c:v>0.104939334</c:v>
                </c:pt>
                <c:pt idx="8">
                  <c:v>0.14174705900000001</c:v>
                </c:pt>
                <c:pt idx="9">
                  <c:v>0.13926866500000001</c:v>
                </c:pt>
                <c:pt idx="10">
                  <c:v>0.143031566</c:v>
                </c:pt>
                <c:pt idx="11">
                  <c:v>0.144949414</c:v>
                </c:pt>
                <c:pt idx="12">
                  <c:v>0.111363223</c:v>
                </c:pt>
                <c:pt idx="13">
                  <c:v>0.106131581</c:v>
                </c:pt>
                <c:pt idx="14">
                  <c:v>0.147772137</c:v>
                </c:pt>
                <c:pt idx="15">
                  <c:v>0.139696142</c:v>
                </c:pt>
                <c:pt idx="16">
                  <c:v>0.13836090600000001</c:v>
                </c:pt>
                <c:pt idx="17">
                  <c:v>0.13982754999999999</c:v>
                </c:pt>
              </c:numCache>
            </c:numRef>
          </c:yVal>
        </c:ser>
        <c:ser>
          <c:idx val="0"/>
          <c:order val="1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Glx!$O$162:$O$167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Glx!$P$162:$P$167</c:f>
              <c:numCache>
                <c:formatCode>0.00</c:formatCode>
                <c:ptCount val="6"/>
                <c:pt idx="0">
                  <c:v>7.3309574000000002E-2</c:v>
                </c:pt>
                <c:pt idx="1">
                  <c:v>7.0897769999999999E-2</c:v>
                </c:pt>
                <c:pt idx="2">
                  <c:v>0.101743231</c:v>
                </c:pt>
                <c:pt idx="3">
                  <c:v>9.2004884999999995E-2</c:v>
                </c:pt>
                <c:pt idx="4">
                  <c:v>9.5568568000000007E-2</c:v>
                </c:pt>
                <c:pt idx="5">
                  <c:v>9.2813609000000005E-2</c:v>
                </c:pt>
              </c:numCache>
            </c:numRef>
          </c:yVal>
        </c:ser>
        <c:axId val="209214080"/>
        <c:axId val="209224448"/>
      </c:scatterChart>
      <c:valAx>
        <c:axId val="209214080"/>
        <c:scaling>
          <c:orientation val="minMax"/>
        </c:scaling>
        <c:axPos val="b"/>
        <c:numFmt formatCode="0.00" sourceLinked="1"/>
        <c:tickLblPos val="nextTo"/>
        <c:crossAx val="209224448"/>
        <c:crosses val="autoZero"/>
        <c:crossBetween val="midCat"/>
      </c:valAx>
      <c:valAx>
        <c:axId val="209224448"/>
        <c:scaling>
          <c:orientation val="minMax"/>
        </c:scaling>
        <c:axPos val="l"/>
        <c:numFmt formatCode="0.00" sourceLinked="1"/>
        <c:tickLblPos val="nextTo"/>
        <c:crossAx val="2092140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1129404279010568E-2"/>
          <c:y val="2.1341374881331407E-2"/>
          <c:w val="0.78307537315411513"/>
          <c:h val="0.92530487804878381"/>
        </c:manualLayout>
      </c:layout>
      <c:scatterChart>
        <c:scatterStyle val="lineMarker"/>
        <c:ser>
          <c:idx val="0"/>
          <c:order val="0"/>
          <c:tx>
            <c:strRef>
              <c:f>Ala!$B$147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Ala!$A$148:$A$263</c:f>
              <c:numCache>
                <c:formatCode>0.00E+00</c:formatCode>
                <c:ptCount val="116"/>
                <c:pt idx="0">
                  <c:v>0.20412345699788267</c:v>
                </c:pt>
                <c:pt idx="1">
                  <c:v>0.20412345699788267</c:v>
                </c:pt>
                <c:pt idx="2">
                  <c:v>0.20412345699788267</c:v>
                </c:pt>
                <c:pt idx="3">
                  <c:v>9.6608612306322825E-2</c:v>
                </c:pt>
                <c:pt idx="4">
                  <c:v>9.6608612306322825E-2</c:v>
                </c:pt>
                <c:pt idx="5">
                  <c:v>9.6608612306322825E-2</c:v>
                </c:pt>
                <c:pt idx="6">
                  <c:v>9.6608612306322825E-2</c:v>
                </c:pt>
                <c:pt idx="7">
                  <c:v>9.6608612306322825E-2</c:v>
                </c:pt>
                <c:pt idx="8">
                  <c:v>9.6608612306322825E-2</c:v>
                </c:pt>
                <c:pt idx="9">
                  <c:v>9.6608612306322825E-2</c:v>
                </c:pt>
                <c:pt idx="10">
                  <c:v>9.6608612306322825E-2</c:v>
                </c:pt>
                <c:pt idx="11">
                  <c:v>9.6608612306322825E-2</c:v>
                </c:pt>
                <c:pt idx="12">
                  <c:v>-4.6601420354702786E-2</c:v>
                </c:pt>
                <c:pt idx="13">
                  <c:v>-4.6601420354702786E-2</c:v>
                </c:pt>
                <c:pt idx="14">
                  <c:v>-4.6601420354702786E-2</c:v>
                </c:pt>
                <c:pt idx="15">
                  <c:v>-4.6601420354702786E-2</c:v>
                </c:pt>
                <c:pt idx="16">
                  <c:v>-4.6601420354702786E-2</c:v>
                </c:pt>
                <c:pt idx="17">
                  <c:v>-4.6601420354702786E-2</c:v>
                </c:pt>
                <c:pt idx="18">
                  <c:v>-4.6601420354702786E-2</c:v>
                </c:pt>
                <c:pt idx="19">
                  <c:v>-4.6601420354702786E-2</c:v>
                </c:pt>
                <c:pt idx="20">
                  <c:v>0.29988908335720121</c:v>
                </c:pt>
                <c:pt idx="21">
                  <c:v>0.29988908335720121</c:v>
                </c:pt>
                <c:pt idx="22">
                  <c:v>0.29988908335720121</c:v>
                </c:pt>
                <c:pt idx="23">
                  <c:v>0.29988908335720121</c:v>
                </c:pt>
                <c:pt idx="24">
                  <c:v>0.26820360597689269</c:v>
                </c:pt>
                <c:pt idx="25">
                  <c:v>0.26820360597689269</c:v>
                </c:pt>
                <c:pt idx="26">
                  <c:v>0.26820360597689269</c:v>
                </c:pt>
                <c:pt idx="27">
                  <c:v>0.26820360597689269</c:v>
                </c:pt>
                <c:pt idx="28">
                  <c:v>0.26820360597689269</c:v>
                </c:pt>
                <c:pt idx="29">
                  <c:v>0.26820360597689269</c:v>
                </c:pt>
                <c:pt idx="30">
                  <c:v>0.26820360597689269</c:v>
                </c:pt>
                <c:pt idx="31">
                  <c:v>0.26820360597689269</c:v>
                </c:pt>
                <c:pt idx="32">
                  <c:v>0.26820360597689269</c:v>
                </c:pt>
                <c:pt idx="33">
                  <c:v>0.26820360597689269</c:v>
                </c:pt>
                <c:pt idx="34">
                  <c:v>0.26820360597689269</c:v>
                </c:pt>
                <c:pt idx="35">
                  <c:v>0.24930913117324674</c:v>
                </c:pt>
                <c:pt idx="36">
                  <c:v>0.24930913117324674</c:v>
                </c:pt>
                <c:pt idx="37">
                  <c:v>0.24930913117324674</c:v>
                </c:pt>
                <c:pt idx="38">
                  <c:v>6.4986608109166386E-2</c:v>
                </c:pt>
                <c:pt idx="39">
                  <c:v>6.4986608109166386E-2</c:v>
                </c:pt>
                <c:pt idx="40">
                  <c:v>6.4986608109166386E-2</c:v>
                </c:pt>
                <c:pt idx="41">
                  <c:v>6.4986608109166386E-2</c:v>
                </c:pt>
                <c:pt idx="42">
                  <c:v>0.24930913117324674</c:v>
                </c:pt>
                <c:pt idx="43">
                  <c:v>0.24930913117324674</c:v>
                </c:pt>
                <c:pt idx="44">
                  <c:v>0.24930913117324674</c:v>
                </c:pt>
                <c:pt idx="45">
                  <c:v>0.29988908335720121</c:v>
                </c:pt>
                <c:pt idx="46">
                  <c:v>0.29988908335720121</c:v>
                </c:pt>
                <c:pt idx="47">
                  <c:v>0.26820360597689269</c:v>
                </c:pt>
                <c:pt idx="48">
                  <c:v>0.26820360597689269</c:v>
                </c:pt>
                <c:pt idx="49">
                  <c:v>0.26820360597689269</c:v>
                </c:pt>
                <c:pt idx="50">
                  <c:v>0.26820360597689269</c:v>
                </c:pt>
                <c:pt idx="51">
                  <c:v>0.26820360597689269</c:v>
                </c:pt>
                <c:pt idx="52">
                  <c:v>0.26820360597689269</c:v>
                </c:pt>
                <c:pt idx="53">
                  <c:v>0.26820360597689269</c:v>
                </c:pt>
                <c:pt idx="54">
                  <c:v>0.24930913117324674</c:v>
                </c:pt>
                <c:pt idx="55">
                  <c:v>6.4986608109166386E-2</c:v>
                </c:pt>
                <c:pt idx="56">
                  <c:v>6.4986608109166386E-2</c:v>
                </c:pt>
                <c:pt idx="57">
                  <c:v>6.4986608109166386E-2</c:v>
                </c:pt>
                <c:pt idx="58">
                  <c:v>0.24930913117324674</c:v>
                </c:pt>
                <c:pt idx="59">
                  <c:v>0.24930913117324674</c:v>
                </c:pt>
                <c:pt idx="60">
                  <c:v>0.24930913117324674</c:v>
                </c:pt>
                <c:pt idx="61">
                  <c:v>0.24930913117324674</c:v>
                </c:pt>
                <c:pt idx="62">
                  <c:v>0.24930913117324674</c:v>
                </c:pt>
                <c:pt idx="63">
                  <c:v>0.24930913117324674</c:v>
                </c:pt>
                <c:pt idx="64">
                  <c:v>0.24930913117324674</c:v>
                </c:pt>
                <c:pt idx="65">
                  <c:v>0.24930913117324674</c:v>
                </c:pt>
                <c:pt idx="66">
                  <c:v>0.24930913117324674</c:v>
                </c:pt>
                <c:pt idx="67">
                  <c:v>0.24930913117324674</c:v>
                </c:pt>
                <c:pt idx="68">
                  <c:v>0.24930913117324674</c:v>
                </c:pt>
                <c:pt idx="69">
                  <c:v>0.24930913117324674</c:v>
                </c:pt>
                <c:pt idx="70">
                  <c:v>0.24930913117324674</c:v>
                </c:pt>
                <c:pt idx="71">
                  <c:v>0.24930913117324674</c:v>
                </c:pt>
                <c:pt idx="72">
                  <c:v>0.24930913117324674</c:v>
                </c:pt>
                <c:pt idx="73">
                  <c:v>0.24930913117324674</c:v>
                </c:pt>
                <c:pt idx="74">
                  <c:v>0.24930913117324674</c:v>
                </c:pt>
                <c:pt idx="75">
                  <c:v>0.24930913117324674</c:v>
                </c:pt>
                <c:pt idx="76">
                  <c:v>0.24930913117324674</c:v>
                </c:pt>
                <c:pt idx="77">
                  <c:v>0.24930913117324674</c:v>
                </c:pt>
                <c:pt idx="78">
                  <c:v>0.24930913117324674</c:v>
                </c:pt>
                <c:pt idx="79">
                  <c:v>0.24930913117324674</c:v>
                </c:pt>
                <c:pt idx="80">
                  <c:v>1.2766719917080904E-2</c:v>
                </c:pt>
                <c:pt idx="81">
                  <c:v>1.2766719917080904E-2</c:v>
                </c:pt>
                <c:pt idx="82">
                  <c:v>1.2766719917080904E-2</c:v>
                </c:pt>
                <c:pt idx="83">
                  <c:v>1.2766719917080904E-2</c:v>
                </c:pt>
                <c:pt idx="84">
                  <c:v>1.2766719917080904E-2</c:v>
                </c:pt>
                <c:pt idx="85">
                  <c:v>1.2766719917080904E-2</c:v>
                </c:pt>
                <c:pt idx="86">
                  <c:v>-4.6601420354702786E-2</c:v>
                </c:pt>
                <c:pt idx="87">
                  <c:v>-4.6601420354702786E-2</c:v>
                </c:pt>
                <c:pt idx="88">
                  <c:v>-4.6601420354702786E-2</c:v>
                </c:pt>
                <c:pt idx="89">
                  <c:v>-4.6601420354702786E-2</c:v>
                </c:pt>
                <c:pt idx="90">
                  <c:v>-4.6601420354702786E-2</c:v>
                </c:pt>
                <c:pt idx="91">
                  <c:v>-4.6601420354702786E-2</c:v>
                </c:pt>
                <c:pt idx="92">
                  <c:v>-4.6601420354702786E-2</c:v>
                </c:pt>
                <c:pt idx="93">
                  <c:v>-4.6601420354702786E-2</c:v>
                </c:pt>
                <c:pt idx="94">
                  <c:v>0.11159610652851794</c:v>
                </c:pt>
                <c:pt idx="95">
                  <c:v>0.11159610652851794</c:v>
                </c:pt>
                <c:pt idx="96">
                  <c:v>0.11159610652851794</c:v>
                </c:pt>
                <c:pt idx="97">
                  <c:v>0.11159610652851794</c:v>
                </c:pt>
                <c:pt idx="98">
                  <c:v>0.24930913117324674</c:v>
                </c:pt>
                <c:pt idx="99">
                  <c:v>0.24930913117324674</c:v>
                </c:pt>
                <c:pt idx="100">
                  <c:v>0.36206245370910789</c:v>
                </c:pt>
                <c:pt idx="101">
                  <c:v>0.36206245370910789</c:v>
                </c:pt>
                <c:pt idx="102">
                  <c:v>0.36206245370910789</c:v>
                </c:pt>
                <c:pt idx="103">
                  <c:v>0.36206245370910789</c:v>
                </c:pt>
                <c:pt idx="104">
                  <c:v>0.36206245370910789</c:v>
                </c:pt>
                <c:pt idx="105">
                  <c:v>0.36206245370910789</c:v>
                </c:pt>
                <c:pt idx="106">
                  <c:v>0.36206245370910789</c:v>
                </c:pt>
                <c:pt idx="107">
                  <c:v>0.36206245370910789</c:v>
                </c:pt>
                <c:pt idx="108">
                  <c:v>0.36206245370910789</c:v>
                </c:pt>
                <c:pt idx="109">
                  <c:v>0.3276312384997338</c:v>
                </c:pt>
                <c:pt idx="110">
                  <c:v>0.27025313541491669</c:v>
                </c:pt>
                <c:pt idx="111">
                  <c:v>0.27025313541491669</c:v>
                </c:pt>
                <c:pt idx="112">
                  <c:v>0.26490410686302435</c:v>
                </c:pt>
                <c:pt idx="113">
                  <c:v>0.27025313541491669</c:v>
                </c:pt>
                <c:pt idx="114">
                  <c:v>0.27025313541491669</c:v>
                </c:pt>
                <c:pt idx="115">
                  <c:v>0.27025313541491669</c:v>
                </c:pt>
              </c:numCache>
            </c:numRef>
          </c:xVal>
          <c:yVal>
            <c:numRef>
              <c:f>Ala!$B$148:$B$263</c:f>
              <c:numCache>
                <c:formatCode>0.00</c:formatCode>
                <c:ptCount val="116"/>
                <c:pt idx="0">
                  <c:v>0.18702366359574707</c:v>
                </c:pt>
                <c:pt idx="1">
                  <c:v>0.11933619812684845</c:v>
                </c:pt>
                <c:pt idx="2">
                  <c:v>3.7319672818967156E-2</c:v>
                </c:pt>
                <c:pt idx="3">
                  <c:v>3.2515436074511586E-2</c:v>
                </c:pt>
                <c:pt idx="4">
                  <c:v>4.653582775355581E-2</c:v>
                </c:pt>
                <c:pt idx="5">
                  <c:v>4.9190426051728978E-2</c:v>
                </c:pt>
                <c:pt idx="6">
                  <c:v>6.1974065881619717E-2</c:v>
                </c:pt>
                <c:pt idx="7">
                  <c:v>6.3046081961033631E-2</c:v>
                </c:pt>
                <c:pt idx="8">
                  <c:v>8.7688594479330376E-2</c:v>
                </c:pt>
                <c:pt idx="9">
                  <c:v>5.2071323351129073E-2</c:v>
                </c:pt>
                <c:pt idx="10">
                  <c:v>4.7801456478346861E-2</c:v>
                </c:pt>
                <c:pt idx="11">
                  <c:v>5.5851177499106411E-2</c:v>
                </c:pt>
                <c:pt idx="12">
                  <c:v>7.0072744259200431E-2</c:v>
                </c:pt>
                <c:pt idx="13">
                  <c:v>4.5228619354994407E-2</c:v>
                </c:pt>
                <c:pt idx="14">
                  <c:v>3.9798684042827159E-2</c:v>
                </c:pt>
                <c:pt idx="15">
                  <c:v>8.3546828631951398E-2</c:v>
                </c:pt>
                <c:pt idx="16">
                  <c:v>6.8071792290550825E-2</c:v>
                </c:pt>
                <c:pt idx="17">
                  <c:v>6.4017773662728469E-2</c:v>
                </c:pt>
                <c:pt idx="18">
                  <c:v>5.6929564061310022E-2</c:v>
                </c:pt>
                <c:pt idx="19">
                  <c:v>6.4920172497758138E-2</c:v>
                </c:pt>
                <c:pt idx="20">
                  <c:v>4.8045933999999998E-2</c:v>
                </c:pt>
                <c:pt idx="21">
                  <c:v>4.2213043999999998E-2</c:v>
                </c:pt>
                <c:pt idx="22">
                  <c:v>4.4422594000000003E-2</c:v>
                </c:pt>
                <c:pt idx="23">
                  <c:v>4.5356008000000003E-2</c:v>
                </c:pt>
                <c:pt idx="24">
                  <c:v>3.8903851000000003E-2</c:v>
                </c:pt>
                <c:pt idx="25">
                  <c:v>3.7864375999999998E-2</c:v>
                </c:pt>
                <c:pt idx="26">
                  <c:v>4.4225538000000002E-2</c:v>
                </c:pt>
                <c:pt idx="27">
                  <c:v>4.8188587999999997E-2</c:v>
                </c:pt>
                <c:pt idx="28">
                  <c:v>4.8917374999999999E-2</c:v>
                </c:pt>
                <c:pt idx="29">
                  <c:v>3.8842752000000001E-2</c:v>
                </c:pt>
                <c:pt idx="30">
                  <c:v>4.6749804999999998E-2</c:v>
                </c:pt>
                <c:pt idx="31">
                  <c:v>4.3686245999999998E-2</c:v>
                </c:pt>
                <c:pt idx="32">
                  <c:v>3.8873387000000002E-2</c:v>
                </c:pt>
                <c:pt idx="33">
                  <c:v>5.5186789E-2</c:v>
                </c:pt>
                <c:pt idx="34">
                  <c:v>5.0021540000000003E-2</c:v>
                </c:pt>
                <c:pt idx="35">
                  <c:v>5.3342579000000001E-2</c:v>
                </c:pt>
                <c:pt idx="36">
                  <c:v>3.9771058999999997E-2</c:v>
                </c:pt>
                <c:pt idx="37">
                  <c:v>5.7039838000000002E-2</c:v>
                </c:pt>
                <c:pt idx="38">
                  <c:v>3.2170414000000001E-2</c:v>
                </c:pt>
                <c:pt idx="39">
                  <c:v>4.3828741999999997E-2</c:v>
                </c:pt>
                <c:pt idx="40">
                  <c:v>4.7831935999999999E-2</c:v>
                </c:pt>
                <c:pt idx="41">
                  <c:v>3.3865960000000001E-2</c:v>
                </c:pt>
                <c:pt idx="42">
                  <c:v>3.5492972999999997E-2</c:v>
                </c:pt>
                <c:pt idx="43">
                  <c:v>3.6330111999999998E-2</c:v>
                </c:pt>
                <c:pt idx="44">
                  <c:v>3.8809769000000001E-2</c:v>
                </c:pt>
                <c:pt idx="45">
                  <c:v>4.0331657E-2</c:v>
                </c:pt>
                <c:pt idx="46">
                  <c:v>4.1332677999999998E-2</c:v>
                </c:pt>
                <c:pt idx="47">
                  <c:v>4.0012644999999999E-2</c:v>
                </c:pt>
                <c:pt idx="48">
                  <c:v>4.4010940999999998E-2</c:v>
                </c:pt>
                <c:pt idx="49">
                  <c:v>3.5844648999999999E-2</c:v>
                </c:pt>
                <c:pt idx="50">
                  <c:v>3.8429748999999999E-2</c:v>
                </c:pt>
                <c:pt idx="51">
                  <c:v>3.4787576000000001E-2</c:v>
                </c:pt>
                <c:pt idx="52">
                  <c:v>4.7174278E-2</c:v>
                </c:pt>
                <c:pt idx="53">
                  <c:v>5.0021540000000003E-2</c:v>
                </c:pt>
                <c:pt idx="54">
                  <c:v>3.2951951E-2</c:v>
                </c:pt>
                <c:pt idx="55">
                  <c:v>2.6982810999999999E-2</c:v>
                </c:pt>
                <c:pt idx="56">
                  <c:v>4.0421126000000002E-2</c:v>
                </c:pt>
                <c:pt idx="57">
                  <c:v>2.8340015E-2</c:v>
                </c:pt>
                <c:pt idx="58">
                  <c:v>4.7062837637130331E-2</c:v>
                </c:pt>
                <c:pt idx="59">
                  <c:v>5.1797933883367467E-2</c:v>
                </c:pt>
                <c:pt idx="60">
                  <c:v>5.267529129727349E-2</c:v>
                </c:pt>
                <c:pt idx="61">
                  <c:v>3.4740728772976431E-2</c:v>
                </c:pt>
                <c:pt idx="62">
                  <c:v>5.048722976487488E-2</c:v>
                </c:pt>
                <c:pt idx="63">
                  <c:v>6.5544913537192662E-2</c:v>
                </c:pt>
                <c:pt idx="64">
                  <c:v>4.530987248616776E-2</c:v>
                </c:pt>
                <c:pt idx="65">
                  <c:v>4.3982262797232372E-2</c:v>
                </c:pt>
                <c:pt idx="66">
                  <c:v>4.6510835074835451E-2</c:v>
                </c:pt>
                <c:pt idx="67">
                  <c:v>4.9699320939062881E-2</c:v>
                </c:pt>
                <c:pt idx="68">
                  <c:v>6.1459809713500325E-2</c:v>
                </c:pt>
                <c:pt idx="69">
                  <c:v>5.1290593149024011E-2</c:v>
                </c:pt>
                <c:pt idx="70">
                  <c:v>4.6558345178588624E-2</c:v>
                </c:pt>
                <c:pt idx="71">
                  <c:v>4.6999939576194291E-2</c:v>
                </c:pt>
                <c:pt idx="72">
                  <c:v>3.3182581784269582E-2</c:v>
                </c:pt>
                <c:pt idx="73">
                  <c:v>3.1811447151177882E-2</c:v>
                </c:pt>
                <c:pt idx="74">
                  <c:v>9.4802680385099133E-2</c:v>
                </c:pt>
                <c:pt idx="75">
                  <c:v>4.3833496788576135E-2</c:v>
                </c:pt>
                <c:pt idx="76">
                  <c:v>4.7906808347189841E-2</c:v>
                </c:pt>
                <c:pt idx="77">
                  <c:v>4.1554668285543814E-2</c:v>
                </c:pt>
                <c:pt idx="78">
                  <c:v>3.7097043036702707E-2</c:v>
                </c:pt>
                <c:pt idx="79">
                  <c:v>4.4770952708278175E-2</c:v>
                </c:pt>
                <c:pt idx="80">
                  <c:v>9.537293873826018E-2</c:v>
                </c:pt>
                <c:pt idx="81">
                  <c:v>4.4301085396904569E-2</c:v>
                </c:pt>
                <c:pt idx="82">
                  <c:v>4.1762166654949237E-2</c:v>
                </c:pt>
                <c:pt idx="83">
                  <c:v>6.4094840600004963E-2</c:v>
                </c:pt>
                <c:pt idx="84">
                  <c:v>5.6592129839079422E-2</c:v>
                </c:pt>
                <c:pt idx="85">
                  <c:v>7.3846492778814415E-2</c:v>
                </c:pt>
                <c:pt idx="86">
                  <c:v>7.5049331109852166E-2</c:v>
                </c:pt>
                <c:pt idx="87">
                  <c:v>8.6216263025151979E-2</c:v>
                </c:pt>
                <c:pt idx="88">
                  <c:v>6.5792556771962912E-2</c:v>
                </c:pt>
                <c:pt idx="89">
                  <c:v>4.9902910765156037E-2</c:v>
                </c:pt>
                <c:pt idx="90">
                  <c:v>4.3516842162152784E-2</c:v>
                </c:pt>
                <c:pt idx="91">
                  <c:v>8.3993491364227846E-2</c:v>
                </c:pt>
                <c:pt idx="92">
                  <c:v>4.2581394280680855E-2</c:v>
                </c:pt>
                <c:pt idx="93">
                  <c:v>4.0819039407148795E-2</c:v>
                </c:pt>
                <c:pt idx="94">
                  <c:v>6.6815794474629112E-2</c:v>
                </c:pt>
                <c:pt idx="95">
                  <c:v>5.6722501332152619E-2</c:v>
                </c:pt>
                <c:pt idx="96">
                  <c:v>7.4765249957005481E-2</c:v>
                </c:pt>
                <c:pt idx="97">
                  <c:v>4.6659857306943442E-2</c:v>
                </c:pt>
                <c:pt idx="98">
                  <c:v>3.9524726907213439E-2</c:v>
                </c:pt>
                <c:pt idx="99">
                  <c:v>3.981236059922981E-2</c:v>
                </c:pt>
                <c:pt idx="100">
                  <c:v>2.8447837249741599E-2</c:v>
                </c:pt>
                <c:pt idx="101">
                  <c:v>4.9954645545569949E-2</c:v>
                </c:pt>
                <c:pt idx="102">
                  <c:v>5.8930310958657653E-2</c:v>
                </c:pt>
                <c:pt idx="103">
                  <c:v>4.181753553256301E-2</c:v>
                </c:pt>
                <c:pt idx="104">
                  <c:v>3.5811484846938628E-2</c:v>
                </c:pt>
                <c:pt idx="105">
                  <c:v>5.4190000343548032E-2</c:v>
                </c:pt>
                <c:pt idx="106">
                  <c:v>3.8627347288018525E-2</c:v>
                </c:pt>
                <c:pt idx="107">
                  <c:v>2.4039890367152015E-2</c:v>
                </c:pt>
                <c:pt idx="108">
                  <c:v>2.9404761976708643E-2</c:v>
                </c:pt>
                <c:pt idx="109">
                  <c:v>4.7894537283673218E-2</c:v>
                </c:pt>
                <c:pt idx="110">
                  <c:v>4.0426966216891555E-2</c:v>
                </c:pt>
                <c:pt idx="111">
                  <c:v>3.8563608822843869E-2</c:v>
                </c:pt>
                <c:pt idx="112">
                  <c:v>3.9136136447609632E-2</c:v>
                </c:pt>
                <c:pt idx="113">
                  <c:v>5.1683875483165859E-2</c:v>
                </c:pt>
                <c:pt idx="114">
                  <c:v>5.800668339160546E-2</c:v>
                </c:pt>
                <c:pt idx="115">
                  <c:v>5.3345010544027821E-2</c:v>
                </c:pt>
              </c:numCache>
            </c:numRef>
          </c:yVal>
        </c:ser>
        <c:ser>
          <c:idx val="1"/>
          <c:order val="1"/>
          <c:tx>
            <c:strRef>
              <c:f>Ala!$I$147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Ala!$H$148:$H$185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0.38021124171160603</c:v>
                </c:pt>
                <c:pt idx="15">
                  <c:v>0.38021124171160603</c:v>
                </c:pt>
                <c:pt idx="16">
                  <c:v>1.4593924877592308</c:v>
                </c:pt>
                <c:pt idx="17">
                  <c:v>1.4593924877592308</c:v>
                </c:pt>
                <c:pt idx="18">
                  <c:v>1.1583624920952498</c:v>
                </c:pt>
                <c:pt idx="19">
                  <c:v>1.1583624920952498</c:v>
                </c:pt>
                <c:pt idx="20">
                  <c:v>0.38021124171160603</c:v>
                </c:pt>
                <c:pt idx="21">
                  <c:v>0.38021124171160603</c:v>
                </c:pt>
                <c:pt idx="22">
                  <c:v>1.4593924877592308</c:v>
                </c:pt>
                <c:pt idx="23">
                  <c:v>1.4593924877592308</c:v>
                </c:pt>
                <c:pt idx="24">
                  <c:v>1.1583624920952498</c:v>
                </c:pt>
                <c:pt idx="25">
                  <c:v>1.1583624920952498</c:v>
                </c:pt>
                <c:pt idx="26">
                  <c:v>0.38021124171160603</c:v>
                </c:pt>
                <c:pt idx="27">
                  <c:v>0.38021124171160603</c:v>
                </c:pt>
                <c:pt idx="28">
                  <c:v>1.4593924877592308</c:v>
                </c:pt>
                <c:pt idx="29">
                  <c:v>1.4593924877592308</c:v>
                </c:pt>
                <c:pt idx="30">
                  <c:v>1.1583624920952498</c:v>
                </c:pt>
                <c:pt idx="31">
                  <c:v>1.1583624920952498</c:v>
                </c:pt>
                <c:pt idx="32">
                  <c:v>0.38021124171160603</c:v>
                </c:pt>
                <c:pt idx="33">
                  <c:v>0.38021124171160603</c:v>
                </c:pt>
                <c:pt idx="34">
                  <c:v>1.4593924877592308</c:v>
                </c:pt>
                <c:pt idx="35">
                  <c:v>1.4593924877592308</c:v>
                </c:pt>
                <c:pt idx="36">
                  <c:v>1.1583624920952498</c:v>
                </c:pt>
                <c:pt idx="37">
                  <c:v>1.1583624920952498</c:v>
                </c:pt>
              </c:numCache>
            </c:numRef>
          </c:xVal>
          <c:yVal>
            <c:numRef>
              <c:f>Ala!$I$148:$I$185</c:f>
              <c:numCache>
                <c:formatCode>General</c:formatCode>
                <c:ptCount val="38"/>
                <c:pt idx="0">
                  <c:v>3.5277506E-2</c:v>
                </c:pt>
                <c:pt idx="1">
                  <c:v>2.9937188E-2</c:v>
                </c:pt>
                <c:pt idx="2">
                  <c:v>2.8853229000000001E-2</c:v>
                </c:pt>
                <c:pt idx="3">
                  <c:v>8.4787874999999999E-2</c:v>
                </c:pt>
                <c:pt idx="4">
                  <c:v>3.4637594000000001E-2</c:v>
                </c:pt>
                <c:pt idx="5">
                  <c:v>2.8303656999999999E-2</c:v>
                </c:pt>
                <c:pt idx="6">
                  <c:v>3.4655584000000003E-2</c:v>
                </c:pt>
                <c:pt idx="7">
                  <c:v>2.9790790000000001E-2</c:v>
                </c:pt>
                <c:pt idx="8">
                  <c:v>3.0546126E-2</c:v>
                </c:pt>
                <c:pt idx="9">
                  <c:v>2.8556525999999999E-2</c:v>
                </c:pt>
                <c:pt idx="10">
                  <c:v>2.9921505000000001E-2</c:v>
                </c:pt>
                <c:pt idx="11">
                  <c:v>2.9557818999999999E-2</c:v>
                </c:pt>
                <c:pt idx="12">
                  <c:v>4.4575974999999997E-2</c:v>
                </c:pt>
                <c:pt idx="13">
                  <c:v>3.1321553000000002E-2</c:v>
                </c:pt>
                <c:pt idx="14" formatCode="0.00">
                  <c:v>4.6320328000000001E-2</c:v>
                </c:pt>
                <c:pt idx="15" formatCode="0.00">
                  <c:v>3.4419134999999997E-2</c:v>
                </c:pt>
                <c:pt idx="16" formatCode="0.00">
                  <c:v>4.5296791000000003E-2</c:v>
                </c:pt>
                <c:pt idx="17" formatCode="0.00">
                  <c:v>4.8891953000000002E-2</c:v>
                </c:pt>
                <c:pt idx="18" formatCode="0.00">
                  <c:v>7.1214366000000001E-2</c:v>
                </c:pt>
                <c:pt idx="19" formatCode="0.00">
                  <c:v>4.1208146000000001E-2</c:v>
                </c:pt>
                <c:pt idx="20" formatCode="0.00">
                  <c:v>2.6826214000000001E-2</c:v>
                </c:pt>
                <c:pt idx="21" formatCode="0.00">
                  <c:v>2.8491202E-2</c:v>
                </c:pt>
                <c:pt idx="22" formatCode="0.00">
                  <c:v>3.4541695999999997E-2</c:v>
                </c:pt>
                <c:pt idx="23" formatCode="0.00">
                  <c:v>4.4213790000000003E-2</c:v>
                </c:pt>
                <c:pt idx="24" formatCode="0.00">
                  <c:v>3.3988184999999997E-2</c:v>
                </c:pt>
                <c:pt idx="25" formatCode="0.00">
                  <c:v>3.4056327999999997E-2</c:v>
                </c:pt>
                <c:pt idx="26" formatCode="0.00">
                  <c:v>3.2216653999999997E-2</c:v>
                </c:pt>
                <c:pt idx="27" formatCode="0.00">
                  <c:v>3.3915220000000003E-2</c:v>
                </c:pt>
                <c:pt idx="28" formatCode="0.00">
                  <c:v>4.6872388000000001E-2</c:v>
                </c:pt>
                <c:pt idx="29" formatCode="0.00">
                  <c:v>5.6656080999999997E-2</c:v>
                </c:pt>
                <c:pt idx="30" formatCode="0.00">
                  <c:v>2.7152961E-2</c:v>
                </c:pt>
                <c:pt idx="31" formatCode="0.00">
                  <c:v>3.4142902000000003E-2</c:v>
                </c:pt>
                <c:pt idx="32" formatCode="0.00">
                  <c:v>3.8926002000000001E-2</c:v>
                </c:pt>
                <c:pt idx="33" formatCode="0.00">
                  <c:v>3.9518000999999997E-2</c:v>
                </c:pt>
                <c:pt idx="34" formatCode="0.00">
                  <c:v>4.1230412000000001E-2</c:v>
                </c:pt>
                <c:pt idx="35" formatCode="0.00">
                  <c:v>3.7546090999999997E-2</c:v>
                </c:pt>
                <c:pt idx="36" formatCode="0.00">
                  <c:v>3.9651851000000002E-2</c:v>
                </c:pt>
                <c:pt idx="37" formatCode="0.00">
                  <c:v>4.8406113000000001E-2</c:v>
                </c:pt>
              </c:numCache>
            </c:numRef>
          </c:yVal>
        </c:ser>
        <c:ser>
          <c:idx val="2"/>
          <c:order val="2"/>
          <c:tx>
            <c:strRef>
              <c:f>Ala!$P$147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Ala!$O$148:$O$185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  <c:pt idx="30" formatCode="0.00">
                  <c:v>2.6812412373755872</c:v>
                </c:pt>
                <c:pt idx="31" formatCode="0.00">
                  <c:v>2.6812412373755872</c:v>
                </c:pt>
                <c:pt idx="32" formatCode="0.00">
                  <c:v>2.0791812460476247</c:v>
                </c:pt>
                <c:pt idx="33" formatCode="0.00">
                  <c:v>2.0791812460476247</c:v>
                </c:pt>
                <c:pt idx="34" formatCode="0.00">
                  <c:v>2.3802112417116059</c:v>
                </c:pt>
                <c:pt idx="35" formatCode="0.00">
                  <c:v>2.3802112417116059</c:v>
                </c:pt>
                <c:pt idx="36" formatCode="0.00">
                  <c:v>2.6812412373755872</c:v>
                </c:pt>
                <c:pt idx="37" formatCode="0.00">
                  <c:v>2.6812412373755872</c:v>
                </c:pt>
              </c:numCache>
            </c:numRef>
          </c:xVal>
          <c:yVal>
            <c:numRef>
              <c:f>Ala!$P$148:$P$185</c:f>
              <c:numCache>
                <c:formatCode>General</c:formatCode>
                <c:ptCount val="38"/>
                <c:pt idx="0">
                  <c:v>3.5277506E-2</c:v>
                </c:pt>
                <c:pt idx="1">
                  <c:v>2.9937188E-2</c:v>
                </c:pt>
                <c:pt idx="2">
                  <c:v>2.8853229000000001E-2</c:v>
                </c:pt>
                <c:pt idx="3">
                  <c:v>8.4787874999999999E-2</c:v>
                </c:pt>
                <c:pt idx="4">
                  <c:v>3.4637594000000001E-2</c:v>
                </c:pt>
                <c:pt idx="5">
                  <c:v>2.8303656999999999E-2</c:v>
                </c:pt>
                <c:pt idx="6">
                  <c:v>3.4655584000000003E-2</c:v>
                </c:pt>
                <c:pt idx="7">
                  <c:v>2.9790790000000001E-2</c:v>
                </c:pt>
                <c:pt idx="8">
                  <c:v>3.0546126E-2</c:v>
                </c:pt>
                <c:pt idx="9">
                  <c:v>2.8556525999999999E-2</c:v>
                </c:pt>
                <c:pt idx="10">
                  <c:v>2.9921505000000001E-2</c:v>
                </c:pt>
                <c:pt idx="11">
                  <c:v>2.9557818999999999E-2</c:v>
                </c:pt>
                <c:pt idx="12">
                  <c:v>4.4575974999999997E-2</c:v>
                </c:pt>
                <c:pt idx="13">
                  <c:v>3.1321553000000002E-2</c:v>
                </c:pt>
                <c:pt idx="14" formatCode="0.00">
                  <c:v>0.121927282</c:v>
                </c:pt>
                <c:pt idx="15" formatCode="0.00">
                  <c:v>0.132979501</c:v>
                </c:pt>
                <c:pt idx="16" formatCode="0.00">
                  <c:v>0.24522496699999999</c:v>
                </c:pt>
                <c:pt idx="17" formatCode="0.00">
                  <c:v>0.17647021600000001</c:v>
                </c:pt>
                <c:pt idx="18" formatCode="0.00">
                  <c:v>0.175489586</c:v>
                </c:pt>
                <c:pt idx="19" formatCode="0.00">
                  <c:v>0.26567845200000001</c:v>
                </c:pt>
                <c:pt idx="20" formatCode="0.00">
                  <c:v>7.3686091999999995E-2</c:v>
                </c:pt>
                <c:pt idx="21" formatCode="0.00">
                  <c:v>6.4700987000000001E-2</c:v>
                </c:pt>
                <c:pt idx="22" formatCode="0.00">
                  <c:v>8.8555435000000002E-2</c:v>
                </c:pt>
                <c:pt idx="23" formatCode="0.00">
                  <c:v>9.0450495000000006E-2</c:v>
                </c:pt>
                <c:pt idx="24" formatCode="0.00">
                  <c:v>0.106663234</c:v>
                </c:pt>
                <c:pt idx="25" formatCode="0.00">
                  <c:v>0.102514176</c:v>
                </c:pt>
                <c:pt idx="26" formatCode="0.00">
                  <c:v>7.5547492999999993E-2</c:v>
                </c:pt>
                <c:pt idx="27" formatCode="0.00">
                  <c:v>7.3187150000000006E-2</c:v>
                </c:pt>
                <c:pt idx="28" formatCode="0.00">
                  <c:v>0.115897212</c:v>
                </c:pt>
                <c:pt idx="29" formatCode="0.00">
                  <c:v>0.106286899</c:v>
                </c:pt>
                <c:pt idx="30" formatCode="0.00">
                  <c:v>0.11897812100000001</c:v>
                </c:pt>
                <c:pt idx="31" formatCode="0.00">
                  <c:v>0.123701636</c:v>
                </c:pt>
                <c:pt idx="32" formatCode="0.00">
                  <c:v>6.9385385999999993E-2</c:v>
                </c:pt>
                <c:pt idx="33" formatCode="0.00">
                  <c:v>7.2830443999999994E-2</c:v>
                </c:pt>
                <c:pt idx="34" formatCode="0.00">
                  <c:v>0.100116923</c:v>
                </c:pt>
                <c:pt idx="35" formatCode="0.00">
                  <c:v>9.8305466999999994E-2</c:v>
                </c:pt>
                <c:pt idx="36" formatCode="0.00">
                  <c:v>0.121842214</c:v>
                </c:pt>
                <c:pt idx="37" formatCode="0.00">
                  <c:v>0.11464054799999999</c:v>
                </c:pt>
              </c:numCache>
            </c:numRef>
          </c:yVal>
        </c:ser>
        <c:ser>
          <c:idx val="3"/>
          <c:order val="3"/>
          <c:tx>
            <c:strRef>
              <c:f>Ala!$W$147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Ala!$V$148:$V$250</c:f>
              <c:numCache>
                <c:formatCode>General</c:formatCode>
                <c:ptCount val="10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1.3521825181113625</c:v>
                </c:pt>
                <c:pt idx="15" formatCode="0.00">
                  <c:v>1.3521825181113625</c:v>
                </c:pt>
                <c:pt idx="16" formatCode="0.00">
                  <c:v>1.3521825181113625</c:v>
                </c:pt>
                <c:pt idx="17" formatCode="0.00">
                  <c:v>1.3521825181113625</c:v>
                </c:pt>
                <c:pt idx="18" formatCode="0.00">
                  <c:v>1.6532125137753437</c:v>
                </c:pt>
                <c:pt idx="19" formatCode="0.00">
                  <c:v>1.6532125137753437</c:v>
                </c:pt>
                <c:pt idx="20" formatCode="0.00">
                  <c:v>1.6532125137753437</c:v>
                </c:pt>
                <c:pt idx="21" formatCode="0.00">
                  <c:v>1.6532125137753437</c:v>
                </c:pt>
                <c:pt idx="22" formatCode="0.00">
                  <c:v>1.954242509439325</c:v>
                </c:pt>
                <c:pt idx="23" formatCode="0.00">
                  <c:v>1.954242509439325</c:v>
                </c:pt>
                <c:pt idx="24" formatCode="0.00">
                  <c:v>2.1303337684950061</c:v>
                </c:pt>
                <c:pt idx="25" formatCode="0.00">
                  <c:v>2.1303337684950061</c:v>
                </c:pt>
                <c:pt idx="26" formatCode="0.00">
                  <c:v>2.255272505103306</c:v>
                </c:pt>
                <c:pt idx="27" formatCode="0.00">
                  <c:v>2.255272505103306</c:v>
                </c:pt>
                <c:pt idx="28" formatCode="0.00">
                  <c:v>2.7323937598229686</c:v>
                </c:pt>
                <c:pt idx="29" formatCode="0.00">
                  <c:v>2.7323937598229686</c:v>
                </c:pt>
                <c:pt idx="30" formatCode="0.00">
                  <c:v>3.0334237554869499</c:v>
                </c:pt>
                <c:pt idx="31" formatCode="0.00">
                  <c:v>3.0334237554869499</c:v>
                </c:pt>
                <c:pt idx="32" formatCode="0.00">
                  <c:v>3.0334237554869499</c:v>
                </c:pt>
                <c:pt idx="33" formatCode="0.00">
                  <c:v>3.0334237554869499</c:v>
                </c:pt>
                <c:pt idx="34" formatCode="0.00">
                  <c:v>3.2095150145426308</c:v>
                </c:pt>
                <c:pt idx="35" formatCode="0.00">
                  <c:v>3.2095150145426308</c:v>
                </c:pt>
                <c:pt idx="36" formatCode="0.00">
                  <c:v>3.3344537511509307</c:v>
                </c:pt>
                <c:pt idx="37" formatCode="0.00">
                  <c:v>3.3344537511509307</c:v>
                </c:pt>
                <c:pt idx="38" formatCode="0.00">
                  <c:v>3.4313637641589874</c:v>
                </c:pt>
                <c:pt idx="39" formatCode="0.00">
                  <c:v>3.4313637641589874</c:v>
                </c:pt>
                <c:pt idx="40" formatCode="0.00">
                  <c:v>1.3521825181113625</c:v>
                </c:pt>
                <c:pt idx="41" formatCode="0.00">
                  <c:v>1.3521825181113625</c:v>
                </c:pt>
                <c:pt idx="42" formatCode="0.00">
                  <c:v>1.6532125137753437</c:v>
                </c:pt>
                <c:pt idx="43" formatCode="0.00">
                  <c:v>1.6532125137753437</c:v>
                </c:pt>
                <c:pt idx="44" formatCode="0.00">
                  <c:v>1.954242509439325</c:v>
                </c:pt>
                <c:pt idx="45" formatCode="0.00">
                  <c:v>1.954242509439325</c:v>
                </c:pt>
                <c:pt idx="46" formatCode="0.00">
                  <c:v>2.1303337684950061</c:v>
                </c:pt>
                <c:pt idx="47" formatCode="0.00">
                  <c:v>2.1303337684950061</c:v>
                </c:pt>
                <c:pt idx="48" formatCode="0.00">
                  <c:v>2.255272505103306</c:v>
                </c:pt>
                <c:pt idx="49" formatCode="0.00">
                  <c:v>2.255272505103306</c:v>
                </c:pt>
                <c:pt idx="50" formatCode="0.00">
                  <c:v>2.7323937598229686</c:v>
                </c:pt>
                <c:pt idx="51" formatCode="0.00">
                  <c:v>2.7323937598229686</c:v>
                </c:pt>
                <c:pt idx="52" formatCode="0.00">
                  <c:v>3.0334237554869499</c:v>
                </c:pt>
                <c:pt idx="53" formatCode="0.00">
                  <c:v>3.0334237554869499</c:v>
                </c:pt>
                <c:pt idx="54" formatCode="0.00">
                  <c:v>3.2095150145426308</c:v>
                </c:pt>
                <c:pt idx="55" formatCode="0.00">
                  <c:v>3.2095150145426308</c:v>
                </c:pt>
                <c:pt idx="56" formatCode="0.00">
                  <c:v>3.3344537511509307</c:v>
                </c:pt>
                <c:pt idx="57" formatCode="0.00">
                  <c:v>3.3344537511509307</c:v>
                </c:pt>
                <c:pt idx="58" formatCode="0.00">
                  <c:v>3.4313637641589874</c:v>
                </c:pt>
                <c:pt idx="59" formatCode="0.00">
                  <c:v>3.4313637641589874</c:v>
                </c:pt>
                <c:pt idx="60" formatCode="0.00">
                  <c:v>1.3521825181113625</c:v>
                </c:pt>
                <c:pt idx="61" formatCode="0.00">
                  <c:v>1.3521825181113625</c:v>
                </c:pt>
                <c:pt idx="62" formatCode="0.00">
                  <c:v>1.6532125137753437</c:v>
                </c:pt>
                <c:pt idx="63" formatCode="0.00">
                  <c:v>1.6532125137753437</c:v>
                </c:pt>
                <c:pt idx="64" formatCode="0.00">
                  <c:v>1.954242509439325</c:v>
                </c:pt>
                <c:pt idx="65" formatCode="0.00">
                  <c:v>1.954242509439325</c:v>
                </c:pt>
                <c:pt idx="66" formatCode="0.00">
                  <c:v>2.1303337684950061</c:v>
                </c:pt>
                <c:pt idx="67" formatCode="0.00">
                  <c:v>2.1303337684950061</c:v>
                </c:pt>
                <c:pt idx="68" formatCode="0.00">
                  <c:v>2.255272505103306</c:v>
                </c:pt>
                <c:pt idx="69" formatCode="0.00">
                  <c:v>2.255272505103306</c:v>
                </c:pt>
                <c:pt idx="70" formatCode="0.00">
                  <c:v>2.7323937598229686</c:v>
                </c:pt>
                <c:pt idx="71" formatCode="0.00">
                  <c:v>2.7323937598229686</c:v>
                </c:pt>
                <c:pt idx="72" formatCode="0.00">
                  <c:v>3.0334237554869499</c:v>
                </c:pt>
                <c:pt idx="73" formatCode="0.00">
                  <c:v>3.0334237554869499</c:v>
                </c:pt>
                <c:pt idx="74" formatCode="0.00">
                  <c:v>3.0334237554869499</c:v>
                </c:pt>
                <c:pt idx="75" formatCode="0.00">
                  <c:v>3.0334237554869499</c:v>
                </c:pt>
                <c:pt idx="76" formatCode="0.00">
                  <c:v>3.2095150145426308</c:v>
                </c:pt>
                <c:pt idx="77" formatCode="0.00">
                  <c:v>3.3344537511509307</c:v>
                </c:pt>
                <c:pt idx="78" formatCode="0.00">
                  <c:v>3.3344537511509307</c:v>
                </c:pt>
                <c:pt idx="79" formatCode="0.00">
                  <c:v>3.4313637641589874</c:v>
                </c:pt>
                <c:pt idx="80" formatCode="0.00">
                  <c:v>3.4313637641589874</c:v>
                </c:pt>
                <c:pt idx="81" formatCode="0.00">
                  <c:v>1.3521825181113625</c:v>
                </c:pt>
                <c:pt idx="82" formatCode="0.00">
                  <c:v>1.3521825181113625</c:v>
                </c:pt>
                <c:pt idx="83" formatCode="0.00">
                  <c:v>1.6532125137753437</c:v>
                </c:pt>
                <c:pt idx="84" formatCode="0.00">
                  <c:v>1.6532125137753437</c:v>
                </c:pt>
                <c:pt idx="85" formatCode="0.00">
                  <c:v>1.954242509439325</c:v>
                </c:pt>
                <c:pt idx="86" formatCode="0.00">
                  <c:v>1.954242509439325</c:v>
                </c:pt>
                <c:pt idx="87" formatCode="0.00">
                  <c:v>2.1303337684950061</c:v>
                </c:pt>
                <c:pt idx="88" formatCode="0.00">
                  <c:v>2.1303337684950061</c:v>
                </c:pt>
                <c:pt idx="89" formatCode="0.00">
                  <c:v>2.255272505103306</c:v>
                </c:pt>
                <c:pt idx="90" formatCode="0.00">
                  <c:v>2.255272505103306</c:v>
                </c:pt>
                <c:pt idx="91" formatCode="0.00">
                  <c:v>2.7323937598229686</c:v>
                </c:pt>
                <c:pt idx="92" formatCode="0.00">
                  <c:v>2.7323937598229686</c:v>
                </c:pt>
                <c:pt idx="93" formatCode="0.00">
                  <c:v>3.0334237554869499</c:v>
                </c:pt>
                <c:pt idx="94" formatCode="0.00">
                  <c:v>3.0334237554869499</c:v>
                </c:pt>
                <c:pt idx="95" formatCode="0.00">
                  <c:v>3.0334237554869499</c:v>
                </c:pt>
                <c:pt idx="96" formatCode="0.00">
                  <c:v>3.0334237554869499</c:v>
                </c:pt>
                <c:pt idx="97" formatCode="0.00">
                  <c:v>3.2095150145426308</c:v>
                </c:pt>
                <c:pt idx="98" formatCode="0.00">
                  <c:v>3.2095150145426308</c:v>
                </c:pt>
                <c:pt idx="99" formatCode="0.00">
                  <c:v>3.3344537511509307</c:v>
                </c:pt>
                <c:pt idx="100" formatCode="0.00">
                  <c:v>3.3344537511509307</c:v>
                </c:pt>
                <c:pt idx="101" formatCode="0.00">
                  <c:v>3.4313637641589874</c:v>
                </c:pt>
                <c:pt idx="102" formatCode="0.00">
                  <c:v>3.4313637641589874</c:v>
                </c:pt>
              </c:numCache>
            </c:numRef>
          </c:xVal>
          <c:yVal>
            <c:numRef>
              <c:f>Ala!$W$148:$W$250</c:f>
              <c:numCache>
                <c:formatCode>General</c:formatCode>
                <c:ptCount val="103"/>
                <c:pt idx="0">
                  <c:v>3.5277506E-2</c:v>
                </c:pt>
                <c:pt idx="1">
                  <c:v>2.9937188E-2</c:v>
                </c:pt>
                <c:pt idx="2">
                  <c:v>2.8853229000000001E-2</c:v>
                </c:pt>
                <c:pt idx="3">
                  <c:v>8.4787874999999999E-2</c:v>
                </c:pt>
                <c:pt idx="4">
                  <c:v>3.4637594000000001E-2</c:v>
                </c:pt>
                <c:pt idx="5">
                  <c:v>2.8303656999999999E-2</c:v>
                </c:pt>
                <c:pt idx="6">
                  <c:v>3.4655584000000003E-2</c:v>
                </c:pt>
                <c:pt idx="7">
                  <c:v>2.9790790000000001E-2</c:v>
                </c:pt>
                <c:pt idx="8">
                  <c:v>3.0546126E-2</c:v>
                </c:pt>
                <c:pt idx="9">
                  <c:v>2.8556525999999999E-2</c:v>
                </c:pt>
                <c:pt idx="10">
                  <c:v>2.9921505000000001E-2</c:v>
                </c:pt>
                <c:pt idx="11">
                  <c:v>2.9557818999999999E-2</c:v>
                </c:pt>
                <c:pt idx="12">
                  <c:v>4.4575974999999997E-2</c:v>
                </c:pt>
                <c:pt idx="13">
                  <c:v>3.1321553000000002E-2</c:v>
                </c:pt>
                <c:pt idx="14" formatCode="0.00">
                  <c:v>0.10300250800000001</c:v>
                </c:pt>
                <c:pt idx="15" formatCode="0.00">
                  <c:v>7.2354509999999997E-2</c:v>
                </c:pt>
                <c:pt idx="16" formatCode="0.00">
                  <c:v>5.9907350999999998E-2</c:v>
                </c:pt>
                <c:pt idx="17" formatCode="0.00">
                  <c:v>7.8788812E-2</c:v>
                </c:pt>
                <c:pt idx="18" formatCode="0.00">
                  <c:v>6.851227E-2</c:v>
                </c:pt>
                <c:pt idx="19" formatCode="0.00">
                  <c:v>3.5020411000000001E-2</c:v>
                </c:pt>
                <c:pt idx="20" formatCode="0.00">
                  <c:v>0.101454719</c:v>
                </c:pt>
                <c:pt idx="21" formatCode="0.00">
                  <c:v>3.3234858999999999E-2</c:v>
                </c:pt>
                <c:pt idx="22" formatCode="0.00">
                  <c:v>0.169566522</c:v>
                </c:pt>
                <c:pt idx="23" formatCode="0.00">
                  <c:v>0.130644697</c:v>
                </c:pt>
                <c:pt idx="24" formatCode="0.00">
                  <c:v>6.3889258000000004E-2</c:v>
                </c:pt>
                <c:pt idx="25" formatCode="0.00">
                  <c:v>6.8200205999999999E-2</c:v>
                </c:pt>
                <c:pt idx="26" formatCode="0.00">
                  <c:v>0.21663876100000001</c:v>
                </c:pt>
                <c:pt idx="27" formatCode="0.00">
                  <c:v>0.19212388899999999</c:v>
                </c:pt>
                <c:pt idx="28" formatCode="0.00">
                  <c:v>0.148962709</c:v>
                </c:pt>
                <c:pt idx="29" formatCode="0.00">
                  <c:v>0.26776418699999999</c:v>
                </c:pt>
                <c:pt idx="30" formatCode="0.00">
                  <c:v>0.17047157399999999</c:v>
                </c:pt>
                <c:pt idx="31" formatCode="0.00">
                  <c:v>0.17438295300000001</c:v>
                </c:pt>
                <c:pt idx="32" formatCode="0.00">
                  <c:v>0.26722583999999999</c:v>
                </c:pt>
                <c:pt idx="33" formatCode="0.00">
                  <c:v>0.26524349800000002</c:v>
                </c:pt>
                <c:pt idx="34" formatCode="0.00">
                  <c:v>0.235224975</c:v>
                </c:pt>
                <c:pt idx="35" formatCode="0.00">
                  <c:v>0.32296965</c:v>
                </c:pt>
                <c:pt idx="36" formatCode="0.00">
                  <c:v>0.244135246</c:v>
                </c:pt>
                <c:pt idx="37" formatCode="0.00">
                  <c:v>0.28065248999999998</c:v>
                </c:pt>
                <c:pt idx="38" formatCode="0.00">
                  <c:v>0.211089787</c:v>
                </c:pt>
                <c:pt idx="39" formatCode="0.00">
                  <c:v>0.29567439200000001</c:v>
                </c:pt>
                <c:pt idx="40" formatCode="0.00">
                  <c:v>2.7353921999999999E-2</c:v>
                </c:pt>
                <c:pt idx="41" formatCode="0.00">
                  <c:v>2.966361E-2</c:v>
                </c:pt>
                <c:pt idx="42" formatCode="0.00">
                  <c:v>3.2581809000000003E-2</c:v>
                </c:pt>
                <c:pt idx="43" formatCode="0.00">
                  <c:v>3.5053686000000001E-2</c:v>
                </c:pt>
                <c:pt idx="44" formatCode="0.00">
                  <c:v>4.5748058000000001E-2</c:v>
                </c:pt>
                <c:pt idx="45" formatCode="0.00">
                  <c:v>5.1111568000000003E-2</c:v>
                </c:pt>
                <c:pt idx="46" formatCode="0.00">
                  <c:v>6.0569545000000002E-2</c:v>
                </c:pt>
                <c:pt idx="47" formatCode="0.00">
                  <c:v>6.6961485000000001E-2</c:v>
                </c:pt>
                <c:pt idx="48" formatCode="0.00">
                  <c:v>7.6562584000000003E-2</c:v>
                </c:pt>
                <c:pt idx="49" formatCode="0.00">
                  <c:v>6.9534075000000001E-2</c:v>
                </c:pt>
                <c:pt idx="50" formatCode="0.00">
                  <c:v>0.118027668</c:v>
                </c:pt>
                <c:pt idx="51" formatCode="0.00">
                  <c:v>0.14792877700000001</c:v>
                </c:pt>
                <c:pt idx="52" formatCode="0.00">
                  <c:v>0.16504470299999999</c:v>
                </c:pt>
                <c:pt idx="53" formatCode="0.00">
                  <c:v>0.16661197</c:v>
                </c:pt>
                <c:pt idx="54" formatCode="0.00">
                  <c:v>0.21011450300000001</c:v>
                </c:pt>
                <c:pt idx="55" formatCode="0.00">
                  <c:v>0.21165437500000001</c:v>
                </c:pt>
                <c:pt idx="56" formatCode="0.00">
                  <c:v>0.23894530999999999</c:v>
                </c:pt>
                <c:pt idx="57" formatCode="0.00">
                  <c:v>0.23075554100000001</c:v>
                </c:pt>
                <c:pt idx="58" formatCode="0.00">
                  <c:v>0.26701920499999998</c:v>
                </c:pt>
                <c:pt idx="59" formatCode="0.00">
                  <c:v>0.26723036900000002</c:v>
                </c:pt>
                <c:pt idx="60" formatCode="0.00">
                  <c:v>3.2759398000000002E-2</c:v>
                </c:pt>
                <c:pt idx="61" formatCode="0.00">
                  <c:v>5.0820627E-2</c:v>
                </c:pt>
                <c:pt idx="62" formatCode="0.00">
                  <c:v>3.8809353999999997E-2</c:v>
                </c:pt>
                <c:pt idx="63" formatCode="0.00">
                  <c:v>3.6811336E-2</c:v>
                </c:pt>
                <c:pt idx="64" formatCode="0.00">
                  <c:v>7.4068652999999998E-2</c:v>
                </c:pt>
                <c:pt idx="65" formatCode="0.00">
                  <c:v>6.5217130999999998E-2</c:v>
                </c:pt>
                <c:pt idx="66" formatCode="0.00">
                  <c:v>8.2785571000000002E-2</c:v>
                </c:pt>
                <c:pt idx="67" formatCode="0.00">
                  <c:v>7.1389767000000007E-2</c:v>
                </c:pt>
                <c:pt idx="68" formatCode="0.00">
                  <c:v>8.3025767E-2</c:v>
                </c:pt>
                <c:pt idx="69" formatCode="0.00">
                  <c:v>9.0328160000000005E-2</c:v>
                </c:pt>
                <c:pt idx="70" formatCode="0.00">
                  <c:v>0.14861401299999999</c:v>
                </c:pt>
                <c:pt idx="71" formatCode="0.00">
                  <c:v>0.14073538199999999</c:v>
                </c:pt>
                <c:pt idx="72" formatCode="0.00">
                  <c:v>0.17065186299999999</c:v>
                </c:pt>
                <c:pt idx="73" formatCode="0.00">
                  <c:v>0.175100489</c:v>
                </c:pt>
                <c:pt idx="74" formatCode="0.00">
                  <c:v>0.151194991</c:v>
                </c:pt>
                <c:pt idx="75" formatCode="0.00">
                  <c:v>0.16105066600000001</c:v>
                </c:pt>
                <c:pt idx="76" formatCode="0.00">
                  <c:v>0.173356172</c:v>
                </c:pt>
                <c:pt idx="77" formatCode="0.00">
                  <c:v>0.17988259200000001</c:v>
                </c:pt>
                <c:pt idx="78" formatCode="0.00">
                  <c:v>0.182733377</c:v>
                </c:pt>
                <c:pt idx="79" formatCode="0.00">
                  <c:v>0.18647023400000001</c:v>
                </c:pt>
                <c:pt idx="80" formatCode="0.00">
                  <c:v>0.18018848600000001</c:v>
                </c:pt>
                <c:pt idx="81" formatCode="0.00">
                  <c:v>3.7055309000000002E-2</c:v>
                </c:pt>
                <c:pt idx="82" formatCode="0.00">
                  <c:v>4.5069169999999999E-2</c:v>
                </c:pt>
                <c:pt idx="83" formatCode="0.00">
                  <c:v>3.1707421999999999E-2</c:v>
                </c:pt>
                <c:pt idx="84" formatCode="0.00">
                  <c:v>4.4920612999999998E-2</c:v>
                </c:pt>
                <c:pt idx="85" formatCode="0.00">
                  <c:v>5.2411437999999998E-2</c:v>
                </c:pt>
                <c:pt idx="86" formatCode="0.00">
                  <c:v>5.1262978000000001E-2</c:v>
                </c:pt>
                <c:pt idx="87" formatCode="0.00">
                  <c:v>6.6634057999999996E-2</c:v>
                </c:pt>
                <c:pt idx="88" formatCode="0.00">
                  <c:v>6.6178526000000001E-2</c:v>
                </c:pt>
                <c:pt idx="89" formatCode="0.00">
                  <c:v>7.8294153000000005E-2</c:v>
                </c:pt>
                <c:pt idx="90" formatCode="0.00">
                  <c:v>7.6465658000000006E-2</c:v>
                </c:pt>
                <c:pt idx="91" formatCode="0.00">
                  <c:v>0.136467915</c:v>
                </c:pt>
                <c:pt idx="92" formatCode="0.00">
                  <c:v>0.13206388699999999</c:v>
                </c:pt>
                <c:pt idx="93" formatCode="0.00">
                  <c:v>0.16910413199999999</c:v>
                </c:pt>
                <c:pt idx="94" formatCode="0.00">
                  <c:v>0.16184935</c:v>
                </c:pt>
                <c:pt idx="95" formatCode="0.00">
                  <c:v>0.14339353499999999</c:v>
                </c:pt>
                <c:pt idx="96" formatCode="0.00">
                  <c:v>0.131290411</c:v>
                </c:pt>
                <c:pt idx="97" formatCode="0.00">
                  <c:v>0.13180620400000001</c:v>
                </c:pt>
                <c:pt idx="98" formatCode="0.00">
                  <c:v>0.147145161</c:v>
                </c:pt>
                <c:pt idx="99" formatCode="0.00">
                  <c:v>0.14771990099999999</c:v>
                </c:pt>
                <c:pt idx="100" formatCode="0.00">
                  <c:v>0.153849656</c:v>
                </c:pt>
                <c:pt idx="101" formatCode="0.00">
                  <c:v>0.15476706500000001</c:v>
                </c:pt>
                <c:pt idx="102" formatCode="0.00">
                  <c:v>0.15125688200000001</c:v>
                </c:pt>
              </c:numCache>
            </c:numRef>
          </c:yVal>
        </c:ser>
        <c:ser>
          <c:idx val="4"/>
          <c:order val="4"/>
          <c:tx>
            <c:strRef>
              <c:f>Ala!$L$2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Ala!$K$3:$K$23</c:f>
              <c:numCache>
                <c:formatCode>0.00</c:formatCode>
                <c:ptCount val="21"/>
                <c:pt idx="0">
                  <c:v>-0.15490195998574319</c:v>
                </c:pt>
                <c:pt idx="1">
                  <c:v>-0.12330079925047291</c:v>
                </c:pt>
                <c:pt idx="2">
                  <c:v>-9.1699638515202617E-2</c:v>
                </c:pt>
                <c:pt idx="3">
                  <c:v>-6.0098477779932338E-2</c:v>
                </c:pt>
                <c:pt idx="4">
                  <c:v>-2.8497317044662046E-2</c:v>
                </c:pt>
                <c:pt idx="5">
                  <c:v>3.1038436906082323E-3</c:v>
                </c:pt>
                <c:pt idx="6">
                  <c:v>3.4705004425878511E-2</c:v>
                </c:pt>
                <c:pt idx="7">
                  <c:v>6.6306165161148789E-2</c:v>
                </c:pt>
                <c:pt idx="8">
                  <c:v>9.7907325896419095E-2</c:v>
                </c:pt>
                <c:pt idx="9">
                  <c:v>0.1295084866316894</c:v>
                </c:pt>
                <c:pt idx="10">
                  <c:v>0.16110964736695965</c:v>
                </c:pt>
                <c:pt idx="11">
                  <c:v>0.19271080810222996</c:v>
                </c:pt>
                <c:pt idx="12">
                  <c:v>0.22431196883750021</c:v>
                </c:pt>
                <c:pt idx="13">
                  <c:v>0.25591312957277051</c:v>
                </c:pt>
                <c:pt idx="14">
                  <c:v>0.28751429030804077</c:v>
                </c:pt>
                <c:pt idx="15">
                  <c:v>0.31911545104331107</c:v>
                </c:pt>
                <c:pt idx="16">
                  <c:v>0.35071661177858138</c:v>
                </c:pt>
                <c:pt idx="17">
                  <c:v>0.38231777251385157</c:v>
                </c:pt>
                <c:pt idx="18">
                  <c:v>0.41391893324912199</c:v>
                </c:pt>
                <c:pt idx="19">
                  <c:v>0.44552009398439218</c:v>
                </c:pt>
                <c:pt idx="20">
                  <c:v>0.47712125471966244</c:v>
                </c:pt>
              </c:numCache>
            </c:numRef>
          </c:xVal>
          <c:yVal>
            <c:numRef>
              <c:f>Ala!$L$3:$L$23</c:f>
              <c:numCache>
                <c:formatCode>0.00</c:formatCode>
                <c:ptCount val="21"/>
                <c:pt idx="0">
                  <c:v>7.6546073949539176E-2</c:v>
                </c:pt>
                <c:pt idx="1">
                  <c:v>7.0500903670651829E-2</c:v>
                </c:pt>
                <c:pt idx="2">
                  <c:v>6.5700479977144635E-2</c:v>
                </c:pt>
                <c:pt idx="3">
                  <c:v>6.1983178477653625E-2</c:v>
                </c:pt>
                <c:pt idx="4">
                  <c:v>5.9187374780814775E-2</c:v>
                </c:pt>
                <c:pt idx="5">
                  <c:v>5.7151444495264089E-2</c:v>
                </c:pt>
                <c:pt idx="6">
                  <c:v>5.5713763229637572E-2</c:v>
                </c:pt>
                <c:pt idx="7">
                  <c:v>5.4712706592571228E-2</c:v>
                </c:pt>
                <c:pt idx="8">
                  <c:v>5.3986650192701047E-2</c:v>
                </c:pt>
                <c:pt idx="9">
                  <c:v>5.3373969638663032E-2</c:v>
                </c:pt>
                <c:pt idx="10">
                  <c:v>5.2713040539093182E-2</c:v>
                </c:pt>
                <c:pt idx="11">
                  <c:v>5.1842238502627501E-2</c:v>
                </c:pt>
                <c:pt idx="12">
                  <c:v>5.0599939137901992E-2</c:v>
                </c:pt>
                <c:pt idx="13">
                  <c:v>4.8824518053552646E-2</c:v>
                </c:pt>
                <c:pt idx="14">
                  <c:v>4.6354350858215466E-2</c:v>
                </c:pt>
                <c:pt idx="15">
                  <c:v>4.3027813160526451E-2</c:v>
                </c:pt>
                <c:pt idx="16">
                  <c:v>3.8683280569121604E-2</c:v>
                </c:pt>
                <c:pt idx="17">
                  <c:v>3.3159128692636937E-2</c:v>
                </c:pt>
                <c:pt idx="18">
                  <c:v>2.6293733139708397E-2</c:v>
                </c:pt>
                <c:pt idx="19">
                  <c:v>1.792546951897208E-2</c:v>
                </c:pt>
                <c:pt idx="20">
                  <c:v>7.8927134390639198E-3</c:v>
                </c:pt>
              </c:numCache>
            </c:numRef>
          </c:yVal>
        </c:ser>
        <c:ser>
          <c:idx val="5"/>
          <c:order val="5"/>
          <c:tx>
            <c:strRef>
              <c:f>Ala!$M$2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Ala!$K$3:$K$23</c:f>
              <c:numCache>
                <c:formatCode>0.00</c:formatCode>
                <c:ptCount val="21"/>
                <c:pt idx="0">
                  <c:v>-0.15490195998574319</c:v>
                </c:pt>
                <c:pt idx="1">
                  <c:v>-0.12330079925047291</c:v>
                </c:pt>
                <c:pt idx="2">
                  <c:v>-9.1699638515202617E-2</c:v>
                </c:pt>
                <c:pt idx="3">
                  <c:v>-6.0098477779932338E-2</c:v>
                </c:pt>
                <c:pt idx="4">
                  <c:v>-2.8497317044662046E-2</c:v>
                </c:pt>
                <c:pt idx="5">
                  <c:v>3.1038436906082323E-3</c:v>
                </c:pt>
                <c:pt idx="6">
                  <c:v>3.4705004425878511E-2</c:v>
                </c:pt>
                <c:pt idx="7">
                  <c:v>6.6306165161148789E-2</c:v>
                </c:pt>
                <c:pt idx="8">
                  <c:v>9.7907325896419095E-2</c:v>
                </c:pt>
                <c:pt idx="9">
                  <c:v>0.1295084866316894</c:v>
                </c:pt>
                <c:pt idx="10">
                  <c:v>0.16110964736695965</c:v>
                </c:pt>
                <c:pt idx="11">
                  <c:v>0.19271080810222996</c:v>
                </c:pt>
                <c:pt idx="12">
                  <c:v>0.22431196883750021</c:v>
                </c:pt>
                <c:pt idx="13">
                  <c:v>0.25591312957277051</c:v>
                </c:pt>
                <c:pt idx="14">
                  <c:v>0.28751429030804077</c:v>
                </c:pt>
                <c:pt idx="15">
                  <c:v>0.31911545104331107</c:v>
                </c:pt>
                <c:pt idx="16">
                  <c:v>0.35071661177858138</c:v>
                </c:pt>
                <c:pt idx="17">
                  <c:v>0.38231777251385157</c:v>
                </c:pt>
                <c:pt idx="18">
                  <c:v>0.41391893324912199</c:v>
                </c:pt>
                <c:pt idx="19">
                  <c:v>0.44552009398439218</c:v>
                </c:pt>
                <c:pt idx="20">
                  <c:v>0.47712125471966244</c:v>
                </c:pt>
              </c:numCache>
            </c:numRef>
          </c:xVal>
          <c:yVal>
            <c:numRef>
              <c:f>Ala!$M$3:$M$23</c:f>
              <c:numCache>
                <c:formatCode>0.00</c:formatCode>
                <c:ptCount val="21"/>
                <c:pt idx="0">
                  <c:v>3.3240543242292329E-2</c:v>
                </c:pt>
                <c:pt idx="1">
                  <c:v>3.3283164785883002E-2</c:v>
                </c:pt>
                <c:pt idx="2">
                  <c:v>3.3334612724398582E-2</c:v>
                </c:pt>
                <c:pt idx="3">
                  <c:v>3.3394777045110006E-2</c:v>
                </c:pt>
                <c:pt idx="4">
                  <c:v>3.3463547735288215E-2</c:v>
                </c:pt>
                <c:pt idx="5">
                  <c:v>3.3540814782204158E-2</c:v>
                </c:pt>
                <c:pt idx="6">
                  <c:v>3.3626468173128775E-2</c:v>
                </c:pt>
                <c:pt idx="7">
                  <c:v>3.3720397895333001E-2</c:v>
                </c:pt>
                <c:pt idx="8">
                  <c:v>3.3822493936087793E-2</c:v>
                </c:pt>
                <c:pt idx="9">
                  <c:v>3.3932646282664083E-2</c:v>
                </c:pt>
                <c:pt idx="10">
                  <c:v>3.4050744922332815E-2</c:v>
                </c:pt>
                <c:pt idx="11">
                  <c:v>3.4176679842364936E-2</c:v>
                </c:pt>
                <c:pt idx="12">
                  <c:v>3.4310341030031381E-2</c:v>
                </c:pt>
                <c:pt idx="13">
                  <c:v>3.4451618472603099E-2</c:v>
                </c:pt>
                <c:pt idx="14">
                  <c:v>3.460040215735103E-2</c:v>
                </c:pt>
                <c:pt idx="15">
                  <c:v>3.4756582071546117E-2</c:v>
                </c:pt>
                <c:pt idx="16">
                  <c:v>3.4920048202459308E-2</c:v>
                </c:pt>
                <c:pt idx="17">
                  <c:v>3.5090690537361531E-2</c:v>
                </c:pt>
                <c:pt idx="18">
                  <c:v>3.5268399063523748E-2</c:v>
                </c:pt>
                <c:pt idx="19">
                  <c:v>3.5453063768216886E-2</c:v>
                </c:pt>
                <c:pt idx="20">
                  <c:v>3.5644574638711887E-2</c:v>
                </c:pt>
              </c:numCache>
            </c:numRef>
          </c:yVal>
        </c:ser>
        <c:ser>
          <c:idx val="6"/>
          <c:order val="6"/>
          <c:tx>
            <c:strRef>
              <c:f>Ala!$Q$2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Ala!$O$3:$O$23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1.3709269960975832</c:v>
                </c:pt>
                <c:pt idx="2">
                  <c:v>1.4408239965311851</c:v>
                </c:pt>
                <c:pt idx="3">
                  <c:v>1.5107209969647868</c:v>
                </c:pt>
                <c:pt idx="4">
                  <c:v>1.5806179973983887</c:v>
                </c:pt>
                <c:pt idx="5">
                  <c:v>1.6505149978319906</c:v>
                </c:pt>
                <c:pt idx="6">
                  <c:v>1.7204119982655925</c:v>
                </c:pt>
                <c:pt idx="7">
                  <c:v>1.7903089986991945</c:v>
                </c:pt>
                <c:pt idx="8">
                  <c:v>1.8602059991327962</c:v>
                </c:pt>
                <c:pt idx="9">
                  <c:v>1.9301029995663983</c:v>
                </c:pt>
                <c:pt idx="10">
                  <c:v>2</c:v>
                </c:pt>
                <c:pt idx="11">
                  <c:v>2.0698970004336017</c:v>
                </c:pt>
                <c:pt idx="12">
                  <c:v>2.1397940008672038</c:v>
                </c:pt>
                <c:pt idx="13">
                  <c:v>2.2096910013008055</c:v>
                </c:pt>
                <c:pt idx="14">
                  <c:v>2.2795880017344077</c:v>
                </c:pt>
                <c:pt idx="15">
                  <c:v>2.3494850021680094</c:v>
                </c:pt>
                <c:pt idx="16">
                  <c:v>2.4193820026016111</c:v>
                </c:pt>
                <c:pt idx="17">
                  <c:v>2.4892790030352128</c:v>
                </c:pt>
                <c:pt idx="18">
                  <c:v>2.5591760034688154</c:v>
                </c:pt>
                <c:pt idx="19">
                  <c:v>2.629073003902417</c:v>
                </c:pt>
                <c:pt idx="20">
                  <c:v>2.6989700043360187</c:v>
                </c:pt>
              </c:numCache>
            </c:numRef>
          </c:xVal>
          <c:yVal>
            <c:numRef>
              <c:f>Ala!$Q$3:$Q$23</c:f>
              <c:numCache>
                <c:formatCode>0.00</c:formatCode>
                <c:ptCount val="21"/>
                <c:pt idx="0">
                  <c:v>-9.4705540356797707E-2</c:v>
                </c:pt>
                <c:pt idx="1">
                  <c:v>-7.6950841501935596E-2</c:v>
                </c:pt>
                <c:pt idx="2">
                  <c:v>-5.9175544229091215E-2</c:v>
                </c:pt>
                <c:pt idx="3">
                  <c:v>-4.1487889026680852E-2</c:v>
                </c:pt>
                <c:pt idx="4">
                  <c:v>-2.3996116383120436E-2</c:v>
                </c:pt>
                <c:pt idx="5">
                  <c:v>-6.8084667868263393E-3</c:v>
                </c:pt>
                <c:pt idx="6">
                  <c:v>9.9668192737852879E-3</c:v>
                </c:pt>
                <c:pt idx="7">
                  <c:v>2.6221501310298323E-2</c:v>
                </c:pt>
                <c:pt idx="8">
                  <c:v>4.1847338834296532E-2</c:v>
                </c:pt>
                <c:pt idx="9">
                  <c:v>5.673609135736396E-2</c:v>
                </c:pt>
                <c:pt idx="10">
                  <c:v>7.0779518391084262E-2</c:v>
                </c:pt>
                <c:pt idx="11">
                  <c:v>8.386937944704137E-2</c:v>
                </c:pt>
                <c:pt idx="12">
                  <c:v>9.5897434036819107E-2</c:v>
                </c:pt>
                <c:pt idx="13">
                  <c:v>0.10675544167200113</c:v>
                </c:pt>
                <c:pt idx="14">
                  <c:v>0.11633516186417164</c:v>
                </c:pt>
                <c:pt idx="15">
                  <c:v>0.12452835412491392</c:v>
                </c:pt>
                <c:pt idx="16">
                  <c:v>0.13122677796581222</c:v>
                </c:pt>
                <c:pt idx="17">
                  <c:v>0.13632219289845054</c:v>
                </c:pt>
                <c:pt idx="18">
                  <c:v>0.13970635843441265</c:v>
                </c:pt>
                <c:pt idx="19">
                  <c:v>0.14127103408528169</c:v>
                </c:pt>
                <c:pt idx="20">
                  <c:v>0.14090797936264227</c:v>
                </c:pt>
              </c:numCache>
            </c:numRef>
          </c:yVal>
        </c:ser>
        <c:ser>
          <c:idx val="7"/>
          <c:order val="7"/>
          <c:tx>
            <c:strRef>
              <c:f>Ala!$U$2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Ala!$S$3:$S$23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1.4209269960975832</c:v>
                </c:pt>
                <c:pt idx="2">
                  <c:v>1.540823996531185</c:v>
                </c:pt>
                <c:pt idx="3">
                  <c:v>1.6607209969647869</c:v>
                </c:pt>
                <c:pt idx="4">
                  <c:v>1.7806179973983887</c:v>
                </c:pt>
                <c:pt idx="5">
                  <c:v>1.9005149978319906</c:v>
                </c:pt>
                <c:pt idx="6">
                  <c:v>2.0204119982655926</c:v>
                </c:pt>
                <c:pt idx="7">
                  <c:v>2.1403089986991946</c:v>
                </c:pt>
                <c:pt idx="8">
                  <c:v>2.2602059991327961</c:v>
                </c:pt>
                <c:pt idx="9">
                  <c:v>2.3801029995663985</c:v>
                </c:pt>
                <c:pt idx="10">
                  <c:v>2.5</c:v>
                </c:pt>
                <c:pt idx="11">
                  <c:v>2.619897000433602</c:v>
                </c:pt>
                <c:pt idx="12">
                  <c:v>2.7397940008672039</c:v>
                </c:pt>
                <c:pt idx="13">
                  <c:v>2.8596910013008054</c:v>
                </c:pt>
                <c:pt idx="14">
                  <c:v>2.9795880017344074</c:v>
                </c:pt>
                <c:pt idx="15">
                  <c:v>3.0994850021680094</c:v>
                </c:pt>
                <c:pt idx="16">
                  <c:v>3.2193820026016113</c:v>
                </c:pt>
                <c:pt idx="17">
                  <c:v>3.3392790030352129</c:v>
                </c:pt>
                <c:pt idx="18">
                  <c:v>3.4591760034688153</c:v>
                </c:pt>
                <c:pt idx="19">
                  <c:v>3.5790730039024168</c:v>
                </c:pt>
                <c:pt idx="20">
                  <c:v>3.6989700043360187</c:v>
                </c:pt>
              </c:numCache>
            </c:numRef>
          </c:xVal>
          <c:yVal>
            <c:numRef>
              <c:f>Ala!$U$3:$U$23</c:f>
              <c:numCache>
                <c:formatCode>0.00</c:formatCode>
                <c:ptCount val="21"/>
                <c:pt idx="0">
                  <c:v>3.8310239924204341E-2</c:v>
                </c:pt>
                <c:pt idx="1">
                  <c:v>4.4336567628218651E-2</c:v>
                </c:pt>
                <c:pt idx="2">
                  <c:v>5.0906174258612269E-2</c:v>
                </c:pt>
                <c:pt idx="3">
                  <c:v>5.8013139586459213E-2</c:v>
                </c:pt>
                <c:pt idx="4">
                  <c:v>6.5651543382833508E-2</c:v>
                </c:pt>
                <c:pt idx="5">
                  <c:v>7.3815465418809206E-2</c:v>
                </c:pt>
                <c:pt idx="6">
                  <c:v>8.2498985465460278E-2</c:v>
                </c:pt>
                <c:pt idx="7">
                  <c:v>9.169618329386077E-2</c:v>
                </c:pt>
                <c:pt idx="8">
                  <c:v>0.10140113867508464</c:v>
                </c:pt>
                <c:pt idx="9">
                  <c:v>0.11160793138020605</c:v>
                </c:pt>
                <c:pt idx="10">
                  <c:v>0.12231064118029887</c:v>
                </c:pt>
                <c:pt idx="11">
                  <c:v>0.13350334784643719</c:v>
                </c:pt>
                <c:pt idx="12">
                  <c:v>0.145180131149695</c:v>
                </c:pt>
                <c:pt idx="13">
                  <c:v>0.15733507086114634</c:v>
                </c:pt>
                <c:pt idx="14">
                  <c:v>0.16996224675186522</c:v>
                </c:pt>
                <c:pt idx="15">
                  <c:v>0.18305573859292568</c:v>
                </c:pt>
                <c:pt idx="16">
                  <c:v>0.19660962615540173</c:v>
                </c:pt>
                <c:pt idx="17">
                  <c:v>0.21061798921036734</c:v>
                </c:pt>
                <c:pt idx="18">
                  <c:v>0.22507490752889669</c:v>
                </c:pt>
                <c:pt idx="19">
                  <c:v>0.23997446088206351</c:v>
                </c:pt>
                <c:pt idx="20">
                  <c:v>0.2553107290409421</c:v>
                </c:pt>
              </c:numCache>
            </c:numRef>
          </c:yVal>
        </c:ser>
        <c:ser>
          <c:idx val="8"/>
          <c:order val="8"/>
          <c:tx>
            <c:strRef>
              <c:f>Ala!$P$2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Ala!$O$3:$O$23</c:f>
              <c:numCache>
                <c:formatCode>0.00</c:formatCode>
                <c:ptCount val="21"/>
                <c:pt idx="0">
                  <c:v>1.3010299956639813</c:v>
                </c:pt>
                <c:pt idx="1">
                  <c:v>1.3709269960975832</c:v>
                </c:pt>
                <c:pt idx="2">
                  <c:v>1.4408239965311851</c:v>
                </c:pt>
                <c:pt idx="3">
                  <c:v>1.5107209969647868</c:v>
                </c:pt>
                <c:pt idx="4">
                  <c:v>1.5806179973983887</c:v>
                </c:pt>
                <c:pt idx="5">
                  <c:v>1.6505149978319906</c:v>
                </c:pt>
                <c:pt idx="6">
                  <c:v>1.7204119982655925</c:v>
                </c:pt>
                <c:pt idx="7">
                  <c:v>1.7903089986991945</c:v>
                </c:pt>
                <c:pt idx="8">
                  <c:v>1.8602059991327962</c:v>
                </c:pt>
                <c:pt idx="9">
                  <c:v>1.9301029995663983</c:v>
                </c:pt>
                <c:pt idx="10">
                  <c:v>2</c:v>
                </c:pt>
                <c:pt idx="11">
                  <c:v>2.0698970004336017</c:v>
                </c:pt>
                <c:pt idx="12">
                  <c:v>2.1397940008672038</c:v>
                </c:pt>
                <c:pt idx="13">
                  <c:v>2.2096910013008055</c:v>
                </c:pt>
                <c:pt idx="14">
                  <c:v>2.2795880017344077</c:v>
                </c:pt>
                <c:pt idx="15">
                  <c:v>2.3494850021680094</c:v>
                </c:pt>
                <c:pt idx="16">
                  <c:v>2.4193820026016111</c:v>
                </c:pt>
                <c:pt idx="17">
                  <c:v>2.4892790030352128</c:v>
                </c:pt>
                <c:pt idx="18">
                  <c:v>2.5591760034688154</c:v>
                </c:pt>
                <c:pt idx="19">
                  <c:v>2.629073003902417</c:v>
                </c:pt>
                <c:pt idx="20">
                  <c:v>2.6989700043360187</c:v>
                </c:pt>
              </c:numCache>
            </c:numRef>
          </c:xVal>
          <c:yVal>
            <c:numRef>
              <c:f>Ala!$P$3:$P$23</c:f>
              <c:numCache>
                <c:formatCode>0.00</c:formatCode>
                <c:ptCount val="21"/>
                <c:pt idx="0">
                  <c:v>4.2690469778629135E-2</c:v>
                </c:pt>
                <c:pt idx="1">
                  <c:v>4.3436570793891453E-2</c:v>
                </c:pt>
                <c:pt idx="2">
                  <c:v>4.4200404150741085E-2</c:v>
                </c:pt>
                <c:pt idx="3">
                  <c:v>4.4980779403863642E-2</c:v>
                </c:pt>
                <c:pt idx="4">
                  <c:v>4.5776506107944773E-2</c:v>
                </c:pt>
                <c:pt idx="5">
                  <c:v>4.6586393817670102E-2</c:v>
                </c:pt>
                <c:pt idx="6">
                  <c:v>4.7409252087725257E-2</c:v>
                </c:pt>
                <c:pt idx="7">
                  <c:v>4.824389047279587E-2</c:v>
                </c:pt>
                <c:pt idx="8">
                  <c:v>4.9089118527567553E-2</c:v>
                </c:pt>
                <c:pt idx="9">
                  <c:v>4.9943745806725962E-2</c:v>
                </c:pt>
                <c:pt idx="10">
                  <c:v>5.0806581864956707E-2</c:v>
                </c:pt>
                <c:pt idx="11">
                  <c:v>5.1676436256945416E-2</c:v>
                </c:pt>
                <c:pt idx="12">
                  <c:v>5.2552118537377734E-2</c:v>
                </c:pt>
                <c:pt idx="13">
                  <c:v>5.3432438260939269E-2</c:v>
                </c:pt>
                <c:pt idx="14">
                  <c:v>5.4316204982315666E-2</c:v>
                </c:pt>
                <c:pt idx="15">
                  <c:v>5.5202228256192545E-2</c:v>
                </c:pt>
                <c:pt idx="16">
                  <c:v>5.608931763725554E-2</c:v>
                </c:pt>
                <c:pt idx="17">
                  <c:v>5.6976282680190282E-2</c:v>
                </c:pt>
                <c:pt idx="18">
                  <c:v>5.7861932939682406E-2</c:v>
                </c:pt>
                <c:pt idx="19">
                  <c:v>5.8745077970417517E-2</c:v>
                </c:pt>
                <c:pt idx="20">
                  <c:v>5.9624527327081261E-2</c:v>
                </c:pt>
              </c:numCache>
            </c:numRef>
          </c:yVal>
        </c:ser>
        <c:axId val="219701248"/>
        <c:axId val="219702784"/>
      </c:scatterChart>
      <c:valAx>
        <c:axId val="219701248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9702784"/>
        <c:crosses val="autoZero"/>
        <c:crossBetween val="midCat"/>
      </c:valAx>
      <c:valAx>
        <c:axId val="219702784"/>
        <c:scaling>
          <c:orientation val="minMax"/>
          <c:max val="0.5"/>
          <c:min val="0"/>
        </c:scaling>
        <c:axPos val="l"/>
        <c:numFmt formatCode="0.00" sourceLinked="1"/>
        <c:tickLblPos val="nextTo"/>
        <c:crossAx val="21970124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11" r="0.75000000000000311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Ala!$V$162:$V$187</c:f>
              <c:numCache>
                <c:formatCode>0.00</c:formatCode>
                <c:ptCount val="26"/>
                <c:pt idx="0">
                  <c:v>1.3521825181113625</c:v>
                </c:pt>
                <c:pt idx="1">
                  <c:v>1.3521825181113625</c:v>
                </c:pt>
                <c:pt idx="2">
                  <c:v>1.3521825181113625</c:v>
                </c:pt>
                <c:pt idx="3">
                  <c:v>1.3521825181113625</c:v>
                </c:pt>
                <c:pt idx="4">
                  <c:v>1.6532125137753437</c:v>
                </c:pt>
                <c:pt idx="5">
                  <c:v>1.6532125137753437</c:v>
                </c:pt>
                <c:pt idx="6">
                  <c:v>1.6532125137753437</c:v>
                </c:pt>
                <c:pt idx="7">
                  <c:v>1.6532125137753437</c:v>
                </c:pt>
                <c:pt idx="8">
                  <c:v>1.954242509439325</c:v>
                </c:pt>
                <c:pt idx="9">
                  <c:v>1.954242509439325</c:v>
                </c:pt>
                <c:pt idx="10">
                  <c:v>2.1303337684950061</c:v>
                </c:pt>
                <c:pt idx="11">
                  <c:v>2.1303337684950061</c:v>
                </c:pt>
                <c:pt idx="12">
                  <c:v>2.255272505103306</c:v>
                </c:pt>
                <c:pt idx="13">
                  <c:v>2.255272505103306</c:v>
                </c:pt>
                <c:pt idx="14">
                  <c:v>2.7323937598229686</c:v>
                </c:pt>
                <c:pt idx="15">
                  <c:v>2.7323937598229686</c:v>
                </c:pt>
                <c:pt idx="16">
                  <c:v>3.0334237554869499</c:v>
                </c:pt>
                <c:pt idx="17">
                  <c:v>3.0334237554869499</c:v>
                </c:pt>
                <c:pt idx="18">
                  <c:v>3.0334237554869499</c:v>
                </c:pt>
                <c:pt idx="19">
                  <c:v>3.0334237554869499</c:v>
                </c:pt>
                <c:pt idx="20">
                  <c:v>3.2095150145426308</c:v>
                </c:pt>
                <c:pt idx="21">
                  <c:v>3.2095150145426308</c:v>
                </c:pt>
                <c:pt idx="22">
                  <c:v>3.3344537511509307</c:v>
                </c:pt>
                <c:pt idx="23">
                  <c:v>3.3344537511509307</c:v>
                </c:pt>
                <c:pt idx="24">
                  <c:v>3.4313637641589874</c:v>
                </c:pt>
                <c:pt idx="25">
                  <c:v>3.4313637641589874</c:v>
                </c:pt>
              </c:numCache>
            </c:numRef>
          </c:xVal>
          <c:yVal>
            <c:numRef>
              <c:f>Ala!$W$162:$W$187</c:f>
              <c:numCache>
                <c:formatCode>0.00</c:formatCode>
                <c:ptCount val="26"/>
                <c:pt idx="0">
                  <c:v>0.10300250800000001</c:v>
                </c:pt>
                <c:pt idx="1">
                  <c:v>7.2354509999999997E-2</c:v>
                </c:pt>
                <c:pt idx="2">
                  <c:v>5.9907350999999998E-2</c:v>
                </c:pt>
                <c:pt idx="3">
                  <c:v>7.8788812E-2</c:v>
                </c:pt>
                <c:pt idx="4">
                  <c:v>6.851227E-2</c:v>
                </c:pt>
                <c:pt idx="5">
                  <c:v>3.5020411000000001E-2</c:v>
                </c:pt>
                <c:pt idx="6">
                  <c:v>0.101454719</c:v>
                </c:pt>
                <c:pt idx="7">
                  <c:v>3.3234858999999999E-2</c:v>
                </c:pt>
                <c:pt idx="8">
                  <c:v>0.169566522</c:v>
                </c:pt>
                <c:pt idx="9">
                  <c:v>0.130644697</c:v>
                </c:pt>
                <c:pt idx="10">
                  <c:v>6.3889258000000004E-2</c:v>
                </c:pt>
                <c:pt idx="11">
                  <c:v>6.8200205999999999E-2</c:v>
                </c:pt>
                <c:pt idx="12">
                  <c:v>0.21663876100000001</c:v>
                </c:pt>
                <c:pt idx="13">
                  <c:v>0.19212388899999999</c:v>
                </c:pt>
                <c:pt idx="14">
                  <c:v>0.148962709</c:v>
                </c:pt>
                <c:pt idx="15">
                  <c:v>0.26776418699999999</c:v>
                </c:pt>
                <c:pt idx="16">
                  <c:v>0.17047157399999999</c:v>
                </c:pt>
                <c:pt idx="17">
                  <c:v>0.17438295300000001</c:v>
                </c:pt>
                <c:pt idx="18">
                  <c:v>0.26722583999999999</c:v>
                </c:pt>
                <c:pt idx="19">
                  <c:v>0.26524349800000002</c:v>
                </c:pt>
                <c:pt idx="20">
                  <c:v>0.235224975</c:v>
                </c:pt>
                <c:pt idx="21">
                  <c:v>0.32296965</c:v>
                </c:pt>
                <c:pt idx="22">
                  <c:v>0.244135246</c:v>
                </c:pt>
                <c:pt idx="23">
                  <c:v>0.28065248999999998</c:v>
                </c:pt>
                <c:pt idx="24">
                  <c:v>0.211089787</c:v>
                </c:pt>
                <c:pt idx="25">
                  <c:v>0.29567439200000001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Ala!$V$188:$V$207</c:f>
              <c:numCache>
                <c:formatCode>0.00</c:formatCode>
                <c:ptCount val="20"/>
                <c:pt idx="0">
                  <c:v>1.3521825181113625</c:v>
                </c:pt>
                <c:pt idx="1">
                  <c:v>1.3521825181113625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2.1303337684950061</c:v>
                </c:pt>
                <c:pt idx="7">
                  <c:v>2.1303337684950061</c:v>
                </c:pt>
                <c:pt idx="8">
                  <c:v>2.255272505103306</c:v>
                </c:pt>
                <c:pt idx="9">
                  <c:v>2.255272505103306</c:v>
                </c:pt>
                <c:pt idx="10">
                  <c:v>2.7323937598229686</c:v>
                </c:pt>
                <c:pt idx="11">
                  <c:v>2.7323937598229686</c:v>
                </c:pt>
                <c:pt idx="12">
                  <c:v>3.0334237554869499</c:v>
                </c:pt>
                <c:pt idx="13">
                  <c:v>3.0334237554869499</c:v>
                </c:pt>
                <c:pt idx="14">
                  <c:v>3.2095150145426308</c:v>
                </c:pt>
                <c:pt idx="15">
                  <c:v>3.2095150145426308</c:v>
                </c:pt>
                <c:pt idx="16">
                  <c:v>3.3344537511509307</c:v>
                </c:pt>
                <c:pt idx="17">
                  <c:v>3.3344537511509307</c:v>
                </c:pt>
                <c:pt idx="18">
                  <c:v>3.4313637641589874</c:v>
                </c:pt>
                <c:pt idx="19">
                  <c:v>3.4313637641589874</c:v>
                </c:pt>
              </c:numCache>
            </c:numRef>
          </c:xVal>
          <c:yVal>
            <c:numRef>
              <c:f>Ala!$W$188:$W$207</c:f>
              <c:numCache>
                <c:formatCode>0.00</c:formatCode>
                <c:ptCount val="20"/>
                <c:pt idx="0">
                  <c:v>2.7353921999999999E-2</c:v>
                </c:pt>
                <c:pt idx="1">
                  <c:v>2.966361E-2</c:v>
                </c:pt>
                <c:pt idx="2">
                  <c:v>3.2581809000000003E-2</c:v>
                </c:pt>
                <c:pt idx="3">
                  <c:v>3.5053686000000001E-2</c:v>
                </c:pt>
                <c:pt idx="4">
                  <c:v>4.5748058000000001E-2</c:v>
                </c:pt>
                <c:pt idx="5">
                  <c:v>5.1111568000000003E-2</c:v>
                </c:pt>
                <c:pt idx="6">
                  <c:v>6.0569545000000002E-2</c:v>
                </c:pt>
                <c:pt idx="7">
                  <c:v>6.6961485000000001E-2</c:v>
                </c:pt>
                <c:pt idx="8">
                  <c:v>7.6562584000000003E-2</c:v>
                </c:pt>
                <c:pt idx="9">
                  <c:v>6.9534075000000001E-2</c:v>
                </c:pt>
                <c:pt idx="10">
                  <c:v>0.118027668</c:v>
                </c:pt>
                <c:pt idx="11">
                  <c:v>0.14792877700000001</c:v>
                </c:pt>
                <c:pt idx="12">
                  <c:v>0.16504470299999999</c:v>
                </c:pt>
                <c:pt idx="13">
                  <c:v>0.16661197</c:v>
                </c:pt>
                <c:pt idx="14">
                  <c:v>0.21011450300000001</c:v>
                </c:pt>
                <c:pt idx="15">
                  <c:v>0.21165437500000001</c:v>
                </c:pt>
                <c:pt idx="16">
                  <c:v>0.23894530999999999</c:v>
                </c:pt>
                <c:pt idx="17">
                  <c:v>0.23075554100000001</c:v>
                </c:pt>
                <c:pt idx="18">
                  <c:v>0.26701920499999998</c:v>
                </c:pt>
                <c:pt idx="19">
                  <c:v>0.26723036900000002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Ala!$V$208:$V$228</c:f>
              <c:numCache>
                <c:formatCode>0.00</c:formatCode>
                <c:ptCount val="21"/>
                <c:pt idx="0">
                  <c:v>1.3521825181113625</c:v>
                </c:pt>
                <c:pt idx="1">
                  <c:v>1.3521825181113625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2.1303337684950061</c:v>
                </c:pt>
                <c:pt idx="7">
                  <c:v>2.1303337684950061</c:v>
                </c:pt>
                <c:pt idx="8">
                  <c:v>2.255272505103306</c:v>
                </c:pt>
                <c:pt idx="9">
                  <c:v>2.255272505103306</c:v>
                </c:pt>
                <c:pt idx="10">
                  <c:v>2.7323937598229686</c:v>
                </c:pt>
                <c:pt idx="11">
                  <c:v>2.7323937598229686</c:v>
                </c:pt>
                <c:pt idx="12">
                  <c:v>3.0334237554869499</c:v>
                </c:pt>
                <c:pt idx="13">
                  <c:v>3.0334237554869499</c:v>
                </c:pt>
                <c:pt idx="14">
                  <c:v>3.0334237554869499</c:v>
                </c:pt>
                <c:pt idx="15">
                  <c:v>3.0334237554869499</c:v>
                </c:pt>
                <c:pt idx="16">
                  <c:v>3.2095150145426308</c:v>
                </c:pt>
                <c:pt idx="17">
                  <c:v>3.3344537511509307</c:v>
                </c:pt>
                <c:pt idx="18">
                  <c:v>3.3344537511509307</c:v>
                </c:pt>
                <c:pt idx="19">
                  <c:v>3.4313637641589874</c:v>
                </c:pt>
                <c:pt idx="20">
                  <c:v>3.4313637641589874</c:v>
                </c:pt>
              </c:numCache>
            </c:numRef>
          </c:xVal>
          <c:yVal>
            <c:numRef>
              <c:f>Ala!$W$208:$W$228</c:f>
              <c:numCache>
                <c:formatCode>0.00</c:formatCode>
                <c:ptCount val="21"/>
                <c:pt idx="0">
                  <c:v>3.2759398000000002E-2</c:v>
                </c:pt>
                <c:pt idx="1">
                  <c:v>5.0820627E-2</c:v>
                </c:pt>
                <c:pt idx="2">
                  <c:v>3.8809353999999997E-2</c:v>
                </c:pt>
                <c:pt idx="3">
                  <c:v>3.6811336E-2</c:v>
                </c:pt>
                <c:pt idx="4">
                  <c:v>7.4068652999999998E-2</c:v>
                </c:pt>
                <c:pt idx="5">
                  <c:v>6.5217130999999998E-2</c:v>
                </c:pt>
                <c:pt idx="6">
                  <c:v>8.2785571000000002E-2</c:v>
                </c:pt>
                <c:pt idx="7">
                  <c:v>7.1389767000000007E-2</c:v>
                </c:pt>
                <c:pt idx="8">
                  <c:v>8.3025767E-2</c:v>
                </c:pt>
                <c:pt idx="9">
                  <c:v>9.0328160000000005E-2</c:v>
                </c:pt>
                <c:pt idx="10">
                  <c:v>0.14861401299999999</c:v>
                </c:pt>
                <c:pt idx="11">
                  <c:v>0.14073538199999999</c:v>
                </c:pt>
                <c:pt idx="12">
                  <c:v>0.17065186299999999</c:v>
                </c:pt>
                <c:pt idx="13">
                  <c:v>0.175100489</c:v>
                </c:pt>
                <c:pt idx="14">
                  <c:v>0.151194991</c:v>
                </c:pt>
                <c:pt idx="15">
                  <c:v>0.16105066600000001</c:v>
                </c:pt>
                <c:pt idx="16">
                  <c:v>0.173356172</c:v>
                </c:pt>
                <c:pt idx="17">
                  <c:v>0.17988259200000001</c:v>
                </c:pt>
                <c:pt idx="18">
                  <c:v>0.182733377</c:v>
                </c:pt>
                <c:pt idx="19">
                  <c:v>0.18647023400000001</c:v>
                </c:pt>
                <c:pt idx="20">
                  <c:v>0.18018848600000001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Ala!$V$229:$V$250</c:f>
              <c:numCache>
                <c:formatCode>0.00</c:formatCode>
                <c:ptCount val="22"/>
                <c:pt idx="0">
                  <c:v>1.3521825181113625</c:v>
                </c:pt>
                <c:pt idx="1">
                  <c:v>1.3521825181113625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2.1303337684950061</c:v>
                </c:pt>
                <c:pt idx="7">
                  <c:v>2.1303337684950061</c:v>
                </c:pt>
                <c:pt idx="8">
                  <c:v>2.255272505103306</c:v>
                </c:pt>
                <c:pt idx="9">
                  <c:v>2.255272505103306</c:v>
                </c:pt>
                <c:pt idx="10">
                  <c:v>2.7323937598229686</c:v>
                </c:pt>
                <c:pt idx="11">
                  <c:v>2.7323937598229686</c:v>
                </c:pt>
                <c:pt idx="12">
                  <c:v>3.0334237554869499</c:v>
                </c:pt>
                <c:pt idx="13">
                  <c:v>3.0334237554869499</c:v>
                </c:pt>
                <c:pt idx="14">
                  <c:v>3.0334237554869499</c:v>
                </c:pt>
                <c:pt idx="15">
                  <c:v>3.0334237554869499</c:v>
                </c:pt>
                <c:pt idx="16">
                  <c:v>3.2095150145426308</c:v>
                </c:pt>
                <c:pt idx="17">
                  <c:v>3.2095150145426308</c:v>
                </c:pt>
                <c:pt idx="18">
                  <c:v>3.3344537511509307</c:v>
                </c:pt>
                <c:pt idx="19">
                  <c:v>3.3344537511509307</c:v>
                </c:pt>
                <c:pt idx="20">
                  <c:v>3.4313637641589874</c:v>
                </c:pt>
                <c:pt idx="21">
                  <c:v>3.4313637641589874</c:v>
                </c:pt>
              </c:numCache>
            </c:numRef>
          </c:xVal>
          <c:yVal>
            <c:numRef>
              <c:f>Ala!$W$229:$W$250</c:f>
              <c:numCache>
                <c:formatCode>0.00</c:formatCode>
                <c:ptCount val="22"/>
                <c:pt idx="0">
                  <c:v>3.7055309000000002E-2</c:v>
                </c:pt>
                <c:pt idx="1">
                  <c:v>4.5069169999999999E-2</c:v>
                </c:pt>
                <c:pt idx="2">
                  <c:v>3.1707421999999999E-2</c:v>
                </c:pt>
                <c:pt idx="3">
                  <c:v>4.4920612999999998E-2</c:v>
                </c:pt>
                <c:pt idx="4">
                  <c:v>5.2411437999999998E-2</c:v>
                </c:pt>
                <c:pt idx="5">
                  <c:v>5.1262978000000001E-2</c:v>
                </c:pt>
                <c:pt idx="6">
                  <c:v>6.6634057999999996E-2</c:v>
                </c:pt>
                <c:pt idx="7">
                  <c:v>6.6178526000000001E-2</c:v>
                </c:pt>
                <c:pt idx="8">
                  <c:v>7.8294153000000005E-2</c:v>
                </c:pt>
                <c:pt idx="9">
                  <c:v>7.6465658000000006E-2</c:v>
                </c:pt>
                <c:pt idx="10">
                  <c:v>0.136467915</c:v>
                </c:pt>
                <c:pt idx="11">
                  <c:v>0.13206388699999999</c:v>
                </c:pt>
                <c:pt idx="12">
                  <c:v>0.16910413199999999</c:v>
                </c:pt>
                <c:pt idx="13">
                  <c:v>0.16184935</c:v>
                </c:pt>
                <c:pt idx="14">
                  <c:v>0.14339353499999999</c:v>
                </c:pt>
                <c:pt idx="15">
                  <c:v>0.131290411</c:v>
                </c:pt>
                <c:pt idx="16">
                  <c:v>0.13180620400000001</c:v>
                </c:pt>
                <c:pt idx="17">
                  <c:v>0.147145161</c:v>
                </c:pt>
                <c:pt idx="18">
                  <c:v>0.14771990099999999</c:v>
                </c:pt>
                <c:pt idx="19">
                  <c:v>0.153849656</c:v>
                </c:pt>
                <c:pt idx="20">
                  <c:v>0.15476706500000001</c:v>
                </c:pt>
                <c:pt idx="21">
                  <c:v>0.15125688200000001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(Ala!$V$176,Ala!$V$178:$V$179)</c:f>
              <c:numCache>
                <c:formatCode>0.00</c:formatCode>
                <c:ptCount val="3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</c:numCache>
            </c:numRef>
          </c:xVal>
          <c:yVal>
            <c:numRef>
              <c:f>(Ala!$W$176,Ala!$W$178:$W$179)</c:f>
              <c:numCache>
                <c:formatCode>0.00</c:formatCode>
                <c:ptCount val="3"/>
                <c:pt idx="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</c:numCache>
            </c:numRef>
          </c:yVal>
        </c:ser>
        <c:axId val="209727488"/>
        <c:axId val="209729408"/>
      </c:scatterChart>
      <c:valAx>
        <c:axId val="209727488"/>
        <c:scaling>
          <c:orientation val="minMax"/>
        </c:scaling>
        <c:axPos val="b"/>
        <c:numFmt formatCode="0.00" sourceLinked="1"/>
        <c:tickLblPos val="nextTo"/>
        <c:crossAx val="209729408"/>
        <c:crosses val="autoZero"/>
        <c:crossBetween val="midCat"/>
      </c:valAx>
      <c:valAx>
        <c:axId val="209729408"/>
        <c:scaling>
          <c:orientation val="minMax"/>
        </c:scaling>
        <c:axPos val="l"/>
        <c:numFmt formatCode="0.00" sourceLinked="1"/>
        <c:tickLblPos val="nextTo"/>
        <c:crossAx val="209727488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(Ala!$V$162:$V$175,Ala!$V$177,Ala!$V$180:$V$187)</c:f>
              <c:numCache>
                <c:formatCode>0.00</c:formatCode>
                <c:ptCount val="23"/>
                <c:pt idx="0">
                  <c:v>1.3521825181113625</c:v>
                </c:pt>
                <c:pt idx="1">
                  <c:v>1.3521825181113625</c:v>
                </c:pt>
                <c:pt idx="2">
                  <c:v>1.3521825181113625</c:v>
                </c:pt>
                <c:pt idx="3">
                  <c:v>1.3521825181113625</c:v>
                </c:pt>
                <c:pt idx="4">
                  <c:v>1.6532125137753437</c:v>
                </c:pt>
                <c:pt idx="5">
                  <c:v>1.6532125137753437</c:v>
                </c:pt>
                <c:pt idx="6">
                  <c:v>1.6532125137753437</c:v>
                </c:pt>
                <c:pt idx="7">
                  <c:v>1.6532125137753437</c:v>
                </c:pt>
                <c:pt idx="8">
                  <c:v>1.954242509439325</c:v>
                </c:pt>
                <c:pt idx="9">
                  <c:v>1.954242509439325</c:v>
                </c:pt>
                <c:pt idx="10">
                  <c:v>2.1303337684950061</c:v>
                </c:pt>
                <c:pt idx="11">
                  <c:v>2.1303337684950061</c:v>
                </c:pt>
                <c:pt idx="12">
                  <c:v>2.255272505103306</c:v>
                </c:pt>
                <c:pt idx="13">
                  <c:v>2.255272505103306</c:v>
                </c:pt>
                <c:pt idx="14">
                  <c:v>2.7323937598229686</c:v>
                </c:pt>
                <c:pt idx="15">
                  <c:v>3.0334237554869499</c:v>
                </c:pt>
                <c:pt idx="16">
                  <c:v>3.0334237554869499</c:v>
                </c:pt>
                <c:pt idx="17">
                  <c:v>3.2095150145426308</c:v>
                </c:pt>
                <c:pt idx="18">
                  <c:v>3.2095150145426308</c:v>
                </c:pt>
                <c:pt idx="19">
                  <c:v>3.3344537511509307</c:v>
                </c:pt>
                <c:pt idx="20">
                  <c:v>3.3344537511509307</c:v>
                </c:pt>
                <c:pt idx="21">
                  <c:v>3.4313637641589874</c:v>
                </c:pt>
                <c:pt idx="22">
                  <c:v>3.4313637641589874</c:v>
                </c:pt>
              </c:numCache>
            </c:numRef>
          </c:xVal>
          <c:yVal>
            <c:numRef>
              <c:f>(Ala!$W$162:$W$175,Ala!$W$177,Ala!$W$180:$W$187)</c:f>
              <c:numCache>
                <c:formatCode>0.00</c:formatCode>
                <c:ptCount val="23"/>
                <c:pt idx="0">
                  <c:v>0.10300250800000001</c:v>
                </c:pt>
                <c:pt idx="1">
                  <c:v>7.2354509999999997E-2</c:v>
                </c:pt>
                <c:pt idx="2">
                  <c:v>5.9907350999999998E-2</c:v>
                </c:pt>
                <c:pt idx="3">
                  <c:v>7.8788812E-2</c:v>
                </c:pt>
                <c:pt idx="4">
                  <c:v>6.851227E-2</c:v>
                </c:pt>
                <c:pt idx="5">
                  <c:v>3.5020411000000001E-2</c:v>
                </c:pt>
                <c:pt idx="6">
                  <c:v>0.101454719</c:v>
                </c:pt>
                <c:pt idx="7">
                  <c:v>3.3234858999999999E-2</c:v>
                </c:pt>
                <c:pt idx="8">
                  <c:v>0.169566522</c:v>
                </c:pt>
                <c:pt idx="9">
                  <c:v>0.130644697</c:v>
                </c:pt>
                <c:pt idx="10">
                  <c:v>6.3889258000000004E-2</c:v>
                </c:pt>
                <c:pt idx="11">
                  <c:v>6.8200205999999999E-2</c:v>
                </c:pt>
                <c:pt idx="12">
                  <c:v>0.21663876100000001</c:v>
                </c:pt>
                <c:pt idx="13">
                  <c:v>0.19212388899999999</c:v>
                </c:pt>
                <c:pt idx="14">
                  <c:v>0.26776418699999999</c:v>
                </c:pt>
                <c:pt idx="15">
                  <c:v>0.26722583999999999</c:v>
                </c:pt>
                <c:pt idx="16">
                  <c:v>0.26524349800000002</c:v>
                </c:pt>
                <c:pt idx="17">
                  <c:v>0.235224975</c:v>
                </c:pt>
                <c:pt idx="18">
                  <c:v>0.32296965</c:v>
                </c:pt>
                <c:pt idx="19">
                  <c:v>0.244135246</c:v>
                </c:pt>
                <c:pt idx="20">
                  <c:v>0.28065248999999998</c:v>
                </c:pt>
                <c:pt idx="21">
                  <c:v>0.211089787</c:v>
                </c:pt>
                <c:pt idx="22">
                  <c:v>0.29567439200000001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(Ala!$V$176,Ala!$V$178:$V$179,Ala!$V$188:$V$250)</c:f>
              <c:numCache>
                <c:formatCode>0.00</c:formatCode>
                <c:ptCount val="66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  <c:pt idx="3">
                  <c:v>1.3521825181113625</c:v>
                </c:pt>
                <c:pt idx="4">
                  <c:v>1.3521825181113625</c:v>
                </c:pt>
                <c:pt idx="5">
                  <c:v>1.6532125137753437</c:v>
                </c:pt>
                <c:pt idx="6">
                  <c:v>1.6532125137753437</c:v>
                </c:pt>
                <c:pt idx="7">
                  <c:v>1.954242509439325</c:v>
                </c:pt>
                <c:pt idx="8">
                  <c:v>1.954242509439325</c:v>
                </c:pt>
                <c:pt idx="9">
                  <c:v>2.1303337684950061</c:v>
                </c:pt>
                <c:pt idx="10">
                  <c:v>2.1303337684950061</c:v>
                </c:pt>
                <c:pt idx="11">
                  <c:v>2.255272505103306</c:v>
                </c:pt>
                <c:pt idx="12">
                  <c:v>2.255272505103306</c:v>
                </c:pt>
                <c:pt idx="13">
                  <c:v>2.7323937598229686</c:v>
                </c:pt>
                <c:pt idx="14">
                  <c:v>2.7323937598229686</c:v>
                </c:pt>
                <c:pt idx="15">
                  <c:v>3.0334237554869499</c:v>
                </c:pt>
                <c:pt idx="16">
                  <c:v>3.0334237554869499</c:v>
                </c:pt>
                <c:pt idx="17">
                  <c:v>3.2095150145426308</c:v>
                </c:pt>
                <c:pt idx="18">
                  <c:v>3.2095150145426308</c:v>
                </c:pt>
                <c:pt idx="19">
                  <c:v>3.3344537511509307</c:v>
                </c:pt>
                <c:pt idx="20">
                  <c:v>3.3344537511509307</c:v>
                </c:pt>
                <c:pt idx="21">
                  <c:v>3.4313637641589874</c:v>
                </c:pt>
                <c:pt idx="22">
                  <c:v>3.4313637641589874</c:v>
                </c:pt>
                <c:pt idx="23">
                  <c:v>1.3521825181113625</c:v>
                </c:pt>
                <c:pt idx="24">
                  <c:v>1.3521825181113625</c:v>
                </c:pt>
                <c:pt idx="25">
                  <c:v>1.6532125137753437</c:v>
                </c:pt>
                <c:pt idx="26">
                  <c:v>1.6532125137753437</c:v>
                </c:pt>
                <c:pt idx="27">
                  <c:v>1.954242509439325</c:v>
                </c:pt>
                <c:pt idx="28">
                  <c:v>1.954242509439325</c:v>
                </c:pt>
                <c:pt idx="29">
                  <c:v>2.1303337684950061</c:v>
                </c:pt>
                <c:pt idx="30">
                  <c:v>2.1303337684950061</c:v>
                </c:pt>
                <c:pt idx="31">
                  <c:v>2.255272505103306</c:v>
                </c:pt>
                <c:pt idx="32">
                  <c:v>2.255272505103306</c:v>
                </c:pt>
                <c:pt idx="33">
                  <c:v>2.7323937598229686</c:v>
                </c:pt>
                <c:pt idx="34">
                  <c:v>2.7323937598229686</c:v>
                </c:pt>
                <c:pt idx="35">
                  <c:v>3.0334237554869499</c:v>
                </c:pt>
                <c:pt idx="36">
                  <c:v>3.0334237554869499</c:v>
                </c:pt>
                <c:pt idx="37">
                  <c:v>3.0334237554869499</c:v>
                </c:pt>
                <c:pt idx="38">
                  <c:v>3.0334237554869499</c:v>
                </c:pt>
                <c:pt idx="39">
                  <c:v>3.2095150145426308</c:v>
                </c:pt>
                <c:pt idx="40">
                  <c:v>3.3344537511509307</c:v>
                </c:pt>
                <c:pt idx="41">
                  <c:v>3.3344537511509307</c:v>
                </c:pt>
                <c:pt idx="42">
                  <c:v>3.4313637641589874</c:v>
                </c:pt>
                <c:pt idx="43">
                  <c:v>3.4313637641589874</c:v>
                </c:pt>
                <c:pt idx="44">
                  <c:v>1.3521825181113625</c:v>
                </c:pt>
                <c:pt idx="45">
                  <c:v>1.3521825181113625</c:v>
                </c:pt>
                <c:pt idx="46">
                  <c:v>1.6532125137753437</c:v>
                </c:pt>
                <c:pt idx="47">
                  <c:v>1.6532125137753437</c:v>
                </c:pt>
                <c:pt idx="48">
                  <c:v>1.954242509439325</c:v>
                </c:pt>
                <c:pt idx="49">
                  <c:v>1.954242509439325</c:v>
                </c:pt>
                <c:pt idx="50">
                  <c:v>2.1303337684950061</c:v>
                </c:pt>
                <c:pt idx="51">
                  <c:v>2.1303337684950061</c:v>
                </c:pt>
                <c:pt idx="52">
                  <c:v>2.255272505103306</c:v>
                </c:pt>
                <c:pt idx="53">
                  <c:v>2.255272505103306</c:v>
                </c:pt>
                <c:pt idx="54">
                  <c:v>2.7323937598229686</c:v>
                </c:pt>
                <c:pt idx="55">
                  <c:v>2.7323937598229686</c:v>
                </c:pt>
                <c:pt idx="56">
                  <c:v>3.0334237554869499</c:v>
                </c:pt>
                <c:pt idx="57">
                  <c:v>3.0334237554869499</c:v>
                </c:pt>
                <c:pt idx="58">
                  <c:v>3.0334237554869499</c:v>
                </c:pt>
                <c:pt idx="59">
                  <c:v>3.0334237554869499</c:v>
                </c:pt>
                <c:pt idx="60">
                  <c:v>3.2095150145426308</c:v>
                </c:pt>
                <c:pt idx="61">
                  <c:v>3.2095150145426308</c:v>
                </c:pt>
                <c:pt idx="62">
                  <c:v>3.3344537511509307</c:v>
                </c:pt>
                <c:pt idx="63">
                  <c:v>3.3344537511509307</c:v>
                </c:pt>
                <c:pt idx="64">
                  <c:v>3.4313637641589874</c:v>
                </c:pt>
                <c:pt idx="65">
                  <c:v>3.4313637641589874</c:v>
                </c:pt>
              </c:numCache>
            </c:numRef>
          </c:xVal>
          <c:yVal>
            <c:numRef>
              <c:f>(Ala!$W$176,Ala!$W$178:$W$179,Ala!$W$188:$W$250)</c:f>
              <c:numCache>
                <c:formatCode>0.00</c:formatCode>
                <c:ptCount val="66"/>
                <c:pt idx="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  <c:pt idx="3">
                  <c:v>2.7353921999999999E-2</c:v>
                </c:pt>
                <c:pt idx="4">
                  <c:v>2.966361E-2</c:v>
                </c:pt>
                <c:pt idx="5">
                  <c:v>3.2581809000000003E-2</c:v>
                </c:pt>
                <c:pt idx="6">
                  <c:v>3.5053686000000001E-2</c:v>
                </c:pt>
                <c:pt idx="7">
                  <c:v>4.5748058000000001E-2</c:v>
                </c:pt>
                <c:pt idx="8">
                  <c:v>5.1111568000000003E-2</c:v>
                </c:pt>
                <c:pt idx="9">
                  <c:v>6.0569545000000002E-2</c:v>
                </c:pt>
                <c:pt idx="10">
                  <c:v>6.6961485000000001E-2</c:v>
                </c:pt>
                <c:pt idx="11">
                  <c:v>7.6562584000000003E-2</c:v>
                </c:pt>
                <c:pt idx="12">
                  <c:v>6.9534075000000001E-2</c:v>
                </c:pt>
                <c:pt idx="13">
                  <c:v>0.118027668</c:v>
                </c:pt>
                <c:pt idx="14">
                  <c:v>0.14792877700000001</c:v>
                </c:pt>
                <c:pt idx="15">
                  <c:v>0.16504470299999999</c:v>
                </c:pt>
                <c:pt idx="16">
                  <c:v>0.16661197</c:v>
                </c:pt>
                <c:pt idx="17">
                  <c:v>0.21011450300000001</c:v>
                </c:pt>
                <c:pt idx="18">
                  <c:v>0.21165437500000001</c:v>
                </c:pt>
                <c:pt idx="19">
                  <c:v>0.23894530999999999</c:v>
                </c:pt>
                <c:pt idx="20">
                  <c:v>0.23075554100000001</c:v>
                </c:pt>
                <c:pt idx="21">
                  <c:v>0.26701920499999998</c:v>
                </c:pt>
                <c:pt idx="22">
                  <c:v>0.26723036900000002</c:v>
                </c:pt>
                <c:pt idx="23">
                  <c:v>3.2759398000000002E-2</c:v>
                </c:pt>
                <c:pt idx="24">
                  <c:v>5.0820627E-2</c:v>
                </c:pt>
                <c:pt idx="25">
                  <c:v>3.8809353999999997E-2</c:v>
                </c:pt>
                <c:pt idx="26">
                  <c:v>3.6811336E-2</c:v>
                </c:pt>
                <c:pt idx="27">
                  <c:v>7.4068652999999998E-2</c:v>
                </c:pt>
                <c:pt idx="28">
                  <c:v>6.5217130999999998E-2</c:v>
                </c:pt>
                <c:pt idx="29">
                  <c:v>8.2785571000000002E-2</c:v>
                </c:pt>
                <c:pt idx="30">
                  <c:v>7.1389767000000007E-2</c:v>
                </c:pt>
                <c:pt idx="31">
                  <c:v>8.3025767E-2</c:v>
                </c:pt>
                <c:pt idx="32">
                  <c:v>9.0328160000000005E-2</c:v>
                </c:pt>
                <c:pt idx="33">
                  <c:v>0.14861401299999999</c:v>
                </c:pt>
                <c:pt idx="34">
                  <c:v>0.14073538199999999</c:v>
                </c:pt>
                <c:pt idx="35">
                  <c:v>0.17065186299999999</c:v>
                </c:pt>
                <c:pt idx="36">
                  <c:v>0.175100489</c:v>
                </c:pt>
                <c:pt idx="37">
                  <c:v>0.151194991</c:v>
                </c:pt>
                <c:pt idx="38">
                  <c:v>0.16105066600000001</c:v>
                </c:pt>
                <c:pt idx="39">
                  <c:v>0.173356172</c:v>
                </c:pt>
                <c:pt idx="40">
                  <c:v>0.17988259200000001</c:v>
                </c:pt>
                <c:pt idx="41">
                  <c:v>0.182733377</c:v>
                </c:pt>
                <c:pt idx="42">
                  <c:v>0.18647023400000001</c:v>
                </c:pt>
                <c:pt idx="43">
                  <c:v>0.18018848600000001</c:v>
                </c:pt>
                <c:pt idx="44">
                  <c:v>3.7055309000000002E-2</c:v>
                </c:pt>
                <c:pt idx="45">
                  <c:v>4.5069169999999999E-2</c:v>
                </c:pt>
                <c:pt idx="46">
                  <c:v>3.1707421999999999E-2</c:v>
                </c:pt>
                <c:pt idx="47">
                  <c:v>4.4920612999999998E-2</c:v>
                </c:pt>
                <c:pt idx="48">
                  <c:v>5.2411437999999998E-2</c:v>
                </c:pt>
                <c:pt idx="49">
                  <c:v>5.1262978000000001E-2</c:v>
                </c:pt>
                <c:pt idx="50">
                  <c:v>6.6634057999999996E-2</c:v>
                </c:pt>
                <c:pt idx="51">
                  <c:v>6.6178526000000001E-2</c:v>
                </c:pt>
                <c:pt idx="52">
                  <c:v>7.8294153000000005E-2</c:v>
                </c:pt>
                <c:pt idx="53">
                  <c:v>7.6465658000000006E-2</c:v>
                </c:pt>
                <c:pt idx="54">
                  <c:v>0.136467915</c:v>
                </c:pt>
                <c:pt idx="55">
                  <c:v>0.13206388699999999</c:v>
                </c:pt>
                <c:pt idx="56">
                  <c:v>0.16910413199999999</c:v>
                </c:pt>
                <c:pt idx="57">
                  <c:v>0.16184935</c:v>
                </c:pt>
                <c:pt idx="58">
                  <c:v>0.14339353499999999</c:v>
                </c:pt>
                <c:pt idx="59">
                  <c:v>0.131290411</c:v>
                </c:pt>
                <c:pt idx="60">
                  <c:v>0.13180620400000001</c:v>
                </c:pt>
                <c:pt idx="61">
                  <c:v>0.147145161</c:v>
                </c:pt>
                <c:pt idx="62">
                  <c:v>0.14771990099999999</c:v>
                </c:pt>
                <c:pt idx="63">
                  <c:v>0.153849656</c:v>
                </c:pt>
                <c:pt idx="64">
                  <c:v>0.15476706500000001</c:v>
                </c:pt>
                <c:pt idx="65">
                  <c:v>0.15125688200000001</c:v>
                </c:pt>
              </c:numCache>
            </c:numRef>
          </c:yVal>
        </c:ser>
        <c:ser>
          <c:idx val="2"/>
          <c:order val="2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(Ala!$V$176,Ala!$V$178:$V$179)</c:f>
              <c:numCache>
                <c:formatCode>0.00</c:formatCode>
                <c:ptCount val="3"/>
                <c:pt idx="0">
                  <c:v>2.7323937598229686</c:v>
                </c:pt>
                <c:pt idx="1">
                  <c:v>3.0334237554869499</c:v>
                </c:pt>
                <c:pt idx="2">
                  <c:v>3.0334237554869499</c:v>
                </c:pt>
              </c:numCache>
            </c:numRef>
          </c:xVal>
          <c:yVal>
            <c:numRef>
              <c:f>(Ala!$W$176,Ala!$W$178:$W$179)</c:f>
              <c:numCache>
                <c:formatCode>0.00</c:formatCode>
                <c:ptCount val="3"/>
                <c:pt idx="0">
                  <c:v>0.148962709</c:v>
                </c:pt>
                <c:pt idx="1">
                  <c:v>0.17047157399999999</c:v>
                </c:pt>
                <c:pt idx="2">
                  <c:v>0.17438295300000001</c:v>
                </c:pt>
              </c:numCache>
            </c:numRef>
          </c:yVal>
        </c:ser>
        <c:axId val="209753600"/>
        <c:axId val="209755520"/>
      </c:scatterChart>
      <c:valAx>
        <c:axId val="209753600"/>
        <c:scaling>
          <c:orientation val="minMax"/>
        </c:scaling>
        <c:axPos val="b"/>
        <c:numFmt formatCode="0.00" sourceLinked="1"/>
        <c:tickLblPos val="nextTo"/>
        <c:crossAx val="209755520"/>
        <c:crosses val="autoZero"/>
        <c:crossBetween val="midCat"/>
      </c:valAx>
      <c:valAx>
        <c:axId val="209755520"/>
        <c:scaling>
          <c:orientation val="minMax"/>
        </c:scaling>
        <c:axPos val="l"/>
        <c:numFmt formatCode="0.00" sourceLinked="1"/>
        <c:tickLblPos val="nextTo"/>
        <c:crossAx val="20975360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>
                  <a:lumMod val="75000"/>
                </a:sys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Ala!$O$162:$O$167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Ala!$P$162:$P$167</c:f>
              <c:numCache>
                <c:formatCode>0.00</c:formatCode>
                <c:ptCount val="6"/>
                <c:pt idx="0">
                  <c:v>0.121927282</c:v>
                </c:pt>
                <c:pt idx="1">
                  <c:v>0.132979501</c:v>
                </c:pt>
                <c:pt idx="2">
                  <c:v>0.24522496699999999</c:v>
                </c:pt>
                <c:pt idx="3">
                  <c:v>0.17647021600000001</c:v>
                </c:pt>
                <c:pt idx="4">
                  <c:v>0.175489586</c:v>
                </c:pt>
                <c:pt idx="5">
                  <c:v>0.26567845200000001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Ala!$O$168:$O$173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Ala!$P$168:$P$173</c:f>
              <c:numCache>
                <c:formatCode>0.00</c:formatCode>
                <c:ptCount val="6"/>
                <c:pt idx="0">
                  <c:v>7.3686091999999995E-2</c:v>
                </c:pt>
                <c:pt idx="1">
                  <c:v>6.4700987000000001E-2</c:v>
                </c:pt>
                <c:pt idx="2">
                  <c:v>8.8555435000000002E-2</c:v>
                </c:pt>
                <c:pt idx="3">
                  <c:v>9.0450495000000006E-2</c:v>
                </c:pt>
                <c:pt idx="4">
                  <c:v>0.106663234</c:v>
                </c:pt>
                <c:pt idx="5">
                  <c:v>0.102514176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Ala!$O$174:$O$179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Ala!$P$174:$P$179</c:f>
              <c:numCache>
                <c:formatCode>0.00</c:formatCode>
                <c:ptCount val="6"/>
                <c:pt idx="0">
                  <c:v>7.5547492999999993E-2</c:v>
                </c:pt>
                <c:pt idx="1">
                  <c:v>7.3187150000000006E-2</c:v>
                </c:pt>
                <c:pt idx="2">
                  <c:v>0.115897212</c:v>
                </c:pt>
                <c:pt idx="3">
                  <c:v>0.106286899</c:v>
                </c:pt>
                <c:pt idx="4">
                  <c:v>0.11897812100000001</c:v>
                </c:pt>
                <c:pt idx="5">
                  <c:v>0.123701636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Ala!$O$180:$O$185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Ala!$P$180:$P$185</c:f>
              <c:numCache>
                <c:formatCode>0.00</c:formatCode>
                <c:ptCount val="6"/>
                <c:pt idx="0">
                  <c:v>6.9385385999999993E-2</c:v>
                </c:pt>
                <c:pt idx="1">
                  <c:v>7.2830443999999994E-2</c:v>
                </c:pt>
                <c:pt idx="2">
                  <c:v>0.100116923</c:v>
                </c:pt>
                <c:pt idx="3">
                  <c:v>9.8305466999999994E-2</c:v>
                </c:pt>
                <c:pt idx="4">
                  <c:v>0.121842214</c:v>
                </c:pt>
                <c:pt idx="5">
                  <c:v>0.11464054799999999</c:v>
                </c:pt>
              </c:numCache>
            </c:numRef>
          </c:yVal>
        </c:ser>
        <c:axId val="209870848"/>
        <c:axId val="209872768"/>
      </c:scatterChart>
      <c:valAx>
        <c:axId val="209870848"/>
        <c:scaling>
          <c:orientation val="minMax"/>
        </c:scaling>
        <c:axPos val="b"/>
        <c:numFmt formatCode="0.00" sourceLinked="1"/>
        <c:tickLblPos val="nextTo"/>
        <c:crossAx val="209872768"/>
        <c:crosses val="autoZero"/>
        <c:crossBetween val="midCat"/>
      </c:valAx>
      <c:valAx>
        <c:axId val="209872768"/>
        <c:scaling>
          <c:orientation val="minMax"/>
        </c:scaling>
        <c:axPos val="l"/>
        <c:numFmt formatCode="0.00" sourceLinked="1"/>
        <c:tickLblPos val="nextTo"/>
        <c:crossAx val="209870848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Ala!$O$162:$O$167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Ala!$P$162:$P$167</c:f>
              <c:numCache>
                <c:formatCode>0.00</c:formatCode>
                <c:ptCount val="6"/>
                <c:pt idx="0">
                  <c:v>0.121927282</c:v>
                </c:pt>
                <c:pt idx="1">
                  <c:v>0.132979501</c:v>
                </c:pt>
                <c:pt idx="2">
                  <c:v>0.24522496699999999</c:v>
                </c:pt>
                <c:pt idx="3">
                  <c:v>0.17647021600000001</c:v>
                </c:pt>
                <c:pt idx="4">
                  <c:v>0.175489586</c:v>
                </c:pt>
                <c:pt idx="5">
                  <c:v>0.26567845200000001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Ala!$O$168:$O$185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Ala!$P$168:$P$185</c:f>
              <c:numCache>
                <c:formatCode>0.00</c:formatCode>
                <c:ptCount val="18"/>
                <c:pt idx="0">
                  <c:v>7.3686091999999995E-2</c:v>
                </c:pt>
                <c:pt idx="1">
                  <c:v>6.4700987000000001E-2</c:v>
                </c:pt>
                <c:pt idx="2">
                  <c:v>8.8555435000000002E-2</c:v>
                </c:pt>
                <c:pt idx="3">
                  <c:v>9.0450495000000006E-2</c:v>
                </c:pt>
                <c:pt idx="4">
                  <c:v>0.106663234</c:v>
                </c:pt>
                <c:pt idx="5">
                  <c:v>0.102514176</c:v>
                </c:pt>
                <c:pt idx="6">
                  <c:v>7.5547492999999993E-2</c:v>
                </c:pt>
                <c:pt idx="7">
                  <c:v>7.3187150000000006E-2</c:v>
                </c:pt>
                <c:pt idx="8">
                  <c:v>0.115897212</c:v>
                </c:pt>
                <c:pt idx="9">
                  <c:v>0.106286899</c:v>
                </c:pt>
                <c:pt idx="10">
                  <c:v>0.11897812100000001</c:v>
                </c:pt>
                <c:pt idx="11">
                  <c:v>0.123701636</c:v>
                </c:pt>
                <c:pt idx="12">
                  <c:v>6.9385385999999993E-2</c:v>
                </c:pt>
                <c:pt idx="13">
                  <c:v>7.2830443999999994E-2</c:v>
                </c:pt>
                <c:pt idx="14">
                  <c:v>0.100116923</c:v>
                </c:pt>
                <c:pt idx="15">
                  <c:v>9.8305466999999994E-2</c:v>
                </c:pt>
                <c:pt idx="16">
                  <c:v>0.121842214</c:v>
                </c:pt>
                <c:pt idx="17">
                  <c:v>0.11464054799999999</c:v>
                </c:pt>
              </c:numCache>
            </c:numRef>
          </c:yVal>
        </c:ser>
        <c:axId val="209905152"/>
        <c:axId val="209907072"/>
      </c:scatterChart>
      <c:valAx>
        <c:axId val="209905152"/>
        <c:scaling>
          <c:orientation val="minMax"/>
        </c:scaling>
        <c:axPos val="b"/>
        <c:numFmt formatCode="0.00" sourceLinked="1"/>
        <c:tickLblPos val="nextTo"/>
        <c:crossAx val="209907072"/>
        <c:crosses val="autoZero"/>
        <c:crossBetween val="midCat"/>
      </c:valAx>
      <c:valAx>
        <c:axId val="209907072"/>
        <c:scaling>
          <c:orientation val="minMax"/>
        </c:scaling>
        <c:axPos val="l"/>
        <c:numFmt formatCode="0.00" sourceLinked="1"/>
        <c:tickLblPos val="nextTo"/>
        <c:crossAx val="2099051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6386576800083486E-2"/>
          <c:y val="1.856765128148018E-2"/>
          <c:w val="0.82282376901141752"/>
          <c:h val="0.94696092980766733"/>
        </c:manualLayout>
      </c:layout>
      <c:scatterChart>
        <c:scatterStyle val="lineMarker"/>
        <c:ser>
          <c:idx val="0"/>
          <c:order val="0"/>
          <c:tx>
            <c:strRef>
              <c:f>Val!$B$149</c:f>
              <c:strCache>
                <c:ptCount val="1"/>
                <c:pt idx="0">
                  <c:v>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Val!$A$150:$A$265</c:f>
              <c:numCache>
                <c:formatCode>0.00E+00</c:formatCode>
                <c:ptCount val="116"/>
                <c:pt idx="0">
                  <c:v>-0.39793653433007975</c:v>
                </c:pt>
                <c:pt idx="1">
                  <c:v>-0.39793653433007975</c:v>
                </c:pt>
                <c:pt idx="2">
                  <c:v>-0.39793653433007975</c:v>
                </c:pt>
                <c:pt idx="3">
                  <c:v>-0.50545137902163961</c:v>
                </c:pt>
                <c:pt idx="4">
                  <c:v>-0.50545137902163961</c:v>
                </c:pt>
                <c:pt idx="5">
                  <c:v>-0.50545137902163961</c:v>
                </c:pt>
                <c:pt idx="6">
                  <c:v>-0.50545137902163961</c:v>
                </c:pt>
                <c:pt idx="7">
                  <c:v>-0.50545137902163961</c:v>
                </c:pt>
                <c:pt idx="8">
                  <c:v>-0.50545137902163961</c:v>
                </c:pt>
                <c:pt idx="9">
                  <c:v>-0.50545137902163961</c:v>
                </c:pt>
                <c:pt idx="10">
                  <c:v>-0.50545137902163961</c:v>
                </c:pt>
                <c:pt idx="11">
                  <c:v>-0.50545137902163961</c:v>
                </c:pt>
                <c:pt idx="12">
                  <c:v>-0.64866141168266522</c:v>
                </c:pt>
                <c:pt idx="13">
                  <c:v>-0.64866141168266522</c:v>
                </c:pt>
                <c:pt idx="14">
                  <c:v>-0.64866141168266522</c:v>
                </c:pt>
                <c:pt idx="15">
                  <c:v>-0.64866141168266522</c:v>
                </c:pt>
                <c:pt idx="16">
                  <c:v>-0.64866141168266522</c:v>
                </c:pt>
                <c:pt idx="17">
                  <c:v>-0.64866141168266522</c:v>
                </c:pt>
                <c:pt idx="18">
                  <c:v>-0.64866141168266522</c:v>
                </c:pt>
                <c:pt idx="19">
                  <c:v>-0.64866141168266522</c:v>
                </c:pt>
                <c:pt idx="20">
                  <c:v>-0.30217090797076118</c:v>
                </c:pt>
                <c:pt idx="21">
                  <c:v>-0.30217090797076118</c:v>
                </c:pt>
                <c:pt idx="22">
                  <c:v>-0.30217090797076118</c:v>
                </c:pt>
                <c:pt idx="23">
                  <c:v>-0.30217090797076118</c:v>
                </c:pt>
                <c:pt idx="24">
                  <c:v>-0.33385638535106971</c:v>
                </c:pt>
                <c:pt idx="25">
                  <c:v>-0.33385638535106971</c:v>
                </c:pt>
                <c:pt idx="26">
                  <c:v>-0.33385638535106971</c:v>
                </c:pt>
                <c:pt idx="27">
                  <c:v>-0.33385638535106971</c:v>
                </c:pt>
                <c:pt idx="28">
                  <c:v>-0.33385638535106971</c:v>
                </c:pt>
                <c:pt idx="29">
                  <c:v>-0.33385638535106971</c:v>
                </c:pt>
                <c:pt idx="30">
                  <c:v>-0.33385638535106971</c:v>
                </c:pt>
                <c:pt idx="31">
                  <c:v>-0.33385638535106971</c:v>
                </c:pt>
                <c:pt idx="32">
                  <c:v>-0.33385638535106971</c:v>
                </c:pt>
                <c:pt idx="33">
                  <c:v>-0.33385638535106971</c:v>
                </c:pt>
                <c:pt idx="34">
                  <c:v>-0.33385638535106971</c:v>
                </c:pt>
                <c:pt idx="35">
                  <c:v>-0.35275086015471563</c:v>
                </c:pt>
                <c:pt idx="36">
                  <c:v>-0.35275086015471563</c:v>
                </c:pt>
                <c:pt idx="37">
                  <c:v>-0.35275086015471563</c:v>
                </c:pt>
                <c:pt idx="38">
                  <c:v>-0.53707338321879605</c:v>
                </c:pt>
                <c:pt idx="39">
                  <c:v>-0.53707338321879605</c:v>
                </c:pt>
                <c:pt idx="40">
                  <c:v>-0.53707338321879605</c:v>
                </c:pt>
                <c:pt idx="41">
                  <c:v>-0.53707338321879605</c:v>
                </c:pt>
                <c:pt idx="42">
                  <c:v>-0.35275086015471563</c:v>
                </c:pt>
                <c:pt idx="43">
                  <c:v>-0.35275086015471563</c:v>
                </c:pt>
                <c:pt idx="44">
                  <c:v>-0.35275086015471563</c:v>
                </c:pt>
                <c:pt idx="45">
                  <c:v>-0.30217090797076118</c:v>
                </c:pt>
                <c:pt idx="46">
                  <c:v>-0.30217090797076118</c:v>
                </c:pt>
                <c:pt idx="47">
                  <c:v>-0.33385638535106971</c:v>
                </c:pt>
                <c:pt idx="48">
                  <c:v>-0.33385638535106971</c:v>
                </c:pt>
                <c:pt idx="49">
                  <c:v>-0.33385638535106971</c:v>
                </c:pt>
                <c:pt idx="50">
                  <c:v>-0.33385638535106971</c:v>
                </c:pt>
                <c:pt idx="51">
                  <c:v>-0.33385638535106971</c:v>
                </c:pt>
                <c:pt idx="52">
                  <c:v>-0.33385638535106971</c:v>
                </c:pt>
                <c:pt idx="53">
                  <c:v>-0.33385638535106971</c:v>
                </c:pt>
                <c:pt idx="54">
                  <c:v>-0.35275086015471563</c:v>
                </c:pt>
                <c:pt idx="55">
                  <c:v>-0.53707338321879605</c:v>
                </c:pt>
                <c:pt idx="56">
                  <c:v>-0.53707338321879605</c:v>
                </c:pt>
                <c:pt idx="57">
                  <c:v>-0.53707338321879605</c:v>
                </c:pt>
                <c:pt idx="58">
                  <c:v>-0.35275086015471563</c:v>
                </c:pt>
                <c:pt idx="59">
                  <c:v>-0.35275086015471563</c:v>
                </c:pt>
                <c:pt idx="60">
                  <c:v>-0.35275086015471563</c:v>
                </c:pt>
                <c:pt idx="61">
                  <c:v>-0.35275086015471563</c:v>
                </c:pt>
                <c:pt idx="62">
                  <c:v>-0.35275086015471563</c:v>
                </c:pt>
                <c:pt idx="63">
                  <c:v>-0.35275086015471563</c:v>
                </c:pt>
                <c:pt idx="64">
                  <c:v>-0.35275086015471563</c:v>
                </c:pt>
                <c:pt idx="65">
                  <c:v>-0.35275086015471563</c:v>
                </c:pt>
                <c:pt idx="66">
                  <c:v>-0.35275086015471563</c:v>
                </c:pt>
                <c:pt idx="67">
                  <c:v>-0.35275086015471563</c:v>
                </c:pt>
                <c:pt idx="68">
                  <c:v>-0.35275086015471563</c:v>
                </c:pt>
                <c:pt idx="69">
                  <c:v>-0.35275086015471563</c:v>
                </c:pt>
                <c:pt idx="70">
                  <c:v>-0.35275086015471563</c:v>
                </c:pt>
                <c:pt idx="71">
                  <c:v>-0.35275086015471563</c:v>
                </c:pt>
                <c:pt idx="72">
                  <c:v>-0.35275086015471563</c:v>
                </c:pt>
                <c:pt idx="73">
                  <c:v>-0.35275086015471563</c:v>
                </c:pt>
                <c:pt idx="74">
                  <c:v>-0.35275086015471563</c:v>
                </c:pt>
                <c:pt idx="75">
                  <c:v>-0.35275086015471563</c:v>
                </c:pt>
                <c:pt idx="76">
                  <c:v>-0.35275086015471563</c:v>
                </c:pt>
                <c:pt idx="77">
                  <c:v>-0.35275086015471563</c:v>
                </c:pt>
                <c:pt idx="78">
                  <c:v>-0.35275086015471563</c:v>
                </c:pt>
                <c:pt idx="79">
                  <c:v>-0.35275086015471563</c:v>
                </c:pt>
                <c:pt idx="80">
                  <c:v>-0.5892932714108815</c:v>
                </c:pt>
                <c:pt idx="81">
                  <c:v>-0.5892932714108815</c:v>
                </c:pt>
                <c:pt idx="82">
                  <c:v>-0.5892932714108815</c:v>
                </c:pt>
                <c:pt idx="83">
                  <c:v>-0.5892932714108815</c:v>
                </c:pt>
                <c:pt idx="84">
                  <c:v>-0.5892932714108815</c:v>
                </c:pt>
                <c:pt idx="85">
                  <c:v>-0.5892932714108815</c:v>
                </c:pt>
                <c:pt idx="86">
                  <c:v>-0.64866141168266522</c:v>
                </c:pt>
                <c:pt idx="87">
                  <c:v>-0.64866141168266522</c:v>
                </c:pt>
                <c:pt idx="88">
                  <c:v>-0.64866141168266522</c:v>
                </c:pt>
                <c:pt idx="89">
                  <c:v>-0.64866141168266522</c:v>
                </c:pt>
                <c:pt idx="90">
                  <c:v>-0.64866141168266522</c:v>
                </c:pt>
                <c:pt idx="91">
                  <c:v>-0.64866141168266522</c:v>
                </c:pt>
                <c:pt idx="92">
                  <c:v>-0.64866141168266522</c:v>
                </c:pt>
                <c:pt idx="93">
                  <c:v>-0.64866141168266522</c:v>
                </c:pt>
                <c:pt idx="94">
                  <c:v>-0.49046388479944447</c:v>
                </c:pt>
                <c:pt idx="95">
                  <c:v>-0.49046388479944447</c:v>
                </c:pt>
                <c:pt idx="96">
                  <c:v>-0.49046388479944447</c:v>
                </c:pt>
                <c:pt idx="97">
                  <c:v>-0.49046388479944447</c:v>
                </c:pt>
                <c:pt idx="98">
                  <c:v>-0.35275086015471563</c:v>
                </c:pt>
                <c:pt idx="99">
                  <c:v>-0.35275086015471563</c:v>
                </c:pt>
                <c:pt idx="100">
                  <c:v>-0.23999753761885451</c:v>
                </c:pt>
                <c:pt idx="101">
                  <c:v>-0.23999753761885451</c:v>
                </c:pt>
                <c:pt idx="102">
                  <c:v>-0.23999753761885451</c:v>
                </c:pt>
                <c:pt idx="103">
                  <c:v>-0.23999753761885451</c:v>
                </c:pt>
                <c:pt idx="104">
                  <c:v>-0.23999753761885451</c:v>
                </c:pt>
                <c:pt idx="105">
                  <c:v>-0.23999753761885451</c:v>
                </c:pt>
                <c:pt idx="106">
                  <c:v>-0.23999753761885451</c:v>
                </c:pt>
                <c:pt idx="107">
                  <c:v>-0.23999753761885451</c:v>
                </c:pt>
                <c:pt idx="108">
                  <c:v>-0.23999753761885451</c:v>
                </c:pt>
                <c:pt idx="109">
                  <c:v>-0.27442875282822859</c:v>
                </c:pt>
                <c:pt idx="110">
                  <c:v>-0.33180685591304571</c:v>
                </c:pt>
                <c:pt idx="111">
                  <c:v>-0.33180685591304571</c:v>
                </c:pt>
                <c:pt idx="112">
                  <c:v>-0.33715588446493805</c:v>
                </c:pt>
                <c:pt idx="113">
                  <c:v>-0.33180685591304571</c:v>
                </c:pt>
                <c:pt idx="114">
                  <c:v>-0.33180685591304571</c:v>
                </c:pt>
                <c:pt idx="115">
                  <c:v>-0.33180685591304571</c:v>
                </c:pt>
              </c:numCache>
            </c:numRef>
          </c:xVal>
          <c:yVal>
            <c:numRef>
              <c:f>Val!$B$150:$B$265</c:f>
              <c:numCache>
                <c:formatCode>0.00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Val!$I$149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(Val!$H$150:$H$151,Val!$H$154:$H$163,Val!$H$166:$H$167,Val!$H$169:$H$187)</c:f>
              <c:numCache>
                <c:formatCode>General</c:formatCode>
                <c:ptCount val="3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1.7687382791970536</c:v>
                </c:pt>
                <c:pt idx="13">
                  <c:v>1.7687382791970536</c:v>
                </c:pt>
                <c:pt idx="14">
                  <c:v>1.4677082835330724</c:v>
                </c:pt>
                <c:pt idx="15">
                  <c:v>0.68955703314942884</c:v>
                </c:pt>
                <c:pt idx="16">
                  <c:v>0.68955703314942884</c:v>
                </c:pt>
                <c:pt idx="17">
                  <c:v>1.7687382791970536</c:v>
                </c:pt>
                <c:pt idx="18">
                  <c:v>1.7687382791970536</c:v>
                </c:pt>
                <c:pt idx="19">
                  <c:v>1.4677082835330724</c:v>
                </c:pt>
                <c:pt idx="20">
                  <c:v>1.4677082835330724</c:v>
                </c:pt>
                <c:pt idx="21">
                  <c:v>0.68955703314942884</c:v>
                </c:pt>
                <c:pt idx="22">
                  <c:v>0.68955703314942884</c:v>
                </c:pt>
                <c:pt idx="23">
                  <c:v>1.7687382791970536</c:v>
                </c:pt>
                <c:pt idx="24">
                  <c:v>1.7687382791970536</c:v>
                </c:pt>
                <c:pt idx="25">
                  <c:v>1.4677082835330724</c:v>
                </c:pt>
                <c:pt idx="26">
                  <c:v>1.4677082835330724</c:v>
                </c:pt>
                <c:pt idx="27">
                  <c:v>0.68955703314942884</c:v>
                </c:pt>
                <c:pt idx="28">
                  <c:v>0.68955703314942884</c:v>
                </c:pt>
                <c:pt idx="29">
                  <c:v>1.7687382791970536</c:v>
                </c:pt>
                <c:pt idx="30">
                  <c:v>1.7687382791970536</c:v>
                </c:pt>
                <c:pt idx="31">
                  <c:v>1.4677082835330724</c:v>
                </c:pt>
                <c:pt idx="32">
                  <c:v>1.4677082835330724</c:v>
                </c:pt>
              </c:numCache>
            </c:numRef>
          </c:xVal>
          <c:yVal>
            <c:numRef>
              <c:f>(Val!$I$150:$I$151,Val!$I$154:$I$163,Val!$I$166:$I$167,Val!$I$169:$I$187)</c:f>
              <c:numCache>
                <c:formatCode>General</c:formatCode>
                <c:ptCount val="33"/>
                <c:pt idx="0">
                  <c:v>1.4617633E-2</c:v>
                </c:pt>
                <c:pt idx="1">
                  <c:v>1.5739214000000001E-2</c:v>
                </c:pt>
                <c:pt idx="2">
                  <c:v>1.7262805999999999E-2</c:v>
                </c:pt>
                <c:pt idx="3">
                  <c:v>1.9188795000000002E-2</c:v>
                </c:pt>
                <c:pt idx="4">
                  <c:v>1.5586944E-2</c:v>
                </c:pt>
                <c:pt idx="5">
                  <c:v>1.5120507E-2</c:v>
                </c:pt>
                <c:pt idx="6">
                  <c:v>1.4386292E-2</c:v>
                </c:pt>
                <c:pt idx="7">
                  <c:v>1.4544361E-2</c:v>
                </c:pt>
                <c:pt idx="8">
                  <c:v>1.5018769E-2</c:v>
                </c:pt>
                <c:pt idx="9">
                  <c:v>1.4194281E-2</c:v>
                </c:pt>
                <c:pt idx="10">
                  <c:v>2.2204353999999999E-2</c:v>
                </c:pt>
                <c:pt idx="11">
                  <c:v>1.5145239E-2</c:v>
                </c:pt>
                <c:pt idx="12">
                  <c:v>2.3641387999999999E-2</c:v>
                </c:pt>
                <c:pt idx="13">
                  <c:v>2.3533558999999999E-2</c:v>
                </c:pt>
                <c:pt idx="14">
                  <c:v>2.1767512999999999E-2</c:v>
                </c:pt>
                <c:pt idx="15">
                  <c:v>1.8168297E-2</c:v>
                </c:pt>
                <c:pt idx="16">
                  <c:v>1.9158260999999999E-2</c:v>
                </c:pt>
                <c:pt idx="17">
                  <c:v>2.1640096000000001E-2</c:v>
                </c:pt>
                <c:pt idx="18">
                  <c:v>2.4187791E-2</c:v>
                </c:pt>
                <c:pt idx="19">
                  <c:v>1.8854023000000001E-2</c:v>
                </c:pt>
                <c:pt idx="20">
                  <c:v>2.0298765999999999E-2</c:v>
                </c:pt>
                <c:pt idx="21">
                  <c:v>2.3108167999999998E-2</c:v>
                </c:pt>
                <c:pt idx="22">
                  <c:v>2.0858063999999999E-2</c:v>
                </c:pt>
                <c:pt idx="23">
                  <c:v>2.0574044E-2</c:v>
                </c:pt>
                <c:pt idx="24">
                  <c:v>2.4467525E-2</c:v>
                </c:pt>
                <c:pt idx="25">
                  <c:v>1.7914402999999999E-2</c:v>
                </c:pt>
                <c:pt idx="26">
                  <c:v>2.1256356000000001E-2</c:v>
                </c:pt>
                <c:pt idx="27">
                  <c:v>2.1105747000000001E-2</c:v>
                </c:pt>
                <c:pt idx="28">
                  <c:v>1.9546489E-2</c:v>
                </c:pt>
                <c:pt idx="29">
                  <c:v>2.7007222000000001E-2</c:v>
                </c:pt>
                <c:pt idx="30">
                  <c:v>2.5593029999999999E-2</c:v>
                </c:pt>
                <c:pt idx="31">
                  <c:v>2.2679659000000001E-2</c:v>
                </c:pt>
                <c:pt idx="32">
                  <c:v>1.8999595000000001E-2</c:v>
                </c:pt>
              </c:numCache>
            </c:numRef>
          </c:yVal>
        </c:ser>
        <c:ser>
          <c:idx val="2"/>
          <c:order val="2"/>
          <c:tx>
            <c:strRef>
              <c:f>Val!$P$149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Val!$O$150:$O$186</c:f>
              <c:numCache>
                <c:formatCode>General</c:formatCode>
                <c:ptCount val="3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  <c:pt idx="30" formatCode="0.00">
                  <c:v>2.6812412373755872</c:v>
                </c:pt>
                <c:pt idx="31" formatCode="0.00">
                  <c:v>2.6812412373755872</c:v>
                </c:pt>
                <c:pt idx="32" formatCode="0.00">
                  <c:v>2.0791812460476247</c:v>
                </c:pt>
                <c:pt idx="33" formatCode="0.00">
                  <c:v>2.0791812460476247</c:v>
                </c:pt>
                <c:pt idx="34" formatCode="0.00">
                  <c:v>2.3802112417116059</c:v>
                </c:pt>
                <c:pt idx="35" formatCode="0.00">
                  <c:v>2.3802112417116059</c:v>
                </c:pt>
                <c:pt idx="36" formatCode="0.00">
                  <c:v>2.6812412373755872</c:v>
                </c:pt>
              </c:numCache>
            </c:numRef>
          </c:xVal>
          <c:yVal>
            <c:numRef>
              <c:f>Val!$P$150:$P$187</c:f>
              <c:numCache>
                <c:formatCode>General</c:formatCode>
                <c:ptCount val="38"/>
                <c:pt idx="0">
                  <c:v>1.4617633E-2</c:v>
                </c:pt>
                <c:pt idx="1">
                  <c:v>1.5739214000000001E-2</c:v>
                </c:pt>
                <c:pt idx="2">
                  <c:v>1.2375621999999999E-2</c:v>
                </c:pt>
                <c:pt idx="3">
                  <c:v>1.2136354E-2</c:v>
                </c:pt>
                <c:pt idx="4">
                  <c:v>1.7262805999999999E-2</c:v>
                </c:pt>
                <c:pt idx="5">
                  <c:v>1.9188795000000002E-2</c:v>
                </c:pt>
                <c:pt idx="6">
                  <c:v>1.5586944E-2</c:v>
                </c:pt>
                <c:pt idx="7">
                  <c:v>1.5120507E-2</c:v>
                </c:pt>
                <c:pt idx="8">
                  <c:v>1.4386292E-2</c:v>
                </c:pt>
                <c:pt idx="9">
                  <c:v>1.4544361E-2</c:v>
                </c:pt>
                <c:pt idx="10">
                  <c:v>1.5018769E-2</c:v>
                </c:pt>
                <c:pt idx="11">
                  <c:v>1.4194281E-2</c:v>
                </c:pt>
                <c:pt idx="12">
                  <c:v>2.2204353999999999E-2</c:v>
                </c:pt>
                <c:pt idx="13">
                  <c:v>1.5145239E-2</c:v>
                </c:pt>
                <c:pt idx="14" formatCode="0.00">
                  <c:v>7.3924738000000004E-2</c:v>
                </c:pt>
                <c:pt idx="15" formatCode="0.00">
                  <c:v>2.7236106999999999E-2</c:v>
                </c:pt>
                <c:pt idx="16" formatCode="0.00">
                  <c:v>9.1941047999999997E-2</c:v>
                </c:pt>
                <c:pt idx="17" formatCode="0.00">
                  <c:v>3.3992004999999999E-2</c:v>
                </c:pt>
                <c:pt idx="18" formatCode="0.00">
                  <c:v>4.8509187000000002E-2</c:v>
                </c:pt>
                <c:pt idx="19" formatCode="0.00">
                  <c:v>0.164627883</c:v>
                </c:pt>
                <c:pt idx="20" formatCode="0.00">
                  <c:v>4.3002160999999997E-2</c:v>
                </c:pt>
                <c:pt idx="21" formatCode="0.00">
                  <c:v>2.7195298E-2</c:v>
                </c:pt>
                <c:pt idx="22" formatCode="0.00">
                  <c:v>3.5923174000000002E-2</c:v>
                </c:pt>
                <c:pt idx="23" formatCode="0.00">
                  <c:v>3.3135197999999998E-2</c:v>
                </c:pt>
                <c:pt idx="24" formatCode="0.00">
                  <c:v>4.7538609000000003E-2</c:v>
                </c:pt>
                <c:pt idx="25" formatCode="0.00">
                  <c:v>4.3630362999999998E-2</c:v>
                </c:pt>
                <c:pt idx="26" formatCode="0.00">
                  <c:v>2.9434049E-2</c:v>
                </c:pt>
                <c:pt idx="27" formatCode="0.00">
                  <c:v>3.6325785999999999E-2</c:v>
                </c:pt>
                <c:pt idx="28" formatCode="0.00">
                  <c:v>3.8664904999999999E-2</c:v>
                </c:pt>
                <c:pt idx="29" formatCode="0.00">
                  <c:v>4.3091160000000003E-2</c:v>
                </c:pt>
                <c:pt idx="30" formatCode="0.00">
                  <c:v>4.6004445999999997E-2</c:v>
                </c:pt>
                <c:pt idx="31" formatCode="0.00">
                  <c:v>4.7153340000000002E-2</c:v>
                </c:pt>
                <c:pt idx="32" formatCode="0.00">
                  <c:v>3.1866070000000003E-2</c:v>
                </c:pt>
                <c:pt idx="33" formatCode="0.00">
                  <c:v>3.0354962999999999E-2</c:v>
                </c:pt>
                <c:pt idx="34" formatCode="0.00">
                  <c:v>3.65165E-2</c:v>
                </c:pt>
                <c:pt idx="35" formatCode="0.00">
                  <c:v>3.4970857000000001E-2</c:v>
                </c:pt>
                <c:pt idx="36" formatCode="0.00">
                  <c:v>4.3500609000000003E-2</c:v>
                </c:pt>
                <c:pt idx="37" formatCode="0.00">
                  <c:v>4.7040710999999999E-2</c:v>
                </c:pt>
              </c:numCache>
            </c:numRef>
          </c:yVal>
        </c:ser>
        <c:ser>
          <c:idx val="3"/>
          <c:order val="3"/>
          <c:tx>
            <c:strRef>
              <c:f>Val!$W$149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Val!$V$150:$V$252</c:f>
              <c:numCache>
                <c:formatCode>General</c:formatCode>
                <c:ptCount val="10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1.1050122179871045</c:v>
                </c:pt>
                <c:pt idx="15" formatCode="0.00">
                  <c:v>1.1050122179871045</c:v>
                </c:pt>
                <c:pt idx="16" formatCode="0.00">
                  <c:v>1.1050122179871045</c:v>
                </c:pt>
                <c:pt idx="17" formatCode="0.00">
                  <c:v>1.1050122179871045</c:v>
                </c:pt>
                <c:pt idx="18" formatCode="0.00">
                  <c:v>1.4060422136510857</c:v>
                </c:pt>
                <c:pt idx="19" formatCode="0.00">
                  <c:v>1.4060422136510857</c:v>
                </c:pt>
                <c:pt idx="20" formatCode="0.00">
                  <c:v>1.4060422136510857</c:v>
                </c:pt>
                <c:pt idx="21" formatCode="0.00">
                  <c:v>1.4060422136510857</c:v>
                </c:pt>
                <c:pt idx="22" formatCode="0.00">
                  <c:v>1.707072209315067</c:v>
                </c:pt>
                <c:pt idx="23" formatCode="0.00">
                  <c:v>1.707072209315067</c:v>
                </c:pt>
                <c:pt idx="24" formatCode="0.00">
                  <c:v>1.8831634683707481</c:v>
                </c:pt>
                <c:pt idx="25" formatCode="0.00">
                  <c:v>1.8831634683707481</c:v>
                </c:pt>
                <c:pt idx="26" formatCode="0.00">
                  <c:v>2.008102204979048</c:v>
                </c:pt>
                <c:pt idx="27" formatCode="0.00">
                  <c:v>2.008102204979048</c:v>
                </c:pt>
                <c:pt idx="28" formatCode="0.00">
                  <c:v>2.4852234596987106</c:v>
                </c:pt>
                <c:pt idx="29" formatCode="0.00">
                  <c:v>2.4852234596987106</c:v>
                </c:pt>
                <c:pt idx="30" formatCode="0.00">
                  <c:v>2.7862534553626919</c:v>
                </c:pt>
                <c:pt idx="31" formatCode="0.00">
                  <c:v>2.7862534553626919</c:v>
                </c:pt>
                <c:pt idx="32" formatCode="0.00">
                  <c:v>2.7862534553626919</c:v>
                </c:pt>
                <c:pt idx="33" formatCode="0.00">
                  <c:v>2.7862534553626919</c:v>
                </c:pt>
                <c:pt idx="34" formatCode="0.00">
                  <c:v>2.9623447144183728</c:v>
                </c:pt>
                <c:pt idx="35" formatCode="0.00">
                  <c:v>2.9623447144183728</c:v>
                </c:pt>
                <c:pt idx="36" formatCode="0.00">
                  <c:v>3.0872834510266731</c:v>
                </c:pt>
                <c:pt idx="37" formatCode="0.00">
                  <c:v>3.0872834510266731</c:v>
                </c:pt>
                <c:pt idx="38" formatCode="0.00">
                  <c:v>3.1841934640347294</c:v>
                </c:pt>
                <c:pt idx="39" formatCode="0.00">
                  <c:v>3.1841934640347294</c:v>
                </c:pt>
                <c:pt idx="40" formatCode="0.00">
                  <c:v>1.1050122179871045</c:v>
                </c:pt>
                <c:pt idx="41" formatCode="0.00">
                  <c:v>1.1050122179871045</c:v>
                </c:pt>
                <c:pt idx="42" formatCode="0.00">
                  <c:v>1.4060422136510857</c:v>
                </c:pt>
                <c:pt idx="43" formatCode="0.00">
                  <c:v>1.4060422136510857</c:v>
                </c:pt>
                <c:pt idx="44" formatCode="0.00">
                  <c:v>1.707072209315067</c:v>
                </c:pt>
                <c:pt idx="45" formatCode="0.00">
                  <c:v>1.707072209315067</c:v>
                </c:pt>
                <c:pt idx="46" formatCode="0.00">
                  <c:v>1.8831634683707481</c:v>
                </c:pt>
                <c:pt idx="47" formatCode="0.00">
                  <c:v>1.8831634683707481</c:v>
                </c:pt>
                <c:pt idx="48" formatCode="0.00">
                  <c:v>2.008102204979048</c:v>
                </c:pt>
                <c:pt idx="49" formatCode="0.00">
                  <c:v>2.008102204979048</c:v>
                </c:pt>
                <c:pt idx="50" formatCode="0.00">
                  <c:v>2.4852234596987106</c:v>
                </c:pt>
                <c:pt idx="51" formatCode="0.00">
                  <c:v>2.4852234596987106</c:v>
                </c:pt>
                <c:pt idx="52" formatCode="0.00">
                  <c:v>2.7862534553626919</c:v>
                </c:pt>
                <c:pt idx="53" formatCode="0.00">
                  <c:v>2.7862534553626919</c:v>
                </c:pt>
                <c:pt idx="54" formatCode="0.00">
                  <c:v>2.9623447144183728</c:v>
                </c:pt>
                <c:pt idx="55" formatCode="0.00">
                  <c:v>2.9623447144183728</c:v>
                </c:pt>
                <c:pt idx="56" formatCode="0.00">
                  <c:v>3.0872834510266731</c:v>
                </c:pt>
                <c:pt idx="57" formatCode="0.00">
                  <c:v>3.0872834510266731</c:v>
                </c:pt>
                <c:pt idx="58" formatCode="0.00">
                  <c:v>3.1841934640347294</c:v>
                </c:pt>
                <c:pt idx="59" formatCode="0.00">
                  <c:v>3.1841934640347294</c:v>
                </c:pt>
                <c:pt idx="60" formatCode="0.00">
                  <c:v>1.1050122179871045</c:v>
                </c:pt>
                <c:pt idx="61" formatCode="0.00">
                  <c:v>1.1050122179871045</c:v>
                </c:pt>
                <c:pt idx="62" formatCode="0.00">
                  <c:v>1.4060422136510857</c:v>
                </c:pt>
                <c:pt idx="63" formatCode="0.00">
                  <c:v>1.4060422136510857</c:v>
                </c:pt>
                <c:pt idx="64" formatCode="0.00">
                  <c:v>1.707072209315067</c:v>
                </c:pt>
                <c:pt idx="65" formatCode="0.00">
                  <c:v>1.707072209315067</c:v>
                </c:pt>
                <c:pt idx="66" formatCode="0.00">
                  <c:v>1.8831634683707481</c:v>
                </c:pt>
                <c:pt idx="67" formatCode="0.00">
                  <c:v>1.8831634683707481</c:v>
                </c:pt>
                <c:pt idx="68" formatCode="0.00">
                  <c:v>2.008102204979048</c:v>
                </c:pt>
                <c:pt idx="69" formatCode="0.00">
                  <c:v>2.008102204979048</c:v>
                </c:pt>
                <c:pt idx="70" formatCode="0.00">
                  <c:v>2.4852234596987106</c:v>
                </c:pt>
                <c:pt idx="71" formatCode="0.00">
                  <c:v>2.4852234596987106</c:v>
                </c:pt>
                <c:pt idx="72" formatCode="0.00">
                  <c:v>2.7862534553626919</c:v>
                </c:pt>
                <c:pt idx="73" formatCode="0.00">
                  <c:v>2.7862534553626919</c:v>
                </c:pt>
                <c:pt idx="74" formatCode="0.00">
                  <c:v>2.7862534553626919</c:v>
                </c:pt>
                <c:pt idx="75" formatCode="0.00">
                  <c:v>2.7862534553626919</c:v>
                </c:pt>
                <c:pt idx="76" formatCode="0.00">
                  <c:v>2.9623447144183728</c:v>
                </c:pt>
                <c:pt idx="77" formatCode="0.00">
                  <c:v>3.0872834510266731</c:v>
                </c:pt>
                <c:pt idx="78" formatCode="0.00">
                  <c:v>3.0872834510266731</c:v>
                </c:pt>
                <c:pt idx="79" formatCode="0.00">
                  <c:v>3.1841934640347294</c:v>
                </c:pt>
                <c:pt idx="80" formatCode="0.00">
                  <c:v>3.1841934640347294</c:v>
                </c:pt>
                <c:pt idx="81" formatCode="0.00">
                  <c:v>1.1050122179871045</c:v>
                </c:pt>
                <c:pt idx="82" formatCode="0.00">
                  <c:v>1.1050122179871045</c:v>
                </c:pt>
                <c:pt idx="83" formatCode="0.00">
                  <c:v>1.4060422136510857</c:v>
                </c:pt>
                <c:pt idx="84" formatCode="0.00">
                  <c:v>1.4060422136510857</c:v>
                </c:pt>
                <c:pt idx="85" formatCode="0.00">
                  <c:v>1.707072209315067</c:v>
                </c:pt>
                <c:pt idx="86" formatCode="0.00">
                  <c:v>1.707072209315067</c:v>
                </c:pt>
                <c:pt idx="87" formatCode="0.00">
                  <c:v>1.8831634683707481</c:v>
                </c:pt>
                <c:pt idx="88" formatCode="0.00">
                  <c:v>1.8831634683707481</c:v>
                </c:pt>
                <c:pt idx="89" formatCode="0.00">
                  <c:v>2.008102204979048</c:v>
                </c:pt>
                <c:pt idx="90" formatCode="0.00">
                  <c:v>2.008102204979048</c:v>
                </c:pt>
                <c:pt idx="91" formatCode="0.00">
                  <c:v>2.4852234596987106</c:v>
                </c:pt>
                <c:pt idx="92" formatCode="0.00">
                  <c:v>2.4852234596987106</c:v>
                </c:pt>
                <c:pt idx="93" formatCode="0.00">
                  <c:v>2.7862534553626919</c:v>
                </c:pt>
                <c:pt idx="94" formatCode="0.00">
                  <c:v>2.7862534553626919</c:v>
                </c:pt>
                <c:pt idx="95" formatCode="0.00">
                  <c:v>2.7862534553626919</c:v>
                </c:pt>
                <c:pt idx="96" formatCode="0.00">
                  <c:v>2.7862534553626919</c:v>
                </c:pt>
                <c:pt idx="97" formatCode="0.00">
                  <c:v>2.9623447144183728</c:v>
                </c:pt>
                <c:pt idx="98" formatCode="0.00">
                  <c:v>2.9623447144183728</c:v>
                </c:pt>
                <c:pt idx="99" formatCode="0.00">
                  <c:v>3.0872834510266731</c:v>
                </c:pt>
                <c:pt idx="100" formatCode="0.00">
                  <c:v>3.0872834510266731</c:v>
                </c:pt>
                <c:pt idx="101" formatCode="0.00">
                  <c:v>3.1841934640347294</c:v>
                </c:pt>
                <c:pt idx="102" formatCode="0.00">
                  <c:v>3.1841934640347294</c:v>
                </c:pt>
              </c:numCache>
            </c:numRef>
          </c:xVal>
          <c:yVal>
            <c:numRef>
              <c:f>Val!$W$150:$W$252</c:f>
              <c:numCache>
                <c:formatCode>General</c:formatCode>
                <c:ptCount val="103"/>
                <c:pt idx="0">
                  <c:v>1.4617633E-2</c:v>
                </c:pt>
                <c:pt idx="1">
                  <c:v>1.5739214000000001E-2</c:v>
                </c:pt>
                <c:pt idx="2">
                  <c:v>1.2375621999999999E-2</c:v>
                </c:pt>
                <c:pt idx="3">
                  <c:v>1.2136354E-2</c:v>
                </c:pt>
                <c:pt idx="4">
                  <c:v>1.7262805999999999E-2</c:v>
                </c:pt>
                <c:pt idx="5">
                  <c:v>1.9188795000000002E-2</c:v>
                </c:pt>
                <c:pt idx="6">
                  <c:v>1.5586944E-2</c:v>
                </c:pt>
                <c:pt idx="7">
                  <c:v>1.5120507E-2</c:v>
                </c:pt>
                <c:pt idx="8">
                  <c:v>1.4386292E-2</c:v>
                </c:pt>
                <c:pt idx="9">
                  <c:v>1.4544361E-2</c:v>
                </c:pt>
                <c:pt idx="10">
                  <c:v>1.5018769E-2</c:v>
                </c:pt>
                <c:pt idx="11">
                  <c:v>1.4194281E-2</c:v>
                </c:pt>
                <c:pt idx="12">
                  <c:v>2.2204353999999999E-2</c:v>
                </c:pt>
                <c:pt idx="13">
                  <c:v>1.5145239E-2</c:v>
                </c:pt>
                <c:pt idx="14" formatCode="0.00">
                  <c:v>3.7054522999999999E-2</c:v>
                </c:pt>
                <c:pt idx="15" formatCode="0.00">
                  <c:v>1.3090207E-2</c:v>
                </c:pt>
                <c:pt idx="16" formatCode="0.00">
                  <c:v>1.4772356E-2</c:v>
                </c:pt>
                <c:pt idx="17" formatCode="0.00">
                  <c:v>1.3744902E-2</c:v>
                </c:pt>
                <c:pt idx="18" formatCode="0.00">
                  <c:v>1.6042372999999999E-2</c:v>
                </c:pt>
                <c:pt idx="19" formatCode="0.00">
                  <c:v>1.1857504E-2</c:v>
                </c:pt>
                <c:pt idx="20" formatCode="0.00">
                  <c:v>1.5218193E-2</c:v>
                </c:pt>
                <c:pt idx="21" formatCode="0.00">
                  <c:v>1.320234E-2</c:v>
                </c:pt>
                <c:pt idx="22" formatCode="0.00">
                  <c:v>2.0585066999999999E-2</c:v>
                </c:pt>
                <c:pt idx="23" formatCode="0.00">
                  <c:v>2.2709424999999998E-2</c:v>
                </c:pt>
                <c:pt idx="24" formatCode="0.00">
                  <c:v>6.7789467000000006E-2</c:v>
                </c:pt>
                <c:pt idx="25" formatCode="0.00">
                  <c:v>2.3128134000000002E-2</c:v>
                </c:pt>
                <c:pt idx="26" formatCode="0.00">
                  <c:v>3.1451195000000001E-2</c:v>
                </c:pt>
                <c:pt idx="27" formatCode="0.00">
                  <c:v>3.0110122999999999E-2</c:v>
                </c:pt>
                <c:pt idx="28" formatCode="0.00">
                  <c:v>4.4585782999999997E-2</c:v>
                </c:pt>
                <c:pt idx="29" formatCode="0.00">
                  <c:v>4.6504647000000003E-2</c:v>
                </c:pt>
                <c:pt idx="30" formatCode="0.00">
                  <c:v>6.0934607000000002E-2</c:v>
                </c:pt>
                <c:pt idx="31" formatCode="0.00">
                  <c:v>6.3475861999999994E-2</c:v>
                </c:pt>
                <c:pt idx="32" formatCode="0.00">
                  <c:v>5.3156902999999998E-2</c:v>
                </c:pt>
                <c:pt idx="33" formatCode="0.00">
                  <c:v>6.1517203999999999E-2</c:v>
                </c:pt>
                <c:pt idx="34" formatCode="0.00">
                  <c:v>6.6374904999999998E-2</c:v>
                </c:pt>
                <c:pt idx="35" formatCode="0.00">
                  <c:v>7.5706138000000006E-2</c:v>
                </c:pt>
                <c:pt idx="36" formatCode="0.00">
                  <c:v>6.1519694E-2</c:v>
                </c:pt>
                <c:pt idx="37" formatCode="0.00">
                  <c:v>0.149489065</c:v>
                </c:pt>
                <c:pt idx="38" formatCode="0.00">
                  <c:v>6.9546632999999997E-2</c:v>
                </c:pt>
                <c:pt idx="39" formatCode="0.00">
                  <c:v>0.155623648</c:v>
                </c:pt>
                <c:pt idx="40" formatCode="0.00">
                  <c:v>1.9397447000000002E-2</c:v>
                </c:pt>
                <c:pt idx="41" formatCode="0.00">
                  <c:v>1.9897649E-2</c:v>
                </c:pt>
                <c:pt idx="42" formatCode="0.00">
                  <c:v>2.0289125000000002E-2</c:v>
                </c:pt>
                <c:pt idx="43" formatCode="0.00">
                  <c:v>2.0692986999999999E-2</c:v>
                </c:pt>
                <c:pt idx="44" formatCode="0.00">
                  <c:v>2.3426796999999999E-2</c:v>
                </c:pt>
                <c:pt idx="45" formatCode="0.00">
                  <c:v>2.6875007999999999E-2</c:v>
                </c:pt>
                <c:pt idx="46" formatCode="0.00">
                  <c:v>2.5546185999999999E-2</c:v>
                </c:pt>
                <c:pt idx="47" formatCode="0.00">
                  <c:v>2.6532414000000001E-2</c:v>
                </c:pt>
                <c:pt idx="48" formatCode="0.00">
                  <c:v>2.8706771999999998E-2</c:v>
                </c:pt>
                <c:pt idx="49" formatCode="0.00">
                  <c:v>2.9817617000000001E-2</c:v>
                </c:pt>
                <c:pt idx="50" formatCode="0.00">
                  <c:v>4.3282200999999999E-2</c:v>
                </c:pt>
                <c:pt idx="51" formatCode="0.00">
                  <c:v>4.4362961999999999E-2</c:v>
                </c:pt>
                <c:pt idx="52" formatCode="0.00">
                  <c:v>6.0334770000000003E-2</c:v>
                </c:pt>
                <c:pt idx="53" formatCode="0.00">
                  <c:v>5.9188259999999999E-2</c:v>
                </c:pt>
                <c:pt idx="54" formatCode="0.00">
                  <c:v>8.3081709000000004E-2</c:v>
                </c:pt>
                <c:pt idx="55" formatCode="0.00">
                  <c:v>8.4907870999999996E-2</c:v>
                </c:pt>
                <c:pt idx="56" formatCode="0.00">
                  <c:v>9.3323337000000006E-2</c:v>
                </c:pt>
                <c:pt idx="57" formatCode="0.00">
                  <c:v>9.3909145999999999E-2</c:v>
                </c:pt>
                <c:pt idx="58" formatCode="0.00">
                  <c:v>0.109192834</c:v>
                </c:pt>
                <c:pt idx="59" formatCode="0.00">
                  <c:v>0.112164376</c:v>
                </c:pt>
                <c:pt idx="60" formatCode="0.00">
                  <c:v>1.7348743E-2</c:v>
                </c:pt>
                <c:pt idx="61" formatCode="0.00">
                  <c:v>1.7736259000000001E-2</c:v>
                </c:pt>
                <c:pt idx="62" formatCode="0.00">
                  <c:v>1.8715894E-2</c:v>
                </c:pt>
                <c:pt idx="63" formatCode="0.00">
                  <c:v>2.0028122999999998E-2</c:v>
                </c:pt>
                <c:pt idx="64" formatCode="0.00">
                  <c:v>3.9411624999999999E-2</c:v>
                </c:pt>
                <c:pt idx="65" formatCode="0.00">
                  <c:v>2.6994374000000002E-2</c:v>
                </c:pt>
                <c:pt idx="66" formatCode="0.00">
                  <c:v>3.0544991000000001E-2</c:v>
                </c:pt>
                <c:pt idx="67" formatCode="0.00">
                  <c:v>3.0158896000000001E-2</c:v>
                </c:pt>
                <c:pt idx="68" formatCode="0.00">
                  <c:v>3.3091874E-2</c:v>
                </c:pt>
                <c:pt idx="69" formatCode="0.00">
                  <c:v>3.3743506E-2</c:v>
                </c:pt>
                <c:pt idx="70" formatCode="0.00">
                  <c:v>5.0685183000000002E-2</c:v>
                </c:pt>
                <c:pt idx="71" formatCode="0.00">
                  <c:v>4.5974173E-2</c:v>
                </c:pt>
                <c:pt idx="72" formatCode="0.00">
                  <c:v>5.9331898000000001E-2</c:v>
                </c:pt>
                <c:pt idx="73" formatCode="0.00">
                  <c:v>5.7625876999999999E-2</c:v>
                </c:pt>
                <c:pt idx="74" formatCode="0.00">
                  <c:v>5.0989868000000001E-2</c:v>
                </c:pt>
                <c:pt idx="75" formatCode="0.00">
                  <c:v>5.4961659000000003E-2</c:v>
                </c:pt>
                <c:pt idx="76" formatCode="0.00">
                  <c:v>5.5588578E-2</c:v>
                </c:pt>
                <c:pt idx="77" formatCode="0.00">
                  <c:v>6.3749372999999998E-2</c:v>
                </c:pt>
                <c:pt idx="78" formatCode="0.00">
                  <c:v>6.4773846999999996E-2</c:v>
                </c:pt>
                <c:pt idx="79" formatCode="0.00">
                  <c:v>7.1090485999999994E-2</c:v>
                </c:pt>
                <c:pt idx="80" formatCode="0.00">
                  <c:v>6.7701660999999996E-2</c:v>
                </c:pt>
                <c:pt idx="81" formatCode="0.00">
                  <c:v>1.7099256E-2</c:v>
                </c:pt>
                <c:pt idx="82" formatCode="0.00">
                  <c:v>1.9916211E-2</c:v>
                </c:pt>
                <c:pt idx="83" formatCode="0.00">
                  <c:v>1.6609722E-2</c:v>
                </c:pt>
                <c:pt idx="84" formatCode="0.00">
                  <c:v>1.7716188000000001E-2</c:v>
                </c:pt>
                <c:pt idx="85" formatCode="0.00">
                  <c:v>2.3254540000000001E-2</c:v>
                </c:pt>
                <c:pt idx="86" formatCode="0.00">
                  <c:v>2.8351015E-2</c:v>
                </c:pt>
                <c:pt idx="87" formatCode="0.00">
                  <c:v>2.8613270999999999E-2</c:v>
                </c:pt>
                <c:pt idx="88" formatCode="0.00">
                  <c:v>3.0024094000000001E-2</c:v>
                </c:pt>
                <c:pt idx="89" formatCode="0.00">
                  <c:v>2.9981653E-2</c:v>
                </c:pt>
                <c:pt idx="90" formatCode="0.00">
                  <c:v>3.5998308E-2</c:v>
                </c:pt>
                <c:pt idx="91" formatCode="0.00">
                  <c:v>4.2569167999999998E-2</c:v>
                </c:pt>
                <c:pt idx="92" formatCode="0.00">
                  <c:v>4.6794460000000003E-2</c:v>
                </c:pt>
                <c:pt idx="93" formatCode="0.00">
                  <c:v>6.2714486E-2</c:v>
                </c:pt>
                <c:pt idx="94" formatCode="0.00">
                  <c:v>6.0000524999999999E-2</c:v>
                </c:pt>
                <c:pt idx="95" formatCode="0.00">
                  <c:v>4.9724097000000002E-2</c:v>
                </c:pt>
                <c:pt idx="96" formatCode="0.00">
                  <c:v>5.3489561999999997E-2</c:v>
                </c:pt>
                <c:pt idx="97" formatCode="0.00">
                  <c:v>5.2162691999999997E-2</c:v>
                </c:pt>
                <c:pt idx="98" formatCode="0.00">
                  <c:v>5.6012177000000003E-2</c:v>
                </c:pt>
                <c:pt idx="99" formatCode="0.00">
                  <c:v>6.0086581999999999E-2</c:v>
                </c:pt>
                <c:pt idx="100" formatCode="0.00">
                  <c:v>6.6222609000000002E-2</c:v>
                </c:pt>
                <c:pt idx="101" formatCode="0.00">
                  <c:v>7.1009412999999993E-2</c:v>
                </c:pt>
                <c:pt idx="102" formatCode="0.00">
                  <c:v>6.3068280000000004E-2</c:v>
                </c:pt>
              </c:numCache>
            </c:numRef>
          </c:yVal>
        </c:ser>
        <c:ser>
          <c:idx val="4"/>
          <c:order val="4"/>
          <c:tx>
            <c:strRef>
              <c:f>Val!$L$2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Val!$K$3:$K$23</c:f>
              <c:numCache>
                <c:formatCode>0.00</c:formatCode>
                <c:ptCount val="21"/>
                <c:pt idx="0">
                  <c:v>-0.3979400086720376</c:v>
                </c:pt>
                <c:pt idx="1">
                  <c:v>-0.37804300823843573</c:v>
                </c:pt>
                <c:pt idx="2">
                  <c:v>-0.35814600780483385</c:v>
                </c:pt>
                <c:pt idx="3">
                  <c:v>-0.33824900737123198</c:v>
                </c:pt>
                <c:pt idx="4">
                  <c:v>-0.31835200693763011</c:v>
                </c:pt>
                <c:pt idx="5">
                  <c:v>-0.29845500650402823</c:v>
                </c:pt>
                <c:pt idx="6">
                  <c:v>-0.27855800607042636</c:v>
                </c:pt>
                <c:pt idx="7">
                  <c:v>-0.25866100563682448</c:v>
                </c:pt>
                <c:pt idx="8">
                  <c:v>-0.23876400520322255</c:v>
                </c:pt>
                <c:pt idx="9">
                  <c:v>-0.21886700476962068</c:v>
                </c:pt>
                <c:pt idx="10">
                  <c:v>-0.1989700043360188</c:v>
                </c:pt>
                <c:pt idx="11">
                  <c:v>-0.1790730039024169</c:v>
                </c:pt>
                <c:pt idx="12">
                  <c:v>-0.15917600346881505</c:v>
                </c:pt>
                <c:pt idx="13">
                  <c:v>-0.13927900303521318</c:v>
                </c:pt>
                <c:pt idx="14">
                  <c:v>-0.1193820026016113</c:v>
                </c:pt>
                <c:pt idx="15">
                  <c:v>-9.9485002168009373E-2</c:v>
                </c:pt>
                <c:pt idx="16">
                  <c:v>-7.9588001734407499E-2</c:v>
                </c:pt>
                <c:pt idx="17">
                  <c:v>-5.9691001300805624E-2</c:v>
                </c:pt>
                <c:pt idx="18">
                  <c:v>-3.9794000867203749E-2</c:v>
                </c:pt>
                <c:pt idx="19">
                  <c:v>-1.9897000433601875E-2</c:v>
                </c:pt>
                <c:pt idx="20">
                  <c:v>0</c:v>
                </c:pt>
              </c:numCache>
            </c:numRef>
          </c:xVal>
          <c:yVal>
            <c:numRef>
              <c:f>Val!$L$3:$L$23</c:f>
              <c:numCache>
                <c:formatCode>0.00</c:formatCode>
                <c:ptCount val="21"/>
                <c:pt idx="0">
                  <c:v>1.7776796632642138E-2</c:v>
                </c:pt>
                <c:pt idx="1">
                  <c:v>1.7502287584183859E-2</c:v>
                </c:pt>
                <c:pt idx="2">
                  <c:v>1.7213102765782463E-2</c:v>
                </c:pt>
                <c:pt idx="3">
                  <c:v>1.6916734862838942E-2</c:v>
                </c:pt>
                <c:pt idx="4">
                  <c:v>1.6620676560754298E-2</c:v>
                </c:pt>
                <c:pt idx="5">
                  <c:v>1.6332420544929512E-2</c:v>
                </c:pt>
                <c:pt idx="6">
                  <c:v>1.605945950076558E-2</c:v>
                </c:pt>
                <c:pt idx="7">
                  <c:v>1.5809286113663487E-2</c:v>
                </c:pt>
                <c:pt idx="8">
                  <c:v>1.5589393069024229E-2</c:v>
                </c:pt>
                <c:pt idx="9">
                  <c:v>1.5407273052248795E-2</c:v>
                </c:pt>
                <c:pt idx="10">
                  <c:v>1.5270418748738177E-2</c:v>
                </c:pt>
                <c:pt idx="11">
                  <c:v>1.5186322843893364E-2</c:v>
                </c:pt>
                <c:pt idx="12">
                  <c:v>1.5162478023115348E-2</c:v>
                </c:pt>
                <c:pt idx="13">
                  <c:v>1.520637697180512E-2</c:v>
                </c:pt>
                <c:pt idx="14">
                  <c:v>1.532551237536367E-2</c:v>
                </c:pt>
                <c:pt idx="15">
                  <c:v>1.5527376919191991E-2</c:v>
                </c:pt>
                <c:pt idx="16">
                  <c:v>1.581946328869107E-2</c:v>
                </c:pt>
                <c:pt idx="17">
                  <c:v>1.6209264169261901E-2</c:v>
                </c:pt>
                <c:pt idx="18">
                  <c:v>1.6704272246305472E-2</c:v>
                </c:pt>
                <c:pt idx="19">
                  <c:v>1.7311980205222777E-2</c:v>
                </c:pt>
                <c:pt idx="20">
                  <c:v>1.8039880731414805E-2</c:v>
                </c:pt>
              </c:numCache>
            </c:numRef>
          </c:yVal>
        </c:ser>
        <c:ser>
          <c:idx val="5"/>
          <c:order val="5"/>
          <c:tx>
            <c:strRef>
              <c:f>Val!$M$2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Val!$K$3:$K$23</c:f>
              <c:numCache>
                <c:formatCode>0.00</c:formatCode>
                <c:ptCount val="21"/>
                <c:pt idx="0">
                  <c:v>-0.3979400086720376</c:v>
                </c:pt>
                <c:pt idx="1">
                  <c:v>-0.37804300823843573</c:v>
                </c:pt>
                <c:pt idx="2">
                  <c:v>-0.35814600780483385</c:v>
                </c:pt>
                <c:pt idx="3">
                  <c:v>-0.33824900737123198</c:v>
                </c:pt>
                <c:pt idx="4">
                  <c:v>-0.31835200693763011</c:v>
                </c:pt>
                <c:pt idx="5">
                  <c:v>-0.29845500650402823</c:v>
                </c:pt>
                <c:pt idx="6">
                  <c:v>-0.27855800607042636</c:v>
                </c:pt>
                <c:pt idx="7">
                  <c:v>-0.25866100563682448</c:v>
                </c:pt>
                <c:pt idx="8">
                  <c:v>-0.23876400520322255</c:v>
                </c:pt>
                <c:pt idx="9">
                  <c:v>-0.21886700476962068</c:v>
                </c:pt>
                <c:pt idx="10">
                  <c:v>-0.1989700043360188</c:v>
                </c:pt>
                <c:pt idx="11">
                  <c:v>-0.1790730039024169</c:v>
                </c:pt>
                <c:pt idx="12">
                  <c:v>-0.15917600346881505</c:v>
                </c:pt>
                <c:pt idx="13">
                  <c:v>-0.13927900303521318</c:v>
                </c:pt>
                <c:pt idx="14">
                  <c:v>-0.1193820026016113</c:v>
                </c:pt>
                <c:pt idx="15">
                  <c:v>-9.9485002168009373E-2</c:v>
                </c:pt>
                <c:pt idx="16">
                  <c:v>-7.9588001734407499E-2</c:v>
                </c:pt>
                <c:pt idx="17">
                  <c:v>-5.9691001300805624E-2</c:v>
                </c:pt>
                <c:pt idx="18">
                  <c:v>-3.9794000867203749E-2</c:v>
                </c:pt>
                <c:pt idx="19">
                  <c:v>-1.9897000433601875E-2</c:v>
                </c:pt>
                <c:pt idx="20">
                  <c:v>0</c:v>
                </c:pt>
              </c:numCache>
            </c:numRef>
          </c:xVal>
          <c:yVal>
            <c:numRef>
              <c:f>Val!$M$3:$M$23</c:f>
              <c:numCache>
                <c:formatCode>0.00</c:formatCode>
                <c:ptCount val="21"/>
                <c:pt idx="0">
                  <c:v>2.1136815619570436E-2</c:v>
                </c:pt>
                <c:pt idx="1">
                  <c:v>2.1187370768658988E-2</c:v>
                </c:pt>
                <c:pt idx="2">
                  <c:v>2.1231204305262992E-2</c:v>
                </c:pt>
                <c:pt idx="3">
                  <c:v>2.1268491440239151E-2</c:v>
                </c:pt>
                <c:pt idx="4">
                  <c:v>2.129940738444417E-2</c:v>
                </c:pt>
                <c:pt idx="5">
                  <c:v>2.1324127348734751E-2</c:v>
                </c:pt>
                <c:pt idx="6">
                  <c:v>2.1342826543967592E-2</c:v>
                </c:pt>
                <c:pt idx="7">
                  <c:v>2.1355680180999405E-2</c:v>
                </c:pt>
                <c:pt idx="8">
                  <c:v>2.1362863470686881E-2</c:v>
                </c:pt>
                <c:pt idx="9">
                  <c:v>2.1364551623886733E-2</c:v>
                </c:pt>
                <c:pt idx="10">
                  <c:v>2.1360919851455658E-2</c:v>
                </c:pt>
                <c:pt idx="11">
                  <c:v>2.135214336425036E-2</c:v>
                </c:pt>
                <c:pt idx="12">
                  <c:v>2.1338397373127541E-2</c:v>
                </c:pt>
                <c:pt idx="13">
                  <c:v>2.1319857088943905E-2</c:v>
                </c:pt>
                <c:pt idx="14">
                  <c:v>2.1296697722556157E-2</c:v>
                </c:pt>
                <c:pt idx="15">
                  <c:v>2.1269094484820991E-2</c:v>
                </c:pt>
                <c:pt idx="16">
                  <c:v>2.123722258659512E-2</c:v>
                </c:pt>
                <c:pt idx="17">
                  <c:v>2.1201257238735238E-2</c:v>
                </c:pt>
                <c:pt idx="18">
                  <c:v>2.1161373652098053E-2</c:v>
                </c:pt>
                <c:pt idx="19">
                  <c:v>2.1117747037540265E-2</c:v>
                </c:pt>
                <c:pt idx="20">
                  <c:v>2.1070552605918579E-2</c:v>
                </c:pt>
              </c:numCache>
            </c:numRef>
          </c:yVal>
        </c:ser>
        <c:ser>
          <c:idx val="6"/>
          <c:order val="6"/>
          <c:tx>
            <c:strRef>
              <c:f>Val!$Q$2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Val!$O$3:$O$23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1.5333681915500774</c:v>
                </c:pt>
                <c:pt idx="2">
                  <c:v>1.5896151283804925</c:v>
                </c:pt>
                <c:pt idx="3">
                  <c:v>1.6458620652109075</c:v>
                </c:pt>
                <c:pt idx="4">
                  <c:v>1.7021090020413223</c:v>
                </c:pt>
                <c:pt idx="5">
                  <c:v>1.7583559388717374</c:v>
                </c:pt>
                <c:pt idx="6">
                  <c:v>1.8146028757021524</c:v>
                </c:pt>
                <c:pt idx="7">
                  <c:v>1.8708498125325674</c:v>
                </c:pt>
                <c:pt idx="8">
                  <c:v>1.9270967493629825</c:v>
                </c:pt>
                <c:pt idx="9">
                  <c:v>1.9833436861933973</c:v>
                </c:pt>
                <c:pt idx="10">
                  <c:v>2.0395906230238126</c:v>
                </c:pt>
                <c:pt idx="11">
                  <c:v>2.0958375598542274</c:v>
                </c:pt>
                <c:pt idx="12">
                  <c:v>2.1520844966846422</c:v>
                </c:pt>
                <c:pt idx="13">
                  <c:v>2.2083314335150575</c:v>
                </c:pt>
                <c:pt idx="14">
                  <c:v>2.2645783703454723</c:v>
                </c:pt>
                <c:pt idx="15">
                  <c:v>2.3208253071758875</c:v>
                </c:pt>
                <c:pt idx="16">
                  <c:v>2.3770722440063023</c:v>
                </c:pt>
                <c:pt idx="17">
                  <c:v>2.4333191808367176</c:v>
                </c:pt>
                <c:pt idx="18">
                  <c:v>2.4895661176671324</c:v>
                </c:pt>
                <c:pt idx="19">
                  <c:v>2.5458130544975477</c:v>
                </c:pt>
                <c:pt idx="20">
                  <c:v>2.6020599913279625</c:v>
                </c:pt>
              </c:numCache>
            </c:numRef>
          </c:xVal>
          <c:yVal>
            <c:numRef>
              <c:f>Val!$Q$3:$Q$23</c:f>
              <c:numCache>
                <c:formatCode>0.00</c:formatCode>
                <c:ptCount val="21"/>
                <c:pt idx="0">
                  <c:v>4.881906643991292E-2</c:v>
                </c:pt>
                <c:pt idx="1">
                  <c:v>4.6834948582005778E-2</c:v>
                </c:pt>
                <c:pt idx="2">
                  <c:v>4.4990769065041077E-2</c:v>
                </c:pt>
                <c:pt idx="3">
                  <c:v>4.3303573916228216E-2</c:v>
                </c:pt>
                <c:pt idx="4">
                  <c:v>4.1790409162776848E-2</c:v>
                </c:pt>
                <c:pt idx="5">
                  <c:v>4.0468320831896401E-2</c:v>
                </c:pt>
                <c:pt idx="6">
                  <c:v>3.9354354950796477E-2</c:v>
                </c:pt>
                <c:pt idx="7">
                  <c:v>3.8465557546686617E-2</c:v>
                </c:pt>
                <c:pt idx="8">
                  <c:v>3.7818974646776291E-2</c:v>
                </c:pt>
                <c:pt idx="9">
                  <c:v>3.7431652278275079E-2</c:v>
                </c:pt>
                <c:pt idx="10">
                  <c:v>3.7320636468392496E-2</c:v>
                </c:pt>
                <c:pt idx="11">
                  <c:v>3.7502973244338086E-2</c:v>
                </c:pt>
                <c:pt idx="12">
                  <c:v>3.7995708633321343E-2</c:v>
                </c:pt>
                <c:pt idx="13">
                  <c:v>3.8815888662551867E-2</c:v>
                </c:pt>
                <c:pt idx="14">
                  <c:v>3.9980559359239165E-2</c:v>
                </c:pt>
                <c:pt idx="15">
                  <c:v>4.1506766750592727E-2</c:v>
                </c:pt>
                <c:pt idx="16">
                  <c:v>4.3411556863822087E-2</c:v>
                </c:pt>
                <c:pt idx="17">
                  <c:v>4.571197572613684E-2</c:v>
                </c:pt>
                <c:pt idx="18">
                  <c:v>4.8425069364746477E-2</c:v>
                </c:pt>
                <c:pt idx="19">
                  <c:v>5.1567883806860518E-2</c:v>
                </c:pt>
                <c:pt idx="20">
                  <c:v>5.5157465079688564E-2</c:v>
                </c:pt>
              </c:numCache>
            </c:numRef>
          </c:yVal>
        </c:ser>
        <c:ser>
          <c:idx val="7"/>
          <c:order val="7"/>
          <c:tx>
            <c:strRef>
              <c:f>Val!$U$2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Val!$S$3:$S$23</c:f>
              <c:numCache>
                <c:formatCode>0.00</c:formatCode>
                <c:ptCount val="21"/>
                <c:pt idx="0">
                  <c:v>1</c:v>
                </c:pt>
                <c:pt idx="1">
                  <c:v>1.123856062735983</c:v>
                </c:pt>
                <c:pt idx="2">
                  <c:v>1.2477121254719663</c:v>
                </c:pt>
                <c:pt idx="3">
                  <c:v>1.3715681882079493</c:v>
                </c:pt>
                <c:pt idx="4">
                  <c:v>1.4954242509439326</c:v>
                </c:pt>
                <c:pt idx="5">
                  <c:v>1.6192803136799157</c:v>
                </c:pt>
                <c:pt idx="6">
                  <c:v>1.7431363764158987</c:v>
                </c:pt>
                <c:pt idx="7">
                  <c:v>1.8669924391518817</c:v>
                </c:pt>
                <c:pt idx="8">
                  <c:v>1.9908485018878652</c:v>
                </c:pt>
                <c:pt idx="9">
                  <c:v>2.1147045646238483</c:v>
                </c:pt>
                <c:pt idx="10">
                  <c:v>2.2385606273598313</c:v>
                </c:pt>
                <c:pt idx="11">
                  <c:v>2.3624166900958148</c:v>
                </c:pt>
                <c:pt idx="12">
                  <c:v>2.4862727528317974</c:v>
                </c:pt>
                <c:pt idx="13">
                  <c:v>2.6101288155677809</c:v>
                </c:pt>
                <c:pt idx="14">
                  <c:v>2.7339848783037635</c:v>
                </c:pt>
                <c:pt idx="15">
                  <c:v>2.857840941039747</c:v>
                </c:pt>
                <c:pt idx="16">
                  <c:v>2.9816970037757304</c:v>
                </c:pt>
                <c:pt idx="17">
                  <c:v>3.105553066511713</c:v>
                </c:pt>
                <c:pt idx="18">
                  <c:v>3.2294091292476965</c:v>
                </c:pt>
                <c:pt idx="19">
                  <c:v>3.3532651919836796</c:v>
                </c:pt>
                <c:pt idx="20">
                  <c:v>3.4771212547196626</c:v>
                </c:pt>
              </c:numCache>
            </c:numRef>
          </c:xVal>
          <c:yVal>
            <c:numRef>
              <c:f>Val!$U$3:$U$23</c:f>
              <c:numCache>
                <c:formatCode>0.00</c:formatCode>
                <c:ptCount val="21"/>
                <c:pt idx="0">
                  <c:v>1.8983613626971492E-2</c:v>
                </c:pt>
                <c:pt idx="1">
                  <c:v>1.9272406057644926E-2</c:v>
                </c:pt>
                <c:pt idx="2">
                  <c:v>1.9794736175150141E-2</c:v>
                </c:pt>
                <c:pt idx="3">
                  <c:v>2.0587844799025964E-2</c:v>
                </c:pt>
                <c:pt idx="4">
                  <c:v>2.1688972748811226E-2</c:v>
                </c:pt>
                <c:pt idx="5">
                  <c:v>2.3135360844044751E-2</c:v>
                </c:pt>
                <c:pt idx="6">
                  <c:v>2.4964249904265375E-2</c:v>
                </c:pt>
                <c:pt idx="7">
                  <c:v>2.721288074901192E-2</c:v>
                </c:pt>
                <c:pt idx="8">
                  <c:v>2.9918494197823227E-2</c:v>
                </c:pt>
                <c:pt idx="9">
                  <c:v>3.3118331070238115E-2</c:v>
                </c:pt>
                <c:pt idx="10">
                  <c:v>3.6849632185795421E-2</c:v>
                </c:pt>
                <c:pt idx="11">
                  <c:v>4.1149638364033979E-2</c:v>
                </c:pt>
                <c:pt idx="12">
                  <c:v>4.6055590424492587E-2</c:v>
                </c:pt>
                <c:pt idx="13">
                  <c:v>5.1604729186710115E-2</c:v>
                </c:pt>
                <c:pt idx="14">
                  <c:v>5.7834295470225359E-2</c:v>
                </c:pt>
                <c:pt idx="15">
                  <c:v>6.4781530094577183E-2</c:v>
                </c:pt>
                <c:pt idx="16">
                  <c:v>7.2483673879304433E-2</c:v>
                </c:pt>
                <c:pt idx="17">
                  <c:v>8.0977967643945825E-2</c:v>
                </c:pt>
                <c:pt idx="18">
                  <c:v>9.0301652208040317E-2</c:v>
                </c:pt>
                <c:pt idx="19">
                  <c:v>0.1004919683911267</c:v>
                </c:pt>
                <c:pt idx="20">
                  <c:v>0.11158615701274374</c:v>
                </c:pt>
              </c:numCache>
            </c:numRef>
          </c:yVal>
        </c:ser>
        <c:ser>
          <c:idx val="8"/>
          <c:order val="8"/>
          <c:tx>
            <c:strRef>
              <c:f>Val!$P$2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Val!$O$3:$O$23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1.5333681915500774</c:v>
                </c:pt>
                <c:pt idx="2">
                  <c:v>1.5896151283804925</c:v>
                </c:pt>
                <c:pt idx="3">
                  <c:v>1.6458620652109075</c:v>
                </c:pt>
                <c:pt idx="4">
                  <c:v>1.7021090020413223</c:v>
                </c:pt>
                <c:pt idx="5">
                  <c:v>1.7583559388717374</c:v>
                </c:pt>
                <c:pt idx="6">
                  <c:v>1.8146028757021524</c:v>
                </c:pt>
                <c:pt idx="7">
                  <c:v>1.8708498125325674</c:v>
                </c:pt>
                <c:pt idx="8">
                  <c:v>1.9270967493629825</c:v>
                </c:pt>
                <c:pt idx="9">
                  <c:v>1.9833436861933973</c:v>
                </c:pt>
                <c:pt idx="10">
                  <c:v>2.0395906230238126</c:v>
                </c:pt>
                <c:pt idx="11">
                  <c:v>2.0958375598542274</c:v>
                </c:pt>
                <c:pt idx="12">
                  <c:v>2.1520844966846422</c:v>
                </c:pt>
                <c:pt idx="13">
                  <c:v>2.2083314335150575</c:v>
                </c:pt>
                <c:pt idx="14">
                  <c:v>2.2645783703454723</c:v>
                </c:pt>
                <c:pt idx="15">
                  <c:v>2.3208253071758875</c:v>
                </c:pt>
                <c:pt idx="16">
                  <c:v>2.3770722440063023</c:v>
                </c:pt>
                <c:pt idx="17">
                  <c:v>2.4333191808367176</c:v>
                </c:pt>
                <c:pt idx="18">
                  <c:v>2.4895661176671324</c:v>
                </c:pt>
                <c:pt idx="19">
                  <c:v>2.5458130544975477</c:v>
                </c:pt>
                <c:pt idx="20">
                  <c:v>2.6020599913279625</c:v>
                </c:pt>
              </c:numCache>
            </c:numRef>
          </c:xVal>
          <c:yVal>
            <c:numRef>
              <c:f>Val!$P$3:$P$23</c:f>
              <c:numCache>
                <c:formatCode>0.00</c:formatCode>
                <c:ptCount val="21"/>
                <c:pt idx="0">
                  <c:v>2.0037919420300906E-2</c:v>
                </c:pt>
                <c:pt idx="1">
                  <c:v>2.0591611187379198E-2</c:v>
                </c:pt>
                <c:pt idx="2">
                  <c:v>2.122609650539679E-2</c:v>
                </c:pt>
                <c:pt idx="3">
                  <c:v>2.1945333547727743E-2</c:v>
                </c:pt>
                <c:pt idx="4">
                  <c:v>2.2753280487746125E-2</c:v>
                </c:pt>
                <c:pt idx="5">
                  <c:v>2.3653895498825996E-2</c:v>
                </c:pt>
                <c:pt idx="6">
                  <c:v>2.465113675434143E-2</c:v>
                </c:pt>
                <c:pt idx="7">
                  <c:v>2.5748962427666486E-2</c:v>
                </c:pt>
                <c:pt idx="8">
                  <c:v>2.6951330692175226E-2</c:v>
                </c:pt>
                <c:pt idx="9">
                  <c:v>2.8262199721241714E-2</c:v>
                </c:pt>
                <c:pt idx="10">
                  <c:v>2.9685527688240024E-2</c:v>
                </c:pt>
                <c:pt idx="11">
                  <c:v>3.1225272766544201E-2</c:v>
                </c:pt>
                <c:pt idx="12">
                  <c:v>3.2885393129528318E-2</c:v>
                </c:pt>
                <c:pt idx="13">
                  <c:v>3.4669846950566456E-2</c:v>
                </c:pt>
                <c:pt idx="14">
                  <c:v>3.658259240303266E-2</c:v>
                </c:pt>
                <c:pt idx="15">
                  <c:v>3.8627587660301013E-2</c:v>
                </c:pt>
                <c:pt idx="16">
                  <c:v>4.0808790895745545E-2</c:v>
                </c:pt>
                <c:pt idx="17">
                  <c:v>4.313016028274036E-2</c:v>
                </c:pt>
                <c:pt idx="18">
                  <c:v>4.5595653994659487E-2</c:v>
                </c:pt>
                <c:pt idx="19">
                  <c:v>4.8209230204877024E-2</c:v>
                </c:pt>
                <c:pt idx="20">
                  <c:v>5.0974847086767E-2</c:v>
                </c:pt>
              </c:numCache>
            </c:numRef>
          </c:yVal>
        </c:ser>
        <c:axId val="221346432"/>
        <c:axId val="221376896"/>
      </c:scatterChart>
      <c:valAx>
        <c:axId val="221346432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376896"/>
        <c:crosses val="autoZero"/>
        <c:crossBetween val="midCat"/>
      </c:valAx>
      <c:valAx>
        <c:axId val="221376896"/>
        <c:scaling>
          <c:orientation val="minMax"/>
        </c:scaling>
        <c:axPos val="l"/>
        <c:numFmt formatCode="0.00" sourceLinked="1"/>
        <c:tickLblPos val="nextTo"/>
        <c:crossAx val="22134643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11" r="0.75000000000000311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Val!$V$164:$V$189</c:f>
              <c:numCache>
                <c:formatCode>0.00</c:formatCode>
                <c:ptCount val="26"/>
                <c:pt idx="0">
                  <c:v>1.1050122179871045</c:v>
                </c:pt>
                <c:pt idx="1">
                  <c:v>1.1050122179871045</c:v>
                </c:pt>
                <c:pt idx="2">
                  <c:v>1.1050122179871045</c:v>
                </c:pt>
                <c:pt idx="3">
                  <c:v>1.1050122179871045</c:v>
                </c:pt>
                <c:pt idx="4">
                  <c:v>1.4060422136510857</c:v>
                </c:pt>
                <c:pt idx="5">
                  <c:v>1.4060422136510857</c:v>
                </c:pt>
                <c:pt idx="6">
                  <c:v>1.4060422136510857</c:v>
                </c:pt>
                <c:pt idx="7">
                  <c:v>1.4060422136510857</c:v>
                </c:pt>
                <c:pt idx="8">
                  <c:v>1.707072209315067</c:v>
                </c:pt>
                <c:pt idx="9">
                  <c:v>1.707072209315067</c:v>
                </c:pt>
                <c:pt idx="10">
                  <c:v>1.8831634683707481</c:v>
                </c:pt>
                <c:pt idx="11">
                  <c:v>1.8831634683707481</c:v>
                </c:pt>
                <c:pt idx="12">
                  <c:v>2.008102204979048</c:v>
                </c:pt>
                <c:pt idx="13">
                  <c:v>2.008102204979048</c:v>
                </c:pt>
                <c:pt idx="14">
                  <c:v>2.4852234596987106</c:v>
                </c:pt>
                <c:pt idx="15">
                  <c:v>2.4852234596987106</c:v>
                </c:pt>
                <c:pt idx="16">
                  <c:v>2.7862534553626919</c:v>
                </c:pt>
                <c:pt idx="17">
                  <c:v>2.7862534553626919</c:v>
                </c:pt>
                <c:pt idx="18">
                  <c:v>2.7862534553626919</c:v>
                </c:pt>
                <c:pt idx="19">
                  <c:v>2.7862534553626919</c:v>
                </c:pt>
                <c:pt idx="20">
                  <c:v>2.9623447144183728</c:v>
                </c:pt>
                <c:pt idx="21">
                  <c:v>2.9623447144183728</c:v>
                </c:pt>
                <c:pt idx="22">
                  <c:v>3.0872834510266731</c:v>
                </c:pt>
                <c:pt idx="23">
                  <c:v>3.0872834510266731</c:v>
                </c:pt>
                <c:pt idx="24">
                  <c:v>3.1841934640347294</c:v>
                </c:pt>
                <c:pt idx="25">
                  <c:v>3.1841934640347294</c:v>
                </c:pt>
              </c:numCache>
            </c:numRef>
          </c:xVal>
          <c:yVal>
            <c:numRef>
              <c:f>Val!$W$164:$W$189</c:f>
              <c:numCache>
                <c:formatCode>0.00</c:formatCode>
                <c:ptCount val="26"/>
                <c:pt idx="0">
                  <c:v>3.7054522999999999E-2</c:v>
                </c:pt>
                <c:pt idx="1">
                  <c:v>1.3090207E-2</c:v>
                </c:pt>
                <c:pt idx="2">
                  <c:v>1.4772356E-2</c:v>
                </c:pt>
                <c:pt idx="3">
                  <c:v>1.3744902E-2</c:v>
                </c:pt>
                <c:pt idx="4">
                  <c:v>1.6042372999999999E-2</c:v>
                </c:pt>
                <c:pt idx="5">
                  <c:v>1.1857504E-2</c:v>
                </c:pt>
                <c:pt idx="6">
                  <c:v>1.5218193E-2</c:v>
                </c:pt>
                <c:pt idx="7">
                  <c:v>1.320234E-2</c:v>
                </c:pt>
                <c:pt idx="8">
                  <c:v>2.0585066999999999E-2</c:v>
                </c:pt>
                <c:pt idx="9">
                  <c:v>2.2709424999999998E-2</c:v>
                </c:pt>
                <c:pt idx="10">
                  <c:v>6.7789467000000006E-2</c:v>
                </c:pt>
                <c:pt idx="11">
                  <c:v>2.3128134000000002E-2</c:v>
                </c:pt>
                <c:pt idx="12">
                  <c:v>3.1451195000000001E-2</c:v>
                </c:pt>
                <c:pt idx="13">
                  <c:v>3.0110122999999999E-2</c:v>
                </c:pt>
                <c:pt idx="14">
                  <c:v>4.4585782999999997E-2</c:v>
                </c:pt>
                <c:pt idx="15">
                  <c:v>4.6504647000000003E-2</c:v>
                </c:pt>
                <c:pt idx="16">
                  <c:v>6.0934607000000002E-2</c:v>
                </c:pt>
                <c:pt idx="17">
                  <c:v>6.3475861999999994E-2</c:v>
                </c:pt>
                <c:pt idx="18">
                  <c:v>5.3156902999999998E-2</c:v>
                </c:pt>
                <c:pt idx="19">
                  <c:v>6.1517203999999999E-2</c:v>
                </c:pt>
                <c:pt idx="20">
                  <c:v>6.6374904999999998E-2</c:v>
                </c:pt>
                <c:pt idx="21">
                  <c:v>7.5706138000000006E-2</c:v>
                </c:pt>
                <c:pt idx="22">
                  <c:v>6.1519694E-2</c:v>
                </c:pt>
                <c:pt idx="23">
                  <c:v>0.149489065</c:v>
                </c:pt>
                <c:pt idx="24">
                  <c:v>6.9546632999999997E-2</c:v>
                </c:pt>
                <c:pt idx="25">
                  <c:v>0.155623648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Val!$V$180:$V$209</c:f>
              <c:numCache>
                <c:formatCode>0.00</c:formatCode>
                <c:ptCount val="30"/>
                <c:pt idx="0">
                  <c:v>2.7862534553626919</c:v>
                </c:pt>
                <c:pt idx="1">
                  <c:v>2.7862534553626919</c:v>
                </c:pt>
                <c:pt idx="2">
                  <c:v>2.7862534553626919</c:v>
                </c:pt>
                <c:pt idx="3">
                  <c:v>2.7862534553626919</c:v>
                </c:pt>
                <c:pt idx="4">
                  <c:v>2.9623447144183728</c:v>
                </c:pt>
                <c:pt idx="5">
                  <c:v>2.9623447144183728</c:v>
                </c:pt>
                <c:pt idx="6">
                  <c:v>3.0872834510266731</c:v>
                </c:pt>
                <c:pt idx="7">
                  <c:v>3.0872834510266731</c:v>
                </c:pt>
                <c:pt idx="8">
                  <c:v>3.1841934640347294</c:v>
                </c:pt>
                <c:pt idx="9">
                  <c:v>3.1841934640347294</c:v>
                </c:pt>
                <c:pt idx="10">
                  <c:v>1.1050122179871045</c:v>
                </c:pt>
                <c:pt idx="11">
                  <c:v>1.1050122179871045</c:v>
                </c:pt>
                <c:pt idx="12">
                  <c:v>1.4060422136510857</c:v>
                </c:pt>
                <c:pt idx="13">
                  <c:v>1.4060422136510857</c:v>
                </c:pt>
                <c:pt idx="14">
                  <c:v>1.707072209315067</c:v>
                </c:pt>
                <c:pt idx="15">
                  <c:v>1.707072209315067</c:v>
                </c:pt>
                <c:pt idx="16">
                  <c:v>1.8831634683707481</c:v>
                </c:pt>
                <c:pt idx="17">
                  <c:v>1.8831634683707481</c:v>
                </c:pt>
                <c:pt idx="18">
                  <c:v>2.008102204979048</c:v>
                </c:pt>
                <c:pt idx="19">
                  <c:v>2.008102204979048</c:v>
                </c:pt>
                <c:pt idx="20">
                  <c:v>2.4852234596987106</c:v>
                </c:pt>
                <c:pt idx="21">
                  <c:v>2.4852234596987106</c:v>
                </c:pt>
                <c:pt idx="22">
                  <c:v>2.7862534553626919</c:v>
                </c:pt>
                <c:pt idx="23">
                  <c:v>2.7862534553626919</c:v>
                </c:pt>
                <c:pt idx="24">
                  <c:v>2.9623447144183728</c:v>
                </c:pt>
                <c:pt idx="25">
                  <c:v>2.9623447144183728</c:v>
                </c:pt>
                <c:pt idx="26">
                  <c:v>3.0872834510266731</c:v>
                </c:pt>
                <c:pt idx="27">
                  <c:v>3.0872834510266731</c:v>
                </c:pt>
                <c:pt idx="28">
                  <c:v>3.1841934640347294</c:v>
                </c:pt>
                <c:pt idx="29">
                  <c:v>3.1841934640347294</c:v>
                </c:pt>
              </c:numCache>
            </c:numRef>
          </c:xVal>
          <c:yVal>
            <c:numRef>
              <c:f>Val!$W$180:$W$209</c:f>
              <c:numCache>
                <c:formatCode>0.00</c:formatCode>
                <c:ptCount val="30"/>
                <c:pt idx="0">
                  <c:v>6.0934607000000002E-2</c:v>
                </c:pt>
                <c:pt idx="1">
                  <c:v>6.3475861999999994E-2</c:v>
                </c:pt>
                <c:pt idx="2">
                  <c:v>5.3156902999999998E-2</c:v>
                </c:pt>
                <c:pt idx="3">
                  <c:v>6.1517203999999999E-2</c:v>
                </c:pt>
                <c:pt idx="4">
                  <c:v>6.6374904999999998E-2</c:v>
                </c:pt>
                <c:pt idx="5">
                  <c:v>7.5706138000000006E-2</c:v>
                </c:pt>
                <c:pt idx="6">
                  <c:v>6.1519694E-2</c:v>
                </c:pt>
                <c:pt idx="7">
                  <c:v>0.149489065</c:v>
                </c:pt>
                <c:pt idx="8">
                  <c:v>6.9546632999999997E-2</c:v>
                </c:pt>
                <c:pt idx="9">
                  <c:v>0.155623648</c:v>
                </c:pt>
                <c:pt idx="10">
                  <c:v>1.9397447000000002E-2</c:v>
                </c:pt>
                <c:pt idx="11">
                  <c:v>1.9897649E-2</c:v>
                </c:pt>
                <c:pt idx="12">
                  <c:v>2.0289125000000002E-2</c:v>
                </c:pt>
                <c:pt idx="13">
                  <c:v>2.0692986999999999E-2</c:v>
                </c:pt>
                <c:pt idx="14">
                  <c:v>2.3426796999999999E-2</c:v>
                </c:pt>
                <c:pt idx="15">
                  <c:v>2.6875007999999999E-2</c:v>
                </c:pt>
                <c:pt idx="16">
                  <c:v>2.5546185999999999E-2</c:v>
                </c:pt>
                <c:pt idx="17">
                  <c:v>2.6532414000000001E-2</c:v>
                </c:pt>
                <c:pt idx="18">
                  <c:v>2.8706771999999998E-2</c:v>
                </c:pt>
                <c:pt idx="19">
                  <c:v>2.9817617000000001E-2</c:v>
                </c:pt>
                <c:pt idx="20">
                  <c:v>4.3282200999999999E-2</c:v>
                </c:pt>
                <c:pt idx="21">
                  <c:v>4.4362961999999999E-2</c:v>
                </c:pt>
                <c:pt idx="22">
                  <c:v>6.0334770000000003E-2</c:v>
                </c:pt>
                <c:pt idx="23">
                  <c:v>5.9188259999999999E-2</c:v>
                </c:pt>
                <c:pt idx="24">
                  <c:v>8.3081709000000004E-2</c:v>
                </c:pt>
                <c:pt idx="25">
                  <c:v>8.4907870999999996E-2</c:v>
                </c:pt>
                <c:pt idx="26">
                  <c:v>9.3323337000000006E-2</c:v>
                </c:pt>
                <c:pt idx="27">
                  <c:v>9.3909145999999999E-2</c:v>
                </c:pt>
                <c:pt idx="28">
                  <c:v>0.109192834</c:v>
                </c:pt>
                <c:pt idx="29">
                  <c:v>0.112164376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Val!$V$210:$V$230</c:f>
              <c:numCache>
                <c:formatCode>0.00</c:formatCode>
                <c:ptCount val="21"/>
                <c:pt idx="0">
                  <c:v>1.1050122179871045</c:v>
                </c:pt>
                <c:pt idx="1">
                  <c:v>1.1050122179871045</c:v>
                </c:pt>
                <c:pt idx="2">
                  <c:v>1.4060422136510857</c:v>
                </c:pt>
                <c:pt idx="3">
                  <c:v>1.4060422136510857</c:v>
                </c:pt>
                <c:pt idx="4">
                  <c:v>1.707072209315067</c:v>
                </c:pt>
                <c:pt idx="5">
                  <c:v>1.707072209315067</c:v>
                </c:pt>
                <c:pt idx="6">
                  <c:v>1.8831634683707481</c:v>
                </c:pt>
                <c:pt idx="7">
                  <c:v>1.8831634683707481</c:v>
                </c:pt>
                <c:pt idx="8">
                  <c:v>2.008102204979048</c:v>
                </c:pt>
                <c:pt idx="9">
                  <c:v>2.008102204979048</c:v>
                </c:pt>
                <c:pt idx="10">
                  <c:v>2.4852234596987106</c:v>
                </c:pt>
                <c:pt idx="11">
                  <c:v>2.4852234596987106</c:v>
                </c:pt>
                <c:pt idx="12">
                  <c:v>2.7862534553626919</c:v>
                </c:pt>
                <c:pt idx="13">
                  <c:v>2.7862534553626919</c:v>
                </c:pt>
                <c:pt idx="14">
                  <c:v>2.7862534553626919</c:v>
                </c:pt>
                <c:pt idx="15">
                  <c:v>2.7862534553626919</c:v>
                </c:pt>
                <c:pt idx="16">
                  <c:v>2.9623447144183728</c:v>
                </c:pt>
                <c:pt idx="17">
                  <c:v>3.0872834510266731</c:v>
                </c:pt>
                <c:pt idx="18">
                  <c:v>3.0872834510266731</c:v>
                </c:pt>
                <c:pt idx="19">
                  <c:v>3.1841934640347294</c:v>
                </c:pt>
                <c:pt idx="20">
                  <c:v>3.1841934640347294</c:v>
                </c:pt>
              </c:numCache>
            </c:numRef>
          </c:xVal>
          <c:yVal>
            <c:numRef>
              <c:f>Val!$W$210:$W$230</c:f>
              <c:numCache>
                <c:formatCode>0.00</c:formatCode>
                <c:ptCount val="21"/>
                <c:pt idx="0">
                  <c:v>1.7348743E-2</c:v>
                </c:pt>
                <c:pt idx="1">
                  <c:v>1.7736259000000001E-2</c:v>
                </c:pt>
                <c:pt idx="2">
                  <c:v>1.8715894E-2</c:v>
                </c:pt>
                <c:pt idx="3">
                  <c:v>2.0028122999999998E-2</c:v>
                </c:pt>
                <c:pt idx="4">
                  <c:v>3.9411624999999999E-2</c:v>
                </c:pt>
                <c:pt idx="5">
                  <c:v>2.6994374000000002E-2</c:v>
                </c:pt>
                <c:pt idx="6">
                  <c:v>3.0544991000000001E-2</c:v>
                </c:pt>
                <c:pt idx="7">
                  <c:v>3.0158896000000001E-2</c:v>
                </c:pt>
                <c:pt idx="8">
                  <c:v>3.3091874E-2</c:v>
                </c:pt>
                <c:pt idx="9">
                  <c:v>3.3743506E-2</c:v>
                </c:pt>
                <c:pt idx="10">
                  <c:v>5.0685183000000002E-2</c:v>
                </c:pt>
                <c:pt idx="11">
                  <c:v>4.5974173E-2</c:v>
                </c:pt>
                <c:pt idx="12">
                  <c:v>5.9331898000000001E-2</c:v>
                </c:pt>
                <c:pt idx="13">
                  <c:v>5.7625876999999999E-2</c:v>
                </c:pt>
                <c:pt idx="14">
                  <c:v>5.0989868000000001E-2</c:v>
                </c:pt>
                <c:pt idx="15">
                  <c:v>5.4961659000000003E-2</c:v>
                </c:pt>
                <c:pt idx="16">
                  <c:v>5.5588578E-2</c:v>
                </c:pt>
                <c:pt idx="17">
                  <c:v>6.3749372999999998E-2</c:v>
                </c:pt>
                <c:pt idx="18">
                  <c:v>6.4773846999999996E-2</c:v>
                </c:pt>
                <c:pt idx="19">
                  <c:v>7.1090485999999994E-2</c:v>
                </c:pt>
                <c:pt idx="20">
                  <c:v>6.7701660999999996E-2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Val!$V$231:$V$252</c:f>
              <c:numCache>
                <c:formatCode>0.00</c:formatCode>
                <c:ptCount val="22"/>
                <c:pt idx="0">
                  <c:v>1.1050122179871045</c:v>
                </c:pt>
                <c:pt idx="1">
                  <c:v>1.1050122179871045</c:v>
                </c:pt>
                <c:pt idx="2">
                  <c:v>1.4060422136510857</c:v>
                </c:pt>
                <c:pt idx="3">
                  <c:v>1.4060422136510857</c:v>
                </c:pt>
                <c:pt idx="4">
                  <c:v>1.707072209315067</c:v>
                </c:pt>
                <c:pt idx="5">
                  <c:v>1.707072209315067</c:v>
                </c:pt>
                <c:pt idx="6">
                  <c:v>1.8831634683707481</c:v>
                </c:pt>
                <c:pt idx="7">
                  <c:v>1.8831634683707481</c:v>
                </c:pt>
                <c:pt idx="8">
                  <c:v>2.008102204979048</c:v>
                </c:pt>
                <c:pt idx="9">
                  <c:v>2.008102204979048</c:v>
                </c:pt>
                <c:pt idx="10">
                  <c:v>2.4852234596987106</c:v>
                </c:pt>
                <c:pt idx="11">
                  <c:v>2.4852234596987106</c:v>
                </c:pt>
                <c:pt idx="12">
                  <c:v>2.7862534553626919</c:v>
                </c:pt>
                <c:pt idx="13">
                  <c:v>2.7862534553626919</c:v>
                </c:pt>
                <c:pt idx="14">
                  <c:v>2.7862534553626919</c:v>
                </c:pt>
                <c:pt idx="15">
                  <c:v>2.7862534553626919</c:v>
                </c:pt>
                <c:pt idx="16">
                  <c:v>2.9623447144183728</c:v>
                </c:pt>
                <c:pt idx="17">
                  <c:v>2.9623447144183728</c:v>
                </c:pt>
                <c:pt idx="18">
                  <c:v>3.0872834510266731</c:v>
                </c:pt>
                <c:pt idx="19">
                  <c:v>3.0872834510266731</c:v>
                </c:pt>
                <c:pt idx="20">
                  <c:v>3.1841934640347294</c:v>
                </c:pt>
                <c:pt idx="21">
                  <c:v>3.1841934640347294</c:v>
                </c:pt>
              </c:numCache>
            </c:numRef>
          </c:xVal>
          <c:yVal>
            <c:numRef>
              <c:f>Val!$W$231:$W$252</c:f>
              <c:numCache>
                <c:formatCode>0.00</c:formatCode>
                <c:ptCount val="22"/>
                <c:pt idx="0">
                  <c:v>1.7099256E-2</c:v>
                </c:pt>
                <c:pt idx="1">
                  <c:v>1.9916211E-2</c:v>
                </c:pt>
                <c:pt idx="2">
                  <c:v>1.6609722E-2</c:v>
                </c:pt>
                <c:pt idx="3">
                  <c:v>1.7716188000000001E-2</c:v>
                </c:pt>
                <c:pt idx="4">
                  <c:v>2.3254540000000001E-2</c:v>
                </c:pt>
                <c:pt idx="5">
                  <c:v>2.8351015E-2</c:v>
                </c:pt>
                <c:pt idx="6">
                  <c:v>2.8613270999999999E-2</c:v>
                </c:pt>
                <c:pt idx="7">
                  <c:v>3.0024094000000001E-2</c:v>
                </c:pt>
                <c:pt idx="8">
                  <c:v>2.9981653E-2</c:v>
                </c:pt>
                <c:pt idx="9">
                  <c:v>3.5998308E-2</c:v>
                </c:pt>
                <c:pt idx="10">
                  <c:v>4.2569167999999998E-2</c:v>
                </c:pt>
                <c:pt idx="11">
                  <c:v>4.6794460000000003E-2</c:v>
                </c:pt>
                <c:pt idx="12">
                  <c:v>6.2714486E-2</c:v>
                </c:pt>
                <c:pt idx="13">
                  <c:v>6.0000524999999999E-2</c:v>
                </c:pt>
                <c:pt idx="14">
                  <c:v>4.9724097000000002E-2</c:v>
                </c:pt>
                <c:pt idx="15">
                  <c:v>5.3489561999999997E-2</c:v>
                </c:pt>
                <c:pt idx="16">
                  <c:v>5.2162691999999997E-2</c:v>
                </c:pt>
                <c:pt idx="17">
                  <c:v>5.6012177000000003E-2</c:v>
                </c:pt>
                <c:pt idx="18">
                  <c:v>6.0086581999999999E-2</c:v>
                </c:pt>
                <c:pt idx="19">
                  <c:v>6.6222609000000002E-2</c:v>
                </c:pt>
                <c:pt idx="20">
                  <c:v>7.1009412999999993E-2</c:v>
                </c:pt>
                <c:pt idx="21">
                  <c:v>6.3068280000000004E-2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(Val!$V$178,Val!$V$180:$V$181)</c:f>
              <c:numCache>
                <c:formatCode>0.00</c:formatCode>
                <c:ptCount val="3"/>
                <c:pt idx="0">
                  <c:v>2.4852234596987106</c:v>
                </c:pt>
                <c:pt idx="1">
                  <c:v>2.7862534553626919</c:v>
                </c:pt>
                <c:pt idx="2">
                  <c:v>2.7862534553626919</c:v>
                </c:pt>
              </c:numCache>
            </c:numRef>
          </c:xVal>
          <c:yVal>
            <c:numRef>
              <c:f>(Val!$W$178,Val!$W$180:$W$181)</c:f>
              <c:numCache>
                <c:formatCode>0.00</c:formatCode>
                <c:ptCount val="3"/>
                <c:pt idx="0">
                  <c:v>4.4585782999999997E-2</c:v>
                </c:pt>
                <c:pt idx="1">
                  <c:v>6.0934607000000002E-2</c:v>
                </c:pt>
                <c:pt idx="2">
                  <c:v>6.3475861999999994E-2</c:v>
                </c:pt>
              </c:numCache>
            </c:numRef>
          </c:yVal>
        </c:ser>
        <c:axId val="220211072"/>
        <c:axId val="210019072"/>
      </c:scatterChart>
      <c:valAx>
        <c:axId val="220211072"/>
        <c:scaling>
          <c:orientation val="minMax"/>
        </c:scaling>
        <c:axPos val="b"/>
        <c:numFmt formatCode="0.00" sourceLinked="1"/>
        <c:tickLblPos val="nextTo"/>
        <c:crossAx val="210019072"/>
        <c:crosses val="autoZero"/>
        <c:crossBetween val="midCat"/>
      </c:valAx>
      <c:valAx>
        <c:axId val="210019072"/>
        <c:scaling>
          <c:orientation val="minMax"/>
        </c:scaling>
        <c:axPos val="l"/>
        <c:numFmt formatCode="0.00" sourceLinked="1"/>
        <c:tickLblPos val="nextTo"/>
        <c:crossAx val="220211072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(Val!$V$164:$V$177,Val!$V$179,Val!$V$182:$V$189)</c:f>
              <c:numCache>
                <c:formatCode>0.00</c:formatCode>
                <c:ptCount val="23"/>
                <c:pt idx="0">
                  <c:v>1.1050122179871045</c:v>
                </c:pt>
                <c:pt idx="1">
                  <c:v>1.1050122179871045</c:v>
                </c:pt>
                <c:pt idx="2">
                  <c:v>1.1050122179871045</c:v>
                </c:pt>
                <c:pt idx="3">
                  <c:v>1.1050122179871045</c:v>
                </c:pt>
                <c:pt idx="4">
                  <c:v>1.4060422136510857</c:v>
                </c:pt>
                <c:pt idx="5">
                  <c:v>1.4060422136510857</c:v>
                </c:pt>
                <c:pt idx="6">
                  <c:v>1.4060422136510857</c:v>
                </c:pt>
                <c:pt idx="7">
                  <c:v>1.4060422136510857</c:v>
                </c:pt>
                <c:pt idx="8">
                  <c:v>1.707072209315067</c:v>
                </c:pt>
                <c:pt idx="9">
                  <c:v>1.707072209315067</c:v>
                </c:pt>
                <c:pt idx="10">
                  <c:v>1.8831634683707481</c:v>
                </c:pt>
                <c:pt idx="11">
                  <c:v>1.8831634683707481</c:v>
                </c:pt>
                <c:pt idx="12">
                  <c:v>2.008102204979048</c:v>
                </c:pt>
                <c:pt idx="13">
                  <c:v>2.008102204979048</c:v>
                </c:pt>
                <c:pt idx="14">
                  <c:v>2.4852234596987106</c:v>
                </c:pt>
                <c:pt idx="15">
                  <c:v>2.7862534553626919</c:v>
                </c:pt>
                <c:pt idx="16">
                  <c:v>2.7862534553626919</c:v>
                </c:pt>
                <c:pt idx="17">
                  <c:v>2.9623447144183728</c:v>
                </c:pt>
                <c:pt idx="18">
                  <c:v>2.9623447144183728</c:v>
                </c:pt>
                <c:pt idx="19">
                  <c:v>3.0872834510266731</c:v>
                </c:pt>
                <c:pt idx="20">
                  <c:v>3.0872834510266731</c:v>
                </c:pt>
                <c:pt idx="21">
                  <c:v>3.1841934640347294</c:v>
                </c:pt>
                <c:pt idx="22">
                  <c:v>3.1841934640347294</c:v>
                </c:pt>
              </c:numCache>
            </c:numRef>
          </c:xVal>
          <c:yVal>
            <c:numRef>
              <c:f>(Val!$W$164:$W$177,Val!$W$179,Val!$W$182:$W$189)</c:f>
              <c:numCache>
                <c:formatCode>0.00</c:formatCode>
                <c:ptCount val="23"/>
                <c:pt idx="0">
                  <c:v>3.7054522999999999E-2</c:v>
                </c:pt>
                <c:pt idx="1">
                  <c:v>1.3090207E-2</c:v>
                </c:pt>
                <c:pt idx="2">
                  <c:v>1.4772356E-2</c:v>
                </c:pt>
                <c:pt idx="3">
                  <c:v>1.3744902E-2</c:v>
                </c:pt>
                <c:pt idx="4">
                  <c:v>1.6042372999999999E-2</c:v>
                </c:pt>
                <c:pt idx="5">
                  <c:v>1.1857504E-2</c:v>
                </c:pt>
                <c:pt idx="6">
                  <c:v>1.5218193E-2</c:v>
                </c:pt>
                <c:pt idx="7">
                  <c:v>1.320234E-2</c:v>
                </c:pt>
                <c:pt idx="8">
                  <c:v>2.0585066999999999E-2</c:v>
                </c:pt>
                <c:pt idx="9">
                  <c:v>2.2709424999999998E-2</c:v>
                </c:pt>
                <c:pt idx="10">
                  <c:v>6.7789467000000006E-2</c:v>
                </c:pt>
                <c:pt idx="11">
                  <c:v>2.3128134000000002E-2</c:v>
                </c:pt>
                <c:pt idx="12">
                  <c:v>3.1451195000000001E-2</c:v>
                </c:pt>
                <c:pt idx="13">
                  <c:v>3.0110122999999999E-2</c:v>
                </c:pt>
                <c:pt idx="14">
                  <c:v>4.6504647000000003E-2</c:v>
                </c:pt>
                <c:pt idx="15">
                  <c:v>5.3156902999999998E-2</c:v>
                </c:pt>
                <c:pt idx="16">
                  <c:v>6.1517203999999999E-2</c:v>
                </c:pt>
                <c:pt idx="17">
                  <c:v>6.6374904999999998E-2</c:v>
                </c:pt>
                <c:pt idx="18">
                  <c:v>7.5706138000000006E-2</c:v>
                </c:pt>
                <c:pt idx="19">
                  <c:v>6.1519694E-2</c:v>
                </c:pt>
                <c:pt idx="20">
                  <c:v>0.149489065</c:v>
                </c:pt>
                <c:pt idx="21">
                  <c:v>6.9546632999999997E-2</c:v>
                </c:pt>
                <c:pt idx="22">
                  <c:v>0.155623648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(Val!$V$178,Val!$V$180:$V$181,Val!$V$190:$V$252)</c:f>
              <c:numCache>
                <c:formatCode>0.00</c:formatCode>
                <c:ptCount val="66"/>
                <c:pt idx="0">
                  <c:v>2.4852234596987106</c:v>
                </c:pt>
                <c:pt idx="1">
                  <c:v>2.7862534553626919</c:v>
                </c:pt>
                <c:pt idx="2">
                  <c:v>2.7862534553626919</c:v>
                </c:pt>
                <c:pt idx="3">
                  <c:v>1.1050122179871045</c:v>
                </c:pt>
                <c:pt idx="4">
                  <c:v>1.1050122179871045</c:v>
                </c:pt>
                <c:pt idx="5">
                  <c:v>1.4060422136510857</c:v>
                </c:pt>
                <c:pt idx="6">
                  <c:v>1.4060422136510857</c:v>
                </c:pt>
                <c:pt idx="7">
                  <c:v>1.707072209315067</c:v>
                </c:pt>
                <c:pt idx="8">
                  <c:v>1.707072209315067</c:v>
                </c:pt>
                <c:pt idx="9">
                  <c:v>1.8831634683707481</c:v>
                </c:pt>
                <c:pt idx="10">
                  <c:v>1.8831634683707481</c:v>
                </c:pt>
                <c:pt idx="11">
                  <c:v>2.008102204979048</c:v>
                </c:pt>
                <c:pt idx="12">
                  <c:v>2.008102204979048</c:v>
                </c:pt>
                <c:pt idx="13">
                  <c:v>2.4852234596987106</c:v>
                </c:pt>
                <c:pt idx="14">
                  <c:v>2.4852234596987106</c:v>
                </c:pt>
                <c:pt idx="15">
                  <c:v>2.7862534553626919</c:v>
                </c:pt>
                <c:pt idx="16">
                  <c:v>2.7862534553626919</c:v>
                </c:pt>
                <c:pt idx="17">
                  <c:v>2.9623447144183728</c:v>
                </c:pt>
                <c:pt idx="18">
                  <c:v>2.9623447144183728</c:v>
                </c:pt>
                <c:pt idx="19">
                  <c:v>3.0872834510266731</c:v>
                </c:pt>
                <c:pt idx="20">
                  <c:v>3.0872834510266731</c:v>
                </c:pt>
                <c:pt idx="21">
                  <c:v>3.1841934640347294</c:v>
                </c:pt>
                <c:pt idx="22">
                  <c:v>3.1841934640347294</c:v>
                </c:pt>
                <c:pt idx="23">
                  <c:v>1.1050122179871045</c:v>
                </c:pt>
                <c:pt idx="24">
                  <c:v>1.1050122179871045</c:v>
                </c:pt>
                <c:pt idx="25">
                  <c:v>1.4060422136510857</c:v>
                </c:pt>
                <c:pt idx="26">
                  <c:v>1.4060422136510857</c:v>
                </c:pt>
                <c:pt idx="27">
                  <c:v>1.707072209315067</c:v>
                </c:pt>
                <c:pt idx="28">
                  <c:v>1.707072209315067</c:v>
                </c:pt>
                <c:pt idx="29">
                  <c:v>1.8831634683707481</c:v>
                </c:pt>
                <c:pt idx="30">
                  <c:v>1.8831634683707481</c:v>
                </c:pt>
                <c:pt idx="31">
                  <c:v>2.008102204979048</c:v>
                </c:pt>
                <c:pt idx="32">
                  <c:v>2.008102204979048</c:v>
                </c:pt>
                <c:pt idx="33">
                  <c:v>2.4852234596987106</c:v>
                </c:pt>
                <c:pt idx="34">
                  <c:v>2.4852234596987106</c:v>
                </c:pt>
                <c:pt idx="35">
                  <c:v>2.7862534553626919</c:v>
                </c:pt>
                <c:pt idx="36">
                  <c:v>2.7862534553626919</c:v>
                </c:pt>
                <c:pt idx="37">
                  <c:v>2.7862534553626919</c:v>
                </c:pt>
                <c:pt idx="38">
                  <c:v>2.7862534553626919</c:v>
                </c:pt>
                <c:pt idx="39">
                  <c:v>2.9623447144183728</c:v>
                </c:pt>
                <c:pt idx="40">
                  <c:v>3.0872834510266731</c:v>
                </c:pt>
                <c:pt idx="41">
                  <c:v>3.0872834510266731</c:v>
                </c:pt>
                <c:pt idx="42">
                  <c:v>3.1841934640347294</c:v>
                </c:pt>
                <c:pt idx="43">
                  <c:v>3.1841934640347294</c:v>
                </c:pt>
                <c:pt idx="44">
                  <c:v>1.1050122179871045</c:v>
                </c:pt>
                <c:pt idx="45">
                  <c:v>1.1050122179871045</c:v>
                </c:pt>
                <c:pt idx="46">
                  <c:v>1.4060422136510857</c:v>
                </c:pt>
                <c:pt idx="47">
                  <c:v>1.4060422136510857</c:v>
                </c:pt>
                <c:pt idx="48">
                  <c:v>1.707072209315067</c:v>
                </c:pt>
                <c:pt idx="49">
                  <c:v>1.707072209315067</c:v>
                </c:pt>
                <c:pt idx="50">
                  <c:v>1.8831634683707481</c:v>
                </c:pt>
                <c:pt idx="51">
                  <c:v>1.8831634683707481</c:v>
                </c:pt>
                <c:pt idx="52">
                  <c:v>2.008102204979048</c:v>
                </c:pt>
                <c:pt idx="53">
                  <c:v>2.008102204979048</c:v>
                </c:pt>
                <c:pt idx="54">
                  <c:v>2.4852234596987106</c:v>
                </c:pt>
                <c:pt idx="55">
                  <c:v>2.4852234596987106</c:v>
                </c:pt>
                <c:pt idx="56">
                  <c:v>2.7862534553626919</c:v>
                </c:pt>
                <c:pt idx="57">
                  <c:v>2.7862534553626919</c:v>
                </c:pt>
                <c:pt idx="58">
                  <c:v>2.7862534553626919</c:v>
                </c:pt>
                <c:pt idx="59">
                  <c:v>2.7862534553626919</c:v>
                </c:pt>
                <c:pt idx="60">
                  <c:v>2.9623447144183728</c:v>
                </c:pt>
                <c:pt idx="61">
                  <c:v>2.9623447144183728</c:v>
                </c:pt>
                <c:pt idx="62">
                  <c:v>3.0872834510266731</c:v>
                </c:pt>
                <c:pt idx="63">
                  <c:v>3.0872834510266731</c:v>
                </c:pt>
                <c:pt idx="64">
                  <c:v>3.1841934640347294</c:v>
                </c:pt>
                <c:pt idx="65">
                  <c:v>3.1841934640347294</c:v>
                </c:pt>
              </c:numCache>
            </c:numRef>
          </c:xVal>
          <c:yVal>
            <c:numRef>
              <c:f>(Val!$W$178,Val!$W$180:$W$181,Val!$W$190:$W$252)</c:f>
              <c:numCache>
                <c:formatCode>0.00</c:formatCode>
                <c:ptCount val="66"/>
                <c:pt idx="0">
                  <c:v>4.4585782999999997E-2</c:v>
                </c:pt>
                <c:pt idx="1">
                  <c:v>6.0934607000000002E-2</c:v>
                </c:pt>
                <c:pt idx="2">
                  <c:v>6.3475861999999994E-2</c:v>
                </c:pt>
                <c:pt idx="3">
                  <c:v>1.9397447000000002E-2</c:v>
                </c:pt>
                <c:pt idx="4">
                  <c:v>1.9897649E-2</c:v>
                </c:pt>
                <c:pt idx="5">
                  <c:v>2.0289125000000002E-2</c:v>
                </c:pt>
                <c:pt idx="6">
                  <c:v>2.0692986999999999E-2</c:v>
                </c:pt>
                <c:pt idx="7">
                  <c:v>2.3426796999999999E-2</c:v>
                </c:pt>
                <c:pt idx="8">
                  <c:v>2.6875007999999999E-2</c:v>
                </c:pt>
                <c:pt idx="9">
                  <c:v>2.5546185999999999E-2</c:v>
                </c:pt>
                <c:pt idx="10">
                  <c:v>2.6532414000000001E-2</c:v>
                </c:pt>
                <c:pt idx="11">
                  <c:v>2.8706771999999998E-2</c:v>
                </c:pt>
                <c:pt idx="12">
                  <c:v>2.9817617000000001E-2</c:v>
                </c:pt>
                <c:pt idx="13">
                  <c:v>4.3282200999999999E-2</c:v>
                </c:pt>
                <c:pt idx="14">
                  <c:v>4.4362961999999999E-2</c:v>
                </c:pt>
                <c:pt idx="15">
                  <c:v>6.0334770000000003E-2</c:v>
                </c:pt>
                <c:pt idx="16">
                  <c:v>5.9188259999999999E-2</c:v>
                </c:pt>
                <c:pt idx="17">
                  <c:v>8.3081709000000004E-2</c:v>
                </c:pt>
                <c:pt idx="18">
                  <c:v>8.4907870999999996E-2</c:v>
                </c:pt>
                <c:pt idx="19">
                  <c:v>9.3323337000000006E-2</c:v>
                </c:pt>
                <c:pt idx="20">
                  <c:v>9.3909145999999999E-2</c:v>
                </c:pt>
                <c:pt idx="21">
                  <c:v>0.109192834</c:v>
                </c:pt>
                <c:pt idx="22">
                  <c:v>0.112164376</c:v>
                </c:pt>
                <c:pt idx="23">
                  <c:v>1.7348743E-2</c:v>
                </c:pt>
                <c:pt idx="24">
                  <c:v>1.7736259000000001E-2</c:v>
                </c:pt>
                <c:pt idx="25">
                  <c:v>1.8715894E-2</c:v>
                </c:pt>
                <c:pt idx="26">
                  <c:v>2.0028122999999998E-2</c:v>
                </c:pt>
                <c:pt idx="27">
                  <c:v>3.9411624999999999E-2</c:v>
                </c:pt>
                <c:pt idx="28">
                  <c:v>2.6994374000000002E-2</c:v>
                </c:pt>
                <c:pt idx="29">
                  <c:v>3.0544991000000001E-2</c:v>
                </c:pt>
                <c:pt idx="30">
                  <c:v>3.0158896000000001E-2</c:v>
                </c:pt>
                <c:pt idx="31">
                  <c:v>3.3091874E-2</c:v>
                </c:pt>
                <c:pt idx="32">
                  <c:v>3.3743506E-2</c:v>
                </c:pt>
                <c:pt idx="33">
                  <c:v>5.0685183000000002E-2</c:v>
                </c:pt>
                <c:pt idx="34">
                  <c:v>4.5974173E-2</c:v>
                </c:pt>
                <c:pt idx="35">
                  <c:v>5.9331898000000001E-2</c:v>
                </c:pt>
                <c:pt idx="36">
                  <c:v>5.7625876999999999E-2</c:v>
                </c:pt>
                <c:pt idx="37">
                  <c:v>5.0989868000000001E-2</c:v>
                </c:pt>
                <c:pt idx="38">
                  <c:v>5.4961659000000003E-2</c:v>
                </c:pt>
                <c:pt idx="39">
                  <c:v>5.5588578E-2</c:v>
                </c:pt>
                <c:pt idx="40">
                  <c:v>6.3749372999999998E-2</c:v>
                </c:pt>
                <c:pt idx="41">
                  <c:v>6.4773846999999996E-2</c:v>
                </c:pt>
                <c:pt idx="42">
                  <c:v>7.1090485999999994E-2</c:v>
                </c:pt>
                <c:pt idx="43">
                  <c:v>6.7701660999999996E-2</c:v>
                </c:pt>
                <c:pt idx="44">
                  <c:v>1.7099256E-2</c:v>
                </c:pt>
                <c:pt idx="45">
                  <c:v>1.9916211E-2</c:v>
                </c:pt>
                <c:pt idx="46">
                  <c:v>1.6609722E-2</c:v>
                </c:pt>
                <c:pt idx="47">
                  <c:v>1.7716188000000001E-2</c:v>
                </c:pt>
                <c:pt idx="48">
                  <c:v>2.3254540000000001E-2</c:v>
                </c:pt>
                <c:pt idx="49">
                  <c:v>2.8351015E-2</c:v>
                </c:pt>
                <c:pt idx="50">
                  <c:v>2.8613270999999999E-2</c:v>
                </c:pt>
                <c:pt idx="51">
                  <c:v>3.0024094000000001E-2</c:v>
                </c:pt>
                <c:pt idx="52">
                  <c:v>2.9981653E-2</c:v>
                </c:pt>
                <c:pt idx="53">
                  <c:v>3.5998308E-2</c:v>
                </c:pt>
                <c:pt idx="54">
                  <c:v>4.2569167999999998E-2</c:v>
                </c:pt>
                <c:pt idx="55">
                  <c:v>4.6794460000000003E-2</c:v>
                </c:pt>
                <c:pt idx="56">
                  <c:v>6.2714486E-2</c:v>
                </c:pt>
                <c:pt idx="57">
                  <c:v>6.0000524999999999E-2</c:v>
                </c:pt>
                <c:pt idx="58">
                  <c:v>4.9724097000000002E-2</c:v>
                </c:pt>
                <c:pt idx="59">
                  <c:v>5.3489561999999997E-2</c:v>
                </c:pt>
                <c:pt idx="60">
                  <c:v>5.2162691999999997E-2</c:v>
                </c:pt>
                <c:pt idx="61">
                  <c:v>5.6012177000000003E-2</c:v>
                </c:pt>
                <c:pt idx="62">
                  <c:v>6.0086581999999999E-2</c:v>
                </c:pt>
                <c:pt idx="63">
                  <c:v>6.6222609000000002E-2</c:v>
                </c:pt>
                <c:pt idx="64">
                  <c:v>7.1009412999999993E-2</c:v>
                </c:pt>
                <c:pt idx="65">
                  <c:v>6.3068280000000004E-2</c:v>
                </c:pt>
              </c:numCache>
            </c:numRef>
          </c:yVal>
        </c:ser>
        <c:ser>
          <c:idx val="2"/>
          <c:order val="2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(Val!$V$178,Val!$V$180:$V$181)</c:f>
              <c:numCache>
                <c:formatCode>0.00</c:formatCode>
                <c:ptCount val="3"/>
                <c:pt idx="0">
                  <c:v>2.4852234596987106</c:v>
                </c:pt>
                <c:pt idx="1">
                  <c:v>2.7862534553626919</c:v>
                </c:pt>
                <c:pt idx="2">
                  <c:v>2.7862534553626919</c:v>
                </c:pt>
              </c:numCache>
            </c:numRef>
          </c:xVal>
          <c:yVal>
            <c:numRef>
              <c:f>(Val!$W$178,Val!$W$180:$W$181)</c:f>
              <c:numCache>
                <c:formatCode>0.00</c:formatCode>
                <c:ptCount val="3"/>
                <c:pt idx="0">
                  <c:v>4.4585782999999997E-2</c:v>
                </c:pt>
                <c:pt idx="1">
                  <c:v>6.0934607000000002E-2</c:v>
                </c:pt>
                <c:pt idx="2">
                  <c:v>6.3475861999999994E-2</c:v>
                </c:pt>
              </c:numCache>
            </c:numRef>
          </c:yVal>
        </c:ser>
        <c:axId val="221323648"/>
        <c:axId val="221325568"/>
      </c:scatterChart>
      <c:valAx>
        <c:axId val="221323648"/>
        <c:scaling>
          <c:orientation val="minMax"/>
        </c:scaling>
        <c:axPos val="b"/>
        <c:numFmt formatCode="0.00" sourceLinked="1"/>
        <c:tickLblPos val="nextTo"/>
        <c:crossAx val="221325568"/>
        <c:crosses val="autoZero"/>
        <c:crossBetween val="midCat"/>
      </c:valAx>
      <c:valAx>
        <c:axId val="221325568"/>
        <c:scaling>
          <c:orientation val="minMax"/>
        </c:scaling>
        <c:axPos val="l"/>
        <c:numFmt formatCode="0.00" sourceLinked="1"/>
        <c:tickLblPos val="nextTo"/>
        <c:crossAx val="22132364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H391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(Glx!#REF!,Glx!#REF!,Glx!#REF!)</c:f>
            </c:numRef>
          </c:xVal>
          <c:yVal>
            <c:numRef>
              <c:f>(Glx!#REF!,Glx!#REF!,Glx!#REF!)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ser>
          <c:idx val="1"/>
          <c:order val="1"/>
          <c:tx>
            <c:v>140 H420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('Glx2'!$V$160,'Glx2'!$V$182,'Glx2'!$V$199,'Glx2'!$V$202:$V$203,'Glx2'!$V$184)</c:f>
              <c:numCache>
                <c:formatCode>0.00</c:formatCode>
                <c:ptCount val="6"/>
                <c:pt idx="0">
                  <c:v>2.8115750058705933</c:v>
                </c:pt>
                <c:pt idx="1">
                  <c:v>3.510545010206612</c:v>
                </c:pt>
                <c:pt idx="2">
                  <c:v>3.2886962605902559</c:v>
                </c:pt>
                <c:pt idx="3">
                  <c:v>3.510545010206612</c:v>
                </c:pt>
                <c:pt idx="4">
                  <c:v>3.510545010206612</c:v>
                </c:pt>
                <c:pt idx="5">
                  <c:v>1.4313637641589874</c:v>
                </c:pt>
              </c:numCache>
            </c:numRef>
          </c:xVal>
          <c:yVal>
            <c:numRef>
              <c:f>('Glx2'!$W$160,'Glx2'!$W$182,'Glx2'!$W$199,'Glx2'!$W$202:$W$203,'Glx2'!$W$184)</c:f>
              <c:numCache>
                <c:formatCode>General</c:formatCode>
                <c:ptCount val="6"/>
                <c:pt idx="0">
                  <c:v>0.233151521</c:v>
                </c:pt>
                <c:pt idx="1">
                  <c:v>0.37575219199999998</c:v>
                </c:pt>
                <c:pt idx="2">
                  <c:v>0.17093149699999999</c:v>
                </c:pt>
                <c:pt idx="3">
                  <c:v>0.17545496699999999</c:v>
                </c:pt>
                <c:pt idx="4">
                  <c:v>0.17251644399999999</c:v>
                </c:pt>
                <c:pt idx="5">
                  <c:v>4.9192395E-2</c:v>
                </c:pt>
              </c:numCache>
            </c:numRef>
          </c:yVal>
        </c:ser>
        <c:ser>
          <c:idx val="2"/>
          <c:order val="2"/>
          <c:tx>
            <c:v>140 G483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2">
                  <a:lumMod val="9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('Glx2'!$V$161:$V$162,'Glx2'!$V$195:$V$196,'Glx2'!$V$216:$V$217)</c:f>
              <c:numCache>
                <c:formatCode>0.00</c:formatCode>
                <c:ptCount val="6"/>
                <c:pt idx="0">
                  <c:v>3.1126050015345745</c:v>
                </c:pt>
                <c:pt idx="1">
                  <c:v>3.1126050015345745</c:v>
                </c:pt>
                <c:pt idx="2">
                  <c:v>3.1126050015345745</c:v>
                </c:pt>
                <c:pt idx="3">
                  <c:v>3.1126050015345745</c:v>
                </c:pt>
                <c:pt idx="4">
                  <c:v>3.1126050015345745</c:v>
                </c:pt>
                <c:pt idx="5">
                  <c:v>3.1126050015345745</c:v>
                </c:pt>
              </c:numCache>
            </c:numRef>
          </c:xVal>
          <c:yVal>
            <c:numRef>
              <c:f>('Glx2'!$W$161:$W$162,'Glx2'!$W$195:$W$196,'Glx2'!$W$216:$W$217)</c:f>
              <c:numCache>
                <c:formatCode>General</c:formatCode>
                <c:ptCount val="6"/>
                <c:pt idx="0">
                  <c:v>0.24854812600000001</c:v>
                </c:pt>
                <c:pt idx="1">
                  <c:v>0.25184271200000002</c:v>
                </c:pt>
                <c:pt idx="2">
                  <c:v>0.206163023</c:v>
                </c:pt>
                <c:pt idx="3">
                  <c:v>0.193478286</c:v>
                </c:pt>
                <c:pt idx="4">
                  <c:v>0.23517587200000001</c:v>
                </c:pt>
                <c:pt idx="5">
                  <c:v>0.22875394199999999</c:v>
                </c:pt>
              </c:numCache>
            </c:numRef>
          </c:yVal>
        </c:ser>
        <c:ser>
          <c:idx val="3"/>
          <c:order val="3"/>
          <c:tx>
            <c:v>140 H397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('Glx2'!$V$163:$V$171,'Glx2'!$V$173,'Glx2'!$V$175:$V$178,'Glx2'!$V$180,'Glx2'!$V$183,'Glx2'!$V$185:$V$189)</c:f>
              <c:numCache>
                <c:formatCode>0.00</c:formatCode>
                <c:ptCount val="21"/>
                <c:pt idx="0">
                  <c:v>1.4313637641589874</c:v>
                </c:pt>
                <c:pt idx="1">
                  <c:v>1.4313637641589874</c:v>
                </c:pt>
                <c:pt idx="2">
                  <c:v>1.7323937598229686</c:v>
                </c:pt>
                <c:pt idx="3">
                  <c:v>1.7323937598229686</c:v>
                </c:pt>
                <c:pt idx="4">
                  <c:v>2.0334237554869499</c:v>
                </c:pt>
                <c:pt idx="5">
                  <c:v>2.0334237554869499</c:v>
                </c:pt>
                <c:pt idx="6">
                  <c:v>2.2095150145426308</c:v>
                </c:pt>
                <c:pt idx="7">
                  <c:v>2.2095150145426308</c:v>
                </c:pt>
                <c:pt idx="8">
                  <c:v>2.3344537511509307</c:v>
                </c:pt>
                <c:pt idx="9">
                  <c:v>2.8115750058705933</c:v>
                </c:pt>
                <c:pt idx="10">
                  <c:v>3.1126050015345745</c:v>
                </c:pt>
                <c:pt idx="11">
                  <c:v>3.1126050015345745</c:v>
                </c:pt>
                <c:pt idx="12">
                  <c:v>3.2886962605902559</c:v>
                </c:pt>
                <c:pt idx="13">
                  <c:v>3.2886962605902559</c:v>
                </c:pt>
                <c:pt idx="14">
                  <c:v>3.4136349971985558</c:v>
                </c:pt>
                <c:pt idx="15">
                  <c:v>1.4313637641589874</c:v>
                </c:pt>
                <c:pt idx="16">
                  <c:v>1.7323937598229686</c:v>
                </c:pt>
                <c:pt idx="17">
                  <c:v>1.7323937598229686</c:v>
                </c:pt>
                <c:pt idx="18">
                  <c:v>2.0334237554869499</c:v>
                </c:pt>
                <c:pt idx="19">
                  <c:v>2.0334237554869499</c:v>
                </c:pt>
                <c:pt idx="20">
                  <c:v>2.2095150145426308</c:v>
                </c:pt>
              </c:numCache>
            </c:numRef>
          </c:xVal>
          <c:yVal>
            <c:numRef>
              <c:f>('Glx2'!$W$163:$W$171,'Glx2'!$W$173,'Glx2'!$W$175:$W$178,'Glx2'!$W$180,'Glx2'!$W$183,'Glx2'!$W$185:$W$189)</c:f>
              <c:numCache>
                <c:formatCode>General</c:formatCode>
                <c:ptCount val="21"/>
                <c:pt idx="0">
                  <c:v>4.4945901000000003E-2</c:v>
                </c:pt>
                <c:pt idx="1">
                  <c:v>4.6682618000000002E-2</c:v>
                </c:pt>
                <c:pt idx="2">
                  <c:v>5.7630952999999999E-2</c:v>
                </c:pt>
                <c:pt idx="3">
                  <c:v>5.6771239000000001E-2</c:v>
                </c:pt>
                <c:pt idx="4">
                  <c:v>8.0669182000000006E-2</c:v>
                </c:pt>
                <c:pt idx="5">
                  <c:v>8.0831976E-2</c:v>
                </c:pt>
                <c:pt idx="6">
                  <c:v>0.105114808</c:v>
                </c:pt>
                <c:pt idx="7">
                  <c:v>0.10817006899999999</c:v>
                </c:pt>
                <c:pt idx="8">
                  <c:v>0.13201500299999999</c:v>
                </c:pt>
                <c:pt idx="9">
                  <c:v>0.19867270400000001</c:v>
                </c:pt>
                <c:pt idx="10">
                  <c:v>0.21408349600000001</c:v>
                </c:pt>
                <c:pt idx="11">
                  <c:v>0.23625698000000001</c:v>
                </c:pt>
                <c:pt idx="12">
                  <c:v>0.278227316</c:v>
                </c:pt>
                <c:pt idx="13">
                  <c:v>0.301603917</c:v>
                </c:pt>
                <c:pt idx="14">
                  <c:v>0.321381796</c:v>
                </c:pt>
                <c:pt idx="15">
                  <c:v>4.5245957000000003E-2</c:v>
                </c:pt>
                <c:pt idx="16">
                  <c:v>5.7123171E-2</c:v>
                </c:pt>
                <c:pt idx="17">
                  <c:v>5.5861854000000002E-2</c:v>
                </c:pt>
                <c:pt idx="18">
                  <c:v>9.4981949999999996E-2</c:v>
                </c:pt>
                <c:pt idx="19">
                  <c:v>8.3763227999999995E-2</c:v>
                </c:pt>
                <c:pt idx="20">
                  <c:v>0.122782741</c:v>
                </c:pt>
              </c:numCache>
            </c:numRef>
          </c:yVal>
        </c:ser>
        <c:ser>
          <c:idx val="4"/>
          <c:order val="4"/>
          <c:tx>
            <c:v>140 H402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('Glx2'!$V$172,'Glx2'!$V$174,'Glx2'!$V$179,'Glx2'!$V$181)</c:f>
              <c:numCache>
                <c:formatCode>0.00</c:formatCode>
                <c:ptCount val="4"/>
                <c:pt idx="0">
                  <c:v>2.3344537511509307</c:v>
                </c:pt>
                <c:pt idx="1">
                  <c:v>2.8115750058705933</c:v>
                </c:pt>
                <c:pt idx="2">
                  <c:v>3.4136349971985558</c:v>
                </c:pt>
                <c:pt idx="3">
                  <c:v>3.510545010206612</c:v>
                </c:pt>
              </c:numCache>
            </c:numRef>
          </c:xVal>
          <c:yVal>
            <c:numRef>
              <c:f>('Glx2'!$W$172,'Glx2'!$W$174,'Glx2'!$W$179,'Glx2'!$W$181)</c:f>
              <c:numCache>
                <c:formatCode>General</c:formatCode>
                <c:ptCount val="4"/>
                <c:pt idx="0">
                  <c:v>0.126026734</c:v>
                </c:pt>
                <c:pt idx="1">
                  <c:v>0.210380922</c:v>
                </c:pt>
                <c:pt idx="2">
                  <c:v>0.33184298899999998</c:v>
                </c:pt>
                <c:pt idx="3">
                  <c:v>0.39214043700000001</c:v>
                </c:pt>
              </c:numCache>
            </c:numRef>
          </c:yVal>
        </c:ser>
        <c:ser>
          <c:idx val="5"/>
          <c:order val="5"/>
          <c:tx>
            <c:v>140 H398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xVal>
            <c:numRef>
              <c:f>('Glx2'!$V$190:$V$194,'Glx2'!$V$197:$V$198,'Glx2'!$V$200:$V$201,'Glx2'!$V$204:$V$215,'Glx2'!$V$218:$V$225)</c:f>
              <c:numCache>
                <c:formatCode>0.00</c:formatCode>
                <c:ptCount val="29"/>
                <c:pt idx="0">
                  <c:v>2.2095150145426308</c:v>
                </c:pt>
                <c:pt idx="1">
                  <c:v>2.3344537511509307</c:v>
                </c:pt>
                <c:pt idx="2">
                  <c:v>2.3344537511509307</c:v>
                </c:pt>
                <c:pt idx="3">
                  <c:v>2.8115750058705933</c:v>
                </c:pt>
                <c:pt idx="4">
                  <c:v>2.8115750058705933</c:v>
                </c:pt>
                <c:pt idx="5">
                  <c:v>3.1126050015345745</c:v>
                </c:pt>
                <c:pt idx="6">
                  <c:v>3.1126050015345745</c:v>
                </c:pt>
                <c:pt idx="7">
                  <c:v>3.4136349971985558</c:v>
                </c:pt>
                <c:pt idx="8">
                  <c:v>3.4136349971985558</c:v>
                </c:pt>
                <c:pt idx="9">
                  <c:v>1.4313637641589874</c:v>
                </c:pt>
                <c:pt idx="10">
                  <c:v>1.4313637641589874</c:v>
                </c:pt>
                <c:pt idx="11">
                  <c:v>1.7323937598229686</c:v>
                </c:pt>
                <c:pt idx="12">
                  <c:v>1.7323937598229686</c:v>
                </c:pt>
                <c:pt idx="13">
                  <c:v>2.0334237554869499</c:v>
                </c:pt>
                <c:pt idx="14">
                  <c:v>2.0334237554869499</c:v>
                </c:pt>
                <c:pt idx="15">
                  <c:v>2.2095150145426308</c:v>
                </c:pt>
                <c:pt idx="16">
                  <c:v>2.2095150145426308</c:v>
                </c:pt>
                <c:pt idx="17">
                  <c:v>2.3344537511509307</c:v>
                </c:pt>
                <c:pt idx="18">
                  <c:v>2.3344537511509307</c:v>
                </c:pt>
                <c:pt idx="19">
                  <c:v>2.8115750058705933</c:v>
                </c:pt>
                <c:pt idx="20">
                  <c:v>2.8115750058705933</c:v>
                </c:pt>
                <c:pt idx="21">
                  <c:v>3.1126050015345745</c:v>
                </c:pt>
                <c:pt idx="22">
                  <c:v>3.1126050015345745</c:v>
                </c:pt>
                <c:pt idx="23">
                  <c:v>3.2886962605902559</c:v>
                </c:pt>
                <c:pt idx="24">
                  <c:v>3.2886962605902559</c:v>
                </c:pt>
                <c:pt idx="25">
                  <c:v>3.4136349971985558</c:v>
                </c:pt>
                <c:pt idx="26">
                  <c:v>3.4136349971985558</c:v>
                </c:pt>
                <c:pt idx="27">
                  <c:v>3.510545010206612</c:v>
                </c:pt>
                <c:pt idx="28">
                  <c:v>3.510545010206612</c:v>
                </c:pt>
              </c:numCache>
            </c:numRef>
          </c:xVal>
          <c:yVal>
            <c:numRef>
              <c:f>('Glx2'!$W$190:$W$194,'Glx2'!$W$197:$W$198,'Glx2'!$W$200:$W$201,'Glx2'!$W$204:$W$215,'Glx2'!$W$218:$W$225)</c:f>
              <c:numCache>
                <c:formatCode>General</c:formatCode>
                <c:ptCount val="29"/>
                <c:pt idx="0">
                  <c:v>0.10829311899999999</c:v>
                </c:pt>
                <c:pt idx="1">
                  <c:v>0.12578824699999999</c:v>
                </c:pt>
                <c:pt idx="2">
                  <c:v>0.12680822</c:v>
                </c:pt>
                <c:pt idx="3">
                  <c:v>0.201214004</c:v>
                </c:pt>
                <c:pt idx="4">
                  <c:v>0.19634216199999999</c:v>
                </c:pt>
                <c:pt idx="5">
                  <c:v>0.17431175300000001</c:v>
                </c:pt>
                <c:pt idx="6">
                  <c:v>0.186859411</c:v>
                </c:pt>
                <c:pt idx="7">
                  <c:v>0.17089570300000001</c:v>
                </c:pt>
                <c:pt idx="8">
                  <c:v>0.17959962500000001</c:v>
                </c:pt>
                <c:pt idx="9">
                  <c:v>4.7119056999999999E-2</c:v>
                </c:pt>
                <c:pt idx="10">
                  <c:v>5.3111390000000001E-2</c:v>
                </c:pt>
                <c:pt idx="11">
                  <c:v>6.0028841999999999E-2</c:v>
                </c:pt>
                <c:pt idx="12">
                  <c:v>5.8679146000000001E-2</c:v>
                </c:pt>
                <c:pt idx="13">
                  <c:v>8.4880980999999994E-2</c:v>
                </c:pt>
                <c:pt idx="14">
                  <c:v>8.6425316000000002E-2</c:v>
                </c:pt>
                <c:pt idx="15">
                  <c:v>0.114252016</c:v>
                </c:pt>
                <c:pt idx="16">
                  <c:v>0.111678783</c:v>
                </c:pt>
                <c:pt idx="17">
                  <c:v>0.13355673500000001</c:v>
                </c:pt>
                <c:pt idx="18">
                  <c:v>0.13286875500000001</c:v>
                </c:pt>
                <c:pt idx="19">
                  <c:v>0.21253381800000001</c:v>
                </c:pt>
                <c:pt idx="20">
                  <c:v>0.21707881600000001</c:v>
                </c:pt>
                <c:pt idx="21">
                  <c:v>0.19944736599999999</c:v>
                </c:pt>
                <c:pt idx="22">
                  <c:v>0.19262839300000001</c:v>
                </c:pt>
                <c:pt idx="23">
                  <c:v>0.16904028600000001</c:v>
                </c:pt>
                <c:pt idx="24">
                  <c:v>0.19078578800000001</c:v>
                </c:pt>
                <c:pt idx="25">
                  <c:v>0.19257940800000001</c:v>
                </c:pt>
                <c:pt idx="26">
                  <c:v>0.208576603</c:v>
                </c:pt>
                <c:pt idx="27">
                  <c:v>0.202570153</c:v>
                </c:pt>
                <c:pt idx="28">
                  <c:v>0.20002930999999999</c:v>
                </c:pt>
              </c:numCache>
            </c:numRef>
          </c:yVal>
        </c:ser>
        <c:axId val="187019648"/>
        <c:axId val="187021568"/>
      </c:scatterChart>
      <c:valAx>
        <c:axId val="187019648"/>
        <c:scaling>
          <c:orientation val="minMax"/>
        </c:scaling>
        <c:axPos val="b"/>
        <c:numFmt formatCode="0.00" sourceLinked="1"/>
        <c:tickLblPos val="nextTo"/>
        <c:crossAx val="187021568"/>
        <c:crosses val="autoZero"/>
        <c:crossBetween val="midCat"/>
      </c:valAx>
      <c:valAx>
        <c:axId val="187021568"/>
        <c:scaling>
          <c:orientation val="minMax"/>
        </c:scaling>
        <c:axPos val="l"/>
        <c:numFmt formatCode="General" sourceLinked="1"/>
        <c:tickLblPos val="nextTo"/>
        <c:crossAx val="18701964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Val!$O$164:$O$169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Val!$P$164:$P$169</c:f>
              <c:numCache>
                <c:formatCode>0.00</c:formatCode>
                <c:ptCount val="6"/>
                <c:pt idx="0">
                  <c:v>7.3924738000000004E-2</c:v>
                </c:pt>
                <c:pt idx="1">
                  <c:v>2.7236106999999999E-2</c:v>
                </c:pt>
                <c:pt idx="2">
                  <c:v>9.1941047999999997E-2</c:v>
                </c:pt>
                <c:pt idx="3">
                  <c:v>3.3992004999999999E-2</c:v>
                </c:pt>
                <c:pt idx="4">
                  <c:v>4.8509187000000002E-2</c:v>
                </c:pt>
                <c:pt idx="5">
                  <c:v>0.164627883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Val!$O$170:$O$175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Val!$P$170:$P$175</c:f>
              <c:numCache>
                <c:formatCode>0.00</c:formatCode>
                <c:ptCount val="6"/>
                <c:pt idx="0">
                  <c:v>4.3002160999999997E-2</c:v>
                </c:pt>
                <c:pt idx="1">
                  <c:v>2.7195298E-2</c:v>
                </c:pt>
                <c:pt idx="2">
                  <c:v>3.5923174000000002E-2</c:v>
                </c:pt>
                <c:pt idx="3">
                  <c:v>3.3135197999999998E-2</c:v>
                </c:pt>
                <c:pt idx="4">
                  <c:v>4.7538609000000003E-2</c:v>
                </c:pt>
                <c:pt idx="5">
                  <c:v>4.3630362999999998E-2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Val!$O$176:$O$181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Val!$P$176:$P$181</c:f>
              <c:numCache>
                <c:formatCode>0.00</c:formatCode>
                <c:ptCount val="6"/>
                <c:pt idx="0">
                  <c:v>2.9434049E-2</c:v>
                </c:pt>
                <c:pt idx="1">
                  <c:v>3.6325785999999999E-2</c:v>
                </c:pt>
                <c:pt idx="2">
                  <c:v>3.8664904999999999E-2</c:v>
                </c:pt>
                <c:pt idx="3">
                  <c:v>4.3091160000000003E-2</c:v>
                </c:pt>
                <c:pt idx="4">
                  <c:v>4.6004445999999997E-2</c:v>
                </c:pt>
                <c:pt idx="5">
                  <c:v>4.7153340000000002E-2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Val!$O$182:$O$187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Val!$P$182:$P$187</c:f>
              <c:numCache>
                <c:formatCode>0.00</c:formatCode>
                <c:ptCount val="6"/>
                <c:pt idx="0">
                  <c:v>3.1866070000000003E-2</c:v>
                </c:pt>
                <c:pt idx="1">
                  <c:v>3.0354962999999999E-2</c:v>
                </c:pt>
                <c:pt idx="2">
                  <c:v>3.65165E-2</c:v>
                </c:pt>
                <c:pt idx="3">
                  <c:v>3.4970857000000001E-2</c:v>
                </c:pt>
                <c:pt idx="4">
                  <c:v>4.3500609000000003E-2</c:v>
                </c:pt>
                <c:pt idx="5">
                  <c:v>4.7040710999999999E-2</c:v>
                </c:pt>
              </c:numCache>
            </c:numRef>
          </c:yVal>
        </c:ser>
        <c:axId val="221420160"/>
        <c:axId val="221434624"/>
      </c:scatterChart>
      <c:valAx>
        <c:axId val="221420160"/>
        <c:scaling>
          <c:orientation val="minMax"/>
        </c:scaling>
        <c:axPos val="b"/>
        <c:numFmt formatCode="0.00" sourceLinked="1"/>
        <c:tickLblPos val="nextTo"/>
        <c:crossAx val="221434624"/>
        <c:crosses val="autoZero"/>
        <c:crossBetween val="midCat"/>
      </c:valAx>
      <c:valAx>
        <c:axId val="221434624"/>
        <c:scaling>
          <c:orientation val="minMax"/>
        </c:scaling>
        <c:axPos val="l"/>
        <c:numFmt formatCode="0.00" sourceLinked="1"/>
        <c:tickLblPos val="nextTo"/>
        <c:crossAx val="221420160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Val!$O$164:$O$169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Val!$P$164:$P$169</c:f>
              <c:numCache>
                <c:formatCode>0.00</c:formatCode>
                <c:ptCount val="6"/>
                <c:pt idx="0">
                  <c:v>7.3924738000000004E-2</c:v>
                </c:pt>
                <c:pt idx="1">
                  <c:v>2.7236106999999999E-2</c:v>
                </c:pt>
                <c:pt idx="2">
                  <c:v>9.1941047999999997E-2</c:v>
                </c:pt>
                <c:pt idx="3">
                  <c:v>3.3992004999999999E-2</c:v>
                </c:pt>
                <c:pt idx="4">
                  <c:v>4.8509187000000002E-2</c:v>
                </c:pt>
                <c:pt idx="5">
                  <c:v>0.164627883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Val!$O$170:$O$187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Val!$P$170:$P$187</c:f>
              <c:numCache>
                <c:formatCode>0.00</c:formatCode>
                <c:ptCount val="18"/>
                <c:pt idx="0">
                  <c:v>4.3002160999999997E-2</c:v>
                </c:pt>
                <c:pt idx="1">
                  <c:v>2.7195298E-2</c:v>
                </c:pt>
                <c:pt idx="2">
                  <c:v>3.5923174000000002E-2</c:v>
                </c:pt>
                <c:pt idx="3">
                  <c:v>3.3135197999999998E-2</c:v>
                </c:pt>
                <c:pt idx="4">
                  <c:v>4.7538609000000003E-2</c:v>
                </c:pt>
                <c:pt idx="5">
                  <c:v>4.3630362999999998E-2</c:v>
                </c:pt>
                <c:pt idx="6">
                  <c:v>2.9434049E-2</c:v>
                </c:pt>
                <c:pt idx="7">
                  <c:v>3.6325785999999999E-2</c:v>
                </c:pt>
                <c:pt idx="8">
                  <c:v>3.8664904999999999E-2</c:v>
                </c:pt>
                <c:pt idx="9">
                  <c:v>4.3091160000000003E-2</c:v>
                </c:pt>
                <c:pt idx="10">
                  <c:v>4.6004445999999997E-2</c:v>
                </c:pt>
                <c:pt idx="11">
                  <c:v>4.7153340000000002E-2</c:v>
                </c:pt>
                <c:pt idx="12">
                  <c:v>3.1866070000000003E-2</c:v>
                </c:pt>
                <c:pt idx="13">
                  <c:v>3.0354962999999999E-2</c:v>
                </c:pt>
                <c:pt idx="14">
                  <c:v>3.65165E-2</c:v>
                </c:pt>
                <c:pt idx="15">
                  <c:v>3.4970857000000001E-2</c:v>
                </c:pt>
                <c:pt idx="16">
                  <c:v>4.3500609000000003E-2</c:v>
                </c:pt>
                <c:pt idx="17">
                  <c:v>4.7040710999999999E-2</c:v>
                </c:pt>
              </c:numCache>
            </c:numRef>
          </c:yVal>
        </c:ser>
        <c:axId val="221462912"/>
        <c:axId val="221464832"/>
      </c:scatterChart>
      <c:valAx>
        <c:axId val="221462912"/>
        <c:scaling>
          <c:orientation val="minMax"/>
        </c:scaling>
        <c:axPos val="b"/>
        <c:numFmt formatCode="0.00" sourceLinked="1"/>
        <c:tickLblPos val="nextTo"/>
        <c:crossAx val="221464832"/>
        <c:crosses val="autoZero"/>
        <c:crossBetween val="midCat"/>
      </c:valAx>
      <c:valAx>
        <c:axId val="221464832"/>
        <c:scaling>
          <c:orientation val="minMax"/>
        </c:scaling>
        <c:axPos val="l"/>
        <c:numFmt formatCode="0.00" sourceLinked="1"/>
        <c:tickLblPos val="nextTo"/>
        <c:crossAx val="2214629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6386576800083507E-2"/>
          <c:y val="1.8567651281480187E-2"/>
          <c:w val="0.82282376901141752"/>
          <c:h val="0.94696092980766688"/>
        </c:manualLayout>
      </c:layout>
      <c:scatterChart>
        <c:scatterStyle val="lineMarker"/>
        <c:ser>
          <c:idx val="0"/>
          <c:order val="0"/>
          <c:tx>
            <c:v>10oC</c:v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Phe!$A$148:$A$263</c:f>
              <c:numCache>
                <c:formatCode>General</c:formatCode>
                <c:ptCount val="116"/>
                <c:pt idx="0">
                  <c:v>0.20412345699788267</c:v>
                </c:pt>
                <c:pt idx="1">
                  <c:v>0.20412345699788267</c:v>
                </c:pt>
                <c:pt idx="2">
                  <c:v>0.20412345699788267</c:v>
                </c:pt>
                <c:pt idx="3">
                  <c:v>9.6608612306322825E-2</c:v>
                </c:pt>
                <c:pt idx="4">
                  <c:v>9.6608612306322825E-2</c:v>
                </c:pt>
                <c:pt idx="5">
                  <c:v>9.6608612306322825E-2</c:v>
                </c:pt>
                <c:pt idx="6">
                  <c:v>9.6608612306322825E-2</c:v>
                </c:pt>
                <c:pt idx="7">
                  <c:v>9.6608612306322825E-2</c:v>
                </c:pt>
                <c:pt idx="8">
                  <c:v>9.6608612306322825E-2</c:v>
                </c:pt>
                <c:pt idx="9">
                  <c:v>9.6608612306322825E-2</c:v>
                </c:pt>
                <c:pt idx="10">
                  <c:v>9.6608612306322825E-2</c:v>
                </c:pt>
                <c:pt idx="11">
                  <c:v>9.6608612306322825E-2</c:v>
                </c:pt>
                <c:pt idx="12">
                  <c:v>-4.6601420354702786E-2</c:v>
                </c:pt>
                <c:pt idx="13">
                  <c:v>-4.6601420354702786E-2</c:v>
                </c:pt>
                <c:pt idx="14">
                  <c:v>-4.6601420354702786E-2</c:v>
                </c:pt>
                <c:pt idx="15">
                  <c:v>-4.6601420354702786E-2</c:v>
                </c:pt>
                <c:pt idx="16">
                  <c:v>-4.6601420354702786E-2</c:v>
                </c:pt>
                <c:pt idx="17">
                  <c:v>-4.6601420354702786E-2</c:v>
                </c:pt>
                <c:pt idx="18">
                  <c:v>-4.6601420354702786E-2</c:v>
                </c:pt>
                <c:pt idx="19">
                  <c:v>-4.6601420354702786E-2</c:v>
                </c:pt>
                <c:pt idx="20">
                  <c:v>0.29988908335720121</c:v>
                </c:pt>
                <c:pt idx="21">
                  <c:v>0.29988908335720121</c:v>
                </c:pt>
                <c:pt idx="22">
                  <c:v>0.29988908335720121</c:v>
                </c:pt>
                <c:pt idx="23">
                  <c:v>0.29988908335720121</c:v>
                </c:pt>
                <c:pt idx="24">
                  <c:v>0.26820360597689269</c:v>
                </c:pt>
                <c:pt idx="25">
                  <c:v>0.26820360597689269</c:v>
                </c:pt>
                <c:pt idx="26">
                  <c:v>0.26820360597689269</c:v>
                </c:pt>
                <c:pt idx="27">
                  <c:v>0.26820360597689269</c:v>
                </c:pt>
                <c:pt idx="28">
                  <c:v>0.26820360597689269</c:v>
                </c:pt>
                <c:pt idx="29">
                  <c:v>0.26820360597689269</c:v>
                </c:pt>
                <c:pt idx="30">
                  <c:v>0.26820360597689269</c:v>
                </c:pt>
                <c:pt idx="31">
                  <c:v>0.26820360597689269</c:v>
                </c:pt>
                <c:pt idx="32">
                  <c:v>0.26820360597689269</c:v>
                </c:pt>
                <c:pt idx="33">
                  <c:v>0.26820360597689269</c:v>
                </c:pt>
                <c:pt idx="34">
                  <c:v>0.26820360597689269</c:v>
                </c:pt>
                <c:pt idx="35">
                  <c:v>0.24930913117324674</c:v>
                </c:pt>
                <c:pt idx="36">
                  <c:v>0.24930913117324674</c:v>
                </c:pt>
                <c:pt idx="37">
                  <c:v>0.24930913117324674</c:v>
                </c:pt>
                <c:pt idx="38">
                  <c:v>6.4986608109166386E-2</c:v>
                </c:pt>
                <c:pt idx="39">
                  <c:v>6.4986608109166386E-2</c:v>
                </c:pt>
                <c:pt idx="40">
                  <c:v>6.4986608109166386E-2</c:v>
                </c:pt>
                <c:pt idx="41">
                  <c:v>6.4986608109166386E-2</c:v>
                </c:pt>
                <c:pt idx="42">
                  <c:v>0.24930913117324674</c:v>
                </c:pt>
                <c:pt idx="43">
                  <c:v>0.24930913117324674</c:v>
                </c:pt>
                <c:pt idx="44">
                  <c:v>0.24930913117324674</c:v>
                </c:pt>
                <c:pt idx="45">
                  <c:v>0.29988908335720121</c:v>
                </c:pt>
                <c:pt idx="46">
                  <c:v>0.29988908335720121</c:v>
                </c:pt>
                <c:pt idx="47">
                  <c:v>0.26820360597689269</c:v>
                </c:pt>
                <c:pt idx="48">
                  <c:v>0.26820360597689269</c:v>
                </c:pt>
                <c:pt idx="49">
                  <c:v>0.26820360597689269</c:v>
                </c:pt>
                <c:pt idx="50">
                  <c:v>0.26820360597689269</c:v>
                </c:pt>
                <c:pt idx="51">
                  <c:v>0.26820360597689269</c:v>
                </c:pt>
                <c:pt idx="52">
                  <c:v>0.26820360597689269</c:v>
                </c:pt>
                <c:pt idx="53">
                  <c:v>0.26820360597689269</c:v>
                </c:pt>
                <c:pt idx="54">
                  <c:v>0.24930913117324674</c:v>
                </c:pt>
                <c:pt idx="55">
                  <c:v>6.4986608109166386E-2</c:v>
                </c:pt>
                <c:pt idx="56">
                  <c:v>6.4986608109166386E-2</c:v>
                </c:pt>
                <c:pt idx="57">
                  <c:v>6.4986608109166386E-2</c:v>
                </c:pt>
                <c:pt idx="58">
                  <c:v>0.24930913117324674</c:v>
                </c:pt>
                <c:pt idx="59">
                  <c:v>0.24930913117324674</c:v>
                </c:pt>
                <c:pt idx="60">
                  <c:v>0.24930913117324674</c:v>
                </c:pt>
                <c:pt idx="61">
                  <c:v>0.24930913117324674</c:v>
                </c:pt>
                <c:pt idx="62">
                  <c:v>0.24930913117324674</c:v>
                </c:pt>
                <c:pt idx="63">
                  <c:v>0.24930913117324674</c:v>
                </c:pt>
                <c:pt idx="64">
                  <c:v>0.24930913117324674</c:v>
                </c:pt>
                <c:pt idx="65">
                  <c:v>0.24930913117324674</c:v>
                </c:pt>
                <c:pt idx="66">
                  <c:v>0.24930913117324674</c:v>
                </c:pt>
                <c:pt idx="67">
                  <c:v>0.24930913117324674</c:v>
                </c:pt>
                <c:pt idx="68">
                  <c:v>0.24930913117324674</c:v>
                </c:pt>
                <c:pt idx="69">
                  <c:v>0.24930913117324674</c:v>
                </c:pt>
                <c:pt idx="70">
                  <c:v>0.24930913117324674</c:v>
                </c:pt>
                <c:pt idx="71">
                  <c:v>0.24930913117324674</c:v>
                </c:pt>
                <c:pt idx="72">
                  <c:v>0.24930913117324674</c:v>
                </c:pt>
                <c:pt idx="73">
                  <c:v>0.24930913117324674</c:v>
                </c:pt>
                <c:pt idx="74">
                  <c:v>0.24930913117324674</c:v>
                </c:pt>
                <c:pt idx="75">
                  <c:v>0.24930913117324674</c:v>
                </c:pt>
                <c:pt idx="76">
                  <c:v>0.24930913117324674</c:v>
                </c:pt>
                <c:pt idx="77">
                  <c:v>0.24930913117324674</c:v>
                </c:pt>
                <c:pt idx="78">
                  <c:v>0.24930913117324674</c:v>
                </c:pt>
                <c:pt idx="79">
                  <c:v>0.24930913117324674</c:v>
                </c:pt>
                <c:pt idx="80">
                  <c:v>1.2766719917080904E-2</c:v>
                </c:pt>
                <c:pt idx="81">
                  <c:v>1.2766719917080904E-2</c:v>
                </c:pt>
                <c:pt idx="82">
                  <c:v>1.2766719917080904E-2</c:v>
                </c:pt>
                <c:pt idx="83">
                  <c:v>1.2766719917080904E-2</c:v>
                </c:pt>
                <c:pt idx="84">
                  <c:v>1.2766719917080904E-2</c:v>
                </c:pt>
                <c:pt idx="85">
                  <c:v>1.2766719917080904E-2</c:v>
                </c:pt>
                <c:pt idx="86">
                  <c:v>-4.6601420354702786E-2</c:v>
                </c:pt>
                <c:pt idx="87">
                  <c:v>-4.6601420354702786E-2</c:v>
                </c:pt>
                <c:pt idx="88">
                  <c:v>-4.6601420354702786E-2</c:v>
                </c:pt>
                <c:pt idx="89">
                  <c:v>-4.6601420354702786E-2</c:v>
                </c:pt>
                <c:pt idx="90">
                  <c:v>-4.6601420354702786E-2</c:v>
                </c:pt>
                <c:pt idx="91">
                  <c:v>-4.6601420354702786E-2</c:v>
                </c:pt>
                <c:pt idx="92">
                  <c:v>-4.6601420354702786E-2</c:v>
                </c:pt>
                <c:pt idx="93">
                  <c:v>-4.6601420354702786E-2</c:v>
                </c:pt>
                <c:pt idx="94">
                  <c:v>0.11159610652851794</c:v>
                </c:pt>
                <c:pt idx="95">
                  <c:v>0.11159610652851794</c:v>
                </c:pt>
                <c:pt idx="96">
                  <c:v>0.11159610652851794</c:v>
                </c:pt>
                <c:pt idx="97">
                  <c:v>0.11159610652851794</c:v>
                </c:pt>
                <c:pt idx="98">
                  <c:v>0.24930913117324674</c:v>
                </c:pt>
                <c:pt idx="99">
                  <c:v>0.24930913117324674</c:v>
                </c:pt>
                <c:pt idx="100">
                  <c:v>0.36206245370910789</c:v>
                </c:pt>
                <c:pt idx="101">
                  <c:v>0.36206245370910789</c:v>
                </c:pt>
                <c:pt idx="102">
                  <c:v>0.36206245370910789</c:v>
                </c:pt>
                <c:pt idx="103">
                  <c:v>0.36206245370910789</c:v>
                </c:pt>
                <c:pt idx="104">
                  <c:v>0.36206245370910789</c:v>
                </c:pt>
                <c:pt idx="105">
                  <c:v>0.36206245370910789</c:v>
                </c:pt>
                <c:pt idx="106">
                  <c:v>0.36206245370910789</c:v>
                </c:pt>
                <c:pt idx="107">
                  <c:v>0.36206245370910789</c:v>
                </c:pt>
                <c:pt idx="108">
                  <c:v>0.36206245370910789</c:v>
                </c:pt>
                <c:pt idx="109">
                  <c:v>0.3276312384997338</c:v>
                </c:pt>
                <c:pt idx="110">
                  <c:v>0.27025313541491669</c:v>
                </c:pt>
                <c:pt idx="111">
                  <c:v>0.27025313541491669</c:v>
                </c:pt>
                <c:pt idx="112">
                  <c:v>0.26490410686302435</c:v>
                </c:pt>
                <c:pt idx="113">
                  <c:v>0.27025313541491669</c:v>
                </c:pt>
                <c:pt idx="114">
                  <c:v>0.27025313541491669</c:v>
                </c:pt>
                <c:pt idx="115">
                  <c:v>0.27025313541491669</c:v>
                </c:pt>
              </c:numCache>
            </c:numRef>
          </c:xVal>
          <c:yVal>
            <c:numRef>
              <c:f>Phe!$B$148:$B$263</c:f>
              <c:numCache>
                <c:formatCode>General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Phe!$I$147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Phe!$H$148:$H$185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0.85733249643126841</c:v>
                </c:pt>
                <c:pt idx="15">
                  <c:v>0.85733249643126841</c:v>
                </c:pt>
                <c:pt idx="16">
                  <c:v>1.9365137424788932</c:v>
                </c:pt>
                <c:pt idx="17">
                  <c:v>1.9365137424788932</c:v>
                </c:pt>
                <c:pt idx="18">
                  <c:v>1.6354837468149122</c:v>
                </c:pt>
                <c:pt idx="19">
                  <c:v>1.6354837468149122</c:v>
                </c:pt>
                <c:pt idx="20">
                  <c:v>0.85733249643126841</c:v>
                </c:pt>
                <c:pt idx="21">
                  <c:v>0.85733249643126841</c:v>
                </c:pt>
                <c:pt idx="22">
                  <c:v>1.9365137424788932</c:v>
                </c:pt>
                <c:pt idx="23">
                  <c:v>1.9365137424788932</c:v>
                </c:pt>
                <c:pt idx="24">
                  <c:v>1.6354837468149122</c:v>
                </c:pt>
                <c:pt idx="25">
                  <c:v>1.6354837468149122</c:v>
                </c:pt>
                <c:pt idx="26">
                  <c:v>0.85733249643126841</c:v>
                </c:pt>
                <c:pt idx="27">
                  <c:v>0.85733249643126841</c:v>
                </c:pt>
                <c:pt idx="28">
                  <c:v>1.9365137424788932</c:v>
                </c:pt>
                <c:pt idx="29">
                  <c:v>1.9365137424788932</c:v>
                </c:pt>
                <c:pt idx="30">
                  <c:v>1.6354837468149122</c:v>
                </c:pt>
                <c:pt idx="31">
                  <c:v>1.6354837468149122</c:v>
                </c:pt>
                <c:pt idx="32">
                  <c:v>0.85733249643126841</c:v>
                </c:pt>
                <c:pt idx="33">
                  <c:v>0.85733249643126841</c:v>
                </c:pt>
                <c:pt idx="34">
                  <c:v>1.9365137424788932</c:v>
                </c:pt>
                <c:pt idx="35">
                  <c:v>1.9365137424788932</c:v>
                </c:pt>
                <c:pt idx="36">
                  <c:v>1.6354837468149122</c:v>
                </c:pt>
                <c:pt idx="37">
                  <c:v>1.6354837468149122</c:v>
                </c:pt>
              </c:numCache>
            </c:numRef>
          </c:xVal>
          <c:yVal>
            <c:numRef>
              <c:f>Phe!$I$148:$I$185</c:f>
              <c:numCache>
                <c:formatCode>General</c:formatCode>
                <c:ptCount val="38"/>
                <c:pt idx="0">
                  <c:v>3.9170611000000001E-2</c:v>
                </c:pt>
                <c:pt idx="1">
                  <c:v>4.1376841999999997E-2</c:v>
                </c:pt>
                <c:pt idx="2">
                  <c:v>2.7327547000000001E-2</c:v>
                </c:pt>
                <c:pt idx="3">
                  <c:v>2.8973175E-2</c:v>
                </c:pt>
                <c:pt idx="4">
                  <c:v>3.1809123000000002E-2</c:v>
                </c:pt>
                <c:pt idx="5">
                  <c:v>3.4972666999999999E-2</c:v>
                </c:pt>
                <c:pt idx="6">
                  <c:v>4.1119737000000003E-2</c:v>
                </c:pt>
                <c:pt idx="7">
                  <c:v>3.9572889E-2</c:v>
                </c:pt>
                <c:pt idx="8">
                  <c:v>3.1250088000000002E-2</c:v>
                </c:pt>
                <c:pt idx="9">
                  <c:v>3.1802054000000003E-2</c:v>
                </c:pt>
                <c:pt idx="10">
                  <c:v>4.0593995000000001E-2</c:v>
                </c:pt>
                <c:pt idx="11">
                  <c:v>3.8597777999999999E-2</c:v>
                </c:pt>
                <c:pt idx="12">
                  <c:v>3.8441712000000003E-2</c:v>
                </c:pt>
                <c:pt idx="13">
                  <c:v>3.2593414000000001E-2</c:v>
                </c:pt>
                <c:pt idx="14">
                  <c:v>4.1602459000000001E-2</c:v>
                </c:pt>
                <c:pt idx="15">
                  <c:v>4.0072757000000001E-2</c:v>
                </c:pt>
                <c:pt idx="16">
                  <c:v>6.2822084E-2</c:v>
                </c:pt>
                <c:pt idx="17">
                  <c:v>6.8247371000000001E-2</c:v>
                </c:pt>
                <c:pt idx="18">
                  <c:v>5.7488287999999999E-2</c:v>
                </c:pt>
                <c:pt idx="19">
                  <c:v>5.0630541000000001E-2</c:v>
                </c:pt>
                <c:pt idx="20">
                  <c:v>3.2490816999999998E-2</c:v>
                </c:pt>
                <c:pt idx="21">
                  <c:v>3.4747246000000002E-2</c:v>
                </c:pt>
                <c:pt idx="22">
                  <c:v>5.8854594000000003E-2</c:v>
                </c:pt>
                <c:pt idx="23">
                  <c:v>5.9784104999999997E-2</c:v>
                </c:pt>
                <c:pt idx="24">
                  <c:v>4.4551840000000002E-2</c:v>
                </c:pt>
                <c:pt idx="25">
                  <c:v>4.8038741000000003E-2</c:v>
                </c:pt>
                <c:pt idx="26">
                  <c:v>5.2193228000000001E-2</c:v>
                </c:pt>
                <c:pt idx="27">
                  <c:v>4.949373E-2</c:v>
                </c:pt>
                <c:pt idx="28">
                  <c:v>6.1622811999999999E-2</c:v>
                </c:pt>
                <c:pt idx="29">
                  <c:v>7.3501708999999998E-2</c:v>
                </c:pt>
                <c:pt idx="30">
                  <c:v>3.3632032999999999E-2</c:v>
                </c:pt>
                <c:pt idx="31">
                  <c:v>3.5384365000000001E-2</c:v>
                </c:pt>
                <c:pt idx="32">
                  <c:v>3.6906364999999997E-2</c:v>
                </c:pt>
                <c:pt idx="33">
                  <c:v>3.2367949999999999E-2</c:v>
                </c:pt>
                <c:pt idx="34">
                  <c:v>5.8357600000000003E-2</c:v>
                </c:pt>
                <c:pt idx="35">
                  <c:v>5.9199422000000002E-2</c:v>
                </c:pt>
                <c:pt idx="36">
                  <c:v>4.5746865999999997E-2</c:v>
                </c:pt>
                <c:pt idx="37">
                  <c:v>4.1431938000000001E-2</c:v>
                </c:pt>
              </c:numCache>
            </c:numRef>
          </c:yVal>
        </c:ser>
        <c:ser>
          <c:idx val="2"/>
          <c:order val="2"/>
          <c:tx>
            <c:strRef>
              <c:f>Phe!$P$147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Phe!$O$148:$O$185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  <c:pt idx="30" formatCode="0.00">
                  <c:v>2.6812412373755872</c:v>
                </c:pt>
                <c:pt idx="31" formatCode="0.00">
                  <c:v>2.6812412373755872</c:v>
                </c:pt>
                <c:pt idx="32" formatCode="0.00">
                  <c:v>2.0791812460476247</c:v>
                </c:pt>
                <c:pt idx="33" formatCode="0.00">
                  <c:v>2.0791812460476247</c:v>
                </c:pt>
                <c:pt idx="34" formatCode="0.00">
                  <c:v>2.3802112417116059</c:v>
                </c:pt>
                <c:pt idx="35" formatCode="0.00">
                  <c:v>2.3802112417116059</c:v>
                </c:pt>
                <c:pt idx="36" formatCode="0.00">
                  <c:v>2.6812412373755872</c:v>
                </c:pt>
                <c:pt idx="37" formatCode="0.00">
                  <c:v>2.6812412373755872</c:v>
                </c:pt>
              </c:numCache>
            </c:numRef>
          </c:xVal>
          <c:yVal>
            <c:numRef>
              <c:f>Phe!$P$148:$P$185</c:f>
              <c:numCache>
                <c:formatCode>General</c:formatCode>
                <c:ptCount val="38"/>
                <c:pt idx="0">
                  <c:v>3.9170611000000001E-2</c:v>
                </c:pt>
                <c:pt idx="1">
                  <c:v>4.1376841999999997E-2</c:v>
                </c:pt>
                <c:pt idx="2">
                  <c:v>2.7327547000000001E-2</c:v>
                </c:pt>
                <c:pt idx="3">
                  <c:v>2.8973175E-2</c:v>
                </c:pt>
                <c:pt idx="4">
                  <c:v>3.1809123000000002E-2</c:v>
                </c:pt>
                <c:pt idx="5">
                  <c:v>3.4972666999999999E-2</c:v>
                </c:pt>
                <c:pt idx="6">
                  <c:v>4.1119737000000003E-2</c:v>
                </c:pt>
                <c:pt idx="7">
                  <c:v>3.9572889E-2</c:v>
                </c:pt>
                <c:pt idx="8">
                  <c:v>3.1250088000000002E-2</c:v>
                </c:pt>
                <c:pt idx="9">
                  <c:v>3.1802054000000003E-2</c:v>
                </c:pt>
                <c:pt idx="10">
                  <c:v>4.0593995000000001E-2</c:v>
                </c:pt>
                <c:pt idx="11">
                  <c:v>3.8597777999999999E-2</c:v>
                </c:pt>
                <c:pt idx="12">
                  <c:v>3.8441712000000003E-2</c:v>
                </c:pt>
                <c:pt idx="13">
                  <c:v>3.2593414000000001E-2</c:v>
                </c:pt>
                <c:pt idx="14" formatCode="0.00">
                  <c:v>0.239561312</c:v>
                </c:pt>
                <c:pt idx="15" formatCode="0.00">
                  <c:v>9.7143160000000006E-2</c:v>
                </c:pt>
                <c:pt idx="16" formatCode="0.00">
                  <c:v>0.44566133200000002</c:v>
                </c:pt>
                <c:pt idx="17" formatCode="0.00">
                  <c:v>0.132606892</c:v>
                </c:pt>
                <c:pt idx="18" formatCode="0.00">
                  <c:v>0.14923039199999999</c:v>
                </c:pt>
                <c:pt idx="19" formatCode="0.00">
                  <c:v>0.43518746800000002</c:v>
                </c:pt>
                <c:pt idx="20" formatCode="0.00">
                  <c:v>0.104752125</c:v>
                </c:pt>
                <c:pt idx="21" formatCode="0.00">
                  <c:v>7.2536404999999998E-2</c:v>
                </c:pt>
                <c:pt idx="22" formatCode="0.00">
                  <c:v>0.105725898</c:v>
                </c:pt>
                <c:pt idx="23" formatCode="0.00">
                  <c:v>0.103005444</c:v>
                </c:pt>
                <c:pt idx="24" formatCode="0.00">
                  <c:v>0.12900319599999999</c:v>
                </c:pt>
                <c:pt idx="25" formatCode="0.00">
                  <c:v>0.13075342100000001</c:v>
                </c:pt>
                <c:pt idx="26" formatCode="0.00">
                  <c:v>8.6455167999999999E-2</c:v>
                </c:pt>
                <c:pt idx="27" formatCode="0.00">
                  <c:v>9.0481155999999993E-2</c:v>
                </c:pt>
                <c:pt idx="28" formatCode="0.00">
                  <c:v>0.11353368899999999</c:v>
                </c:pt>
                <c:pt idx="29" formatCode="0.00">
                  <c:v>0.118511703</c:v>
                </c:pt>
                <c:pt idx="30" formatCode="0.00">
                  <c:v>0.13810325100000001</c:v>
                </c:pt>
                <c:pt idx="31" formatCode="0.00">
                  <c:v>0.14396366499999999</c:v>
                </c:pt>
                <c:pt idx="32" formatCode="0.00">
                  <c:v>7.9102387999999996E-2</c:v>
                </c:pt>
                <c:pt idx="33" formatCode="0.00">
                  <c:v>7.6823375999999999E-2</c:v>
                </c:pt>
                <c:pt idx="34" formatCode="0.00">
                  <c:v>0.102133828</c:v>
                </c:pt>
                <c:pt idx="35" formatCode="0.00">
                  <c:v>0.113648995</c:v>
                </c:pt>
                <c:pt idx="36" formatCode="0.00">
                  <c:v>0.110748579</c:v>
                </c:pt>
                <c:pt idx="37" formatCode="0.00">
                  <c:v>0.13301248500000001</c:v>
                </c:pt>
              </c:numCache>
            </c:numRef>
          </c:yVal>
        </c:ser>
        <c:ser>
          <c:idx val="3"/>
          <c:order val="3"/>
          <c:tx>
            <c:strRef>
              <c:f>Phe!$W$147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Phe!$V$148:$V$250</c:f>
              <c:numCache>
                <c:formatCode>General</c:formatCode>
                <c:ptCount val="10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1.1760912590556813</c:v>
                </c:pt>
                <c:pt idx="15" formatCode="0.00">
                  <c:v>1.1760912590556813</c:v>
                </c:pt>
                <c:pt idx="16" formatCode="0.00">
                  <c:v>1.1760912590556813</c:v>
                </c:pt>
                <c:pt idx="17" formatCode="0.00">
                  <c:v>1.1760912590556813</c:v>
                </c:pt>
                <c:pt idx="18" formatCode="0.00">
                  <c:v>1.4771212547196624</c:v>
                </c:pt>
                <c:pt idx="19" formatCode="0.00">
                  <c:v>1.4771212547196624</c:v>
                </c:pt>
                <c:pt idx="20" formatCode="0.00">
                  <c:v>1.4771212547196624</c:v>
                </c:pt>
                <c:pt idx="21" formatCode="0.00">
                  <c:v>1.4771212547196624</c:v>
                </c:pt>
                <c:pt idx="22" formatCode="0.00">
                  <c:v>1.7781512503836436</c:v>
                </c:pt>
                <c:pt idx="23" formatCode="0.00">
                  <c:v>1.7781512503836436</c:v>
                </c:pt>
                <c:pt idx="24" formatCode="0.00">
                  <c:v>1.954242509439325</c:v>
                </c:pt>
                <c:pt idx="25" formatCode="0.00">
                  <c:v>1.954242509439325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2.5563025007672873</c:v>
                </c:pt>
                <c:pt idx="29" formatCode="0.00">
                  <c:v>2.5563025007672873</c:v>
                </c:pt>
                <c:pt idx="30" formatCode="0.00">
                  <c:v>2.8573324964312685</c:v>
                </c:pt>
                <c:pt idx="31" formatCode="0.00">
                  <c:v>2.8573324964312685</c:v>
                </c:pt>
                <c:pt idx="32" formatCode="0.00">
                  <c:v>2.8573324964312685</c:v>
                </c:pt>
                <c:pt idx="33" formatCode="0.00">
                  <c:v>2.8573324964312685</c:v>
                </c:pt>
                <c:pt idx="34" formatCode="0.00">
                  <c:v>3.0334237554869499</c:v>
                </c:pt>
                <c:pt idx="35" formatCode="0.00">
                  <c:v>3.0334237554869499</c:v>
                </c:pt>
                <c:pt idx="36" formatCode="0.00">
                  <c:v>3.1583624920952498</c:v>
                </c:pt>
                <c:pt idx="37" formatCode="0.00">
                  <c:v>3.1583624920952498</c:v>
                </c:pt>
                <c:pt idx="38" formatCode="0.00">
                  <c:v>3.255272505103306</c:v>
                </c:pt>
                <c:pt idx="39" formatCode="0.00">
                  <c:v>3.255272505103306</c:v>
                </c:pt>
                <c:pt idx="40" formatCode="0.00">
                  <c:v>1.1760912590556813</c:v>
                </c:pt>
                <c:pt idx="41" formatCode="0.00">
                  <c:v>1.1760912590556813</c:v>
                </c:pt>
                <c:pt idx="42" formatCode="0.00">
                  <c:v>1.4771212547196624</c:v>
                </c:pt>
                <c:pt idx="43" formatCode="0.00">
                  <c:v>1.4771212547196624</c:v>
                </c:pt>
                <c:pt idx="44" formatCode="0.00">
                  <c:v>1.7781512503836436</c:v>
                </c:pt>
                <c:pt idx="45" formatCode="0.00">
                  <c:v>1.7781512503836436</c:v>
                </c:pt>
                <c:pt idx="46" formatCode="0.00">
                  <c:v>1.954242509439325</c:v>
                </c:pt>
                <c:pt idx="47" formatCode="0.00">
                  <c:v>1.954242509439325</c:v>
                </c:pt>
                <c:pt idx="48" formatCode="0.00">
                  <c:v>2.0791812460476247</c:v>
                </c:pt>
                <c:pt idx="49" formatCode="0.00">
                  <c:v>2.0791812460476247</c:v>
                </c:pt>
                <c:pt idx="50" formatCode="0.00">
                  <c:v>2.5563025007672873</c:v>
                </c:pt>
                <c:pt idx="51" formatCode="0.00">
                  <c:v>2.5563025007672873</c:v>
                </c:pt>
                <c:pt idx="52" formatCode="0.00">
                  <c:v>2.8573324964312685</c:v>
                </c:pt>
                <c:pt idx="53" formatCode="0.00">
                  <c:v>2.8573324964312685</c:v>
                </c:pt>
                <c:pt idx="54" formatCode="0.00">
                  <c:v>3.0334237554869499</c:v>
                </c:pt>
                <c:pt idx="55" formatCode="0.00">
                  <c:v>3.0334237554869499</c:v>
                </c:pt>
                <c:pt idx="56" formatCode="0.00">
                  <c:v>3.1583624920952498</c:v>
                </c:pt>
                <c:pt idx="57" formatCode="0.00">
                  <c:v>3.1583624920952498</c:v>
                </c:pt>
                <c:pt idx="58" formatCode="0.00">
                  <c:v>3.255272505103306</c:v>
                </c:pt>
                <c:pt idx="59" formatCode="0.00">
                  <c:v>3.255272505103306</c:v>
                </c:pt>
                <c:pt idx="60" formatCode="0.00">
                  <c:v>1.1760912590556813</c:v>
                </c:pt>
                <c:pt idx="61" formatCode="0.00">
                  <c:v>1.1760912590556813</c:v>
                </c:pt>
                <c:pt idx="62" formatCode="0.00">
                  <c:v>1.4771212547196624</c:v>
                </c:pt>
                <c:pt idx="63" formatCode="0.00">
                  <c:v>1.4771212547196624</c:v>
                </c:pt>
                <c:pt idx="64" formatCode="0.00">
                  <c:v>1.7781512503836436</c:v>
                </c:pt>
                <c:pt idx="65" formatCode="0.00">
                  <c:v>1.7781512503836436</c:v>
                </c:pt>
                <c:pt idx="66" formatCode="0.00">
                  <c:v>1.954242509439325</c:v>
                </c:pt>
                <c:pt idx="67" formatCode="0.00">
                  <c:v>1.954242509439325</c:v>
                </c:pt>
                <c:pt idx="68" formatCode="0.00">
                  <c:v>2.0791812460476247</c:v>
                </c:pt>
                <c:pt idx="69" formatCode="0.00">
                  <c:v>2.0791812460476247</c:v>
                </c:pt>
                <c:pt idx="70" formatCode="0.00">
                  <c:v>2.5563025007672873</c:v>
                </c:pt>
                <c:pt idx="71" formatCode="0.00">
                  <c:v>2.5563025007672873</c:v>
                </c:pt>
                <c:pt idx="72" formatCode="0.00">
                  <c:v>2.8573324964312685</c:v>
                </c:pt>
                <c:pt idx="73" formatCode="0.00">
                  <c:v>2.8573324964312685</c:v>
                </c:pt>
                <c:pt idx="74" formatCode="0.00">
                  <c:v>2.8573324964312685</c:v>
                </c:pt>
                <c:pt idx="75" formatCode="0.00">
                  <c:v>2.8573324964312685</c:v>
                </c:pt>
                <c:pt idx="76" formatCode="0.00">
                  <c:v>3.0334237554869499</c:v>
                </c:pt>
                <c:pt idx="77" formatCode="0.00">
                  <c:v>3.1583624920952498</c:v>
                </c:pt>
                <c:pt idx="78" formatCode="0.00">
                  <c:v>3.1583624920952498</c:v>
                </c:pt>
                <c:pt idx="79" formatCode="0.00">
                  <c:v>3.255272505103306</c:v>
                </c:pt>
                <c:pt idx="80" formatCode="0.00">
                  <c:v>3.255272505103306</c:v>
                </c:pt>
                <c:pt idx="81" formatCode="0.00">
                  <c:v>1.1760912590556813</c:v>
                </c:pt>
                <c:pt idx="82" formatCode="0.00">
                  <c:v>1.1760912590556813</c:v>
                </c:pt>
                <c:pt idx="83" formatCode="0.00">
                  <c:v>1.4771212547196624</c:v>
                </c:pt>
                <c:pt idx="84" formatCode="0.00">
                  <c:v>1.4771212547196624</c:v>
                </c:pt>
                <c:pt idx="85" formatCode="0.00">
                  <c:v>1.7781512503836436</c:v>
                </c:pt>
                <c:pt idx="86" formatCode="0.00">
                  <c:v>1.7781512503836436</c:v>
                </c:pt>
                <c:pt idx="87" formatCode="0.00">
                  <c:v>1.954242509439325</c:v>
                </c:pt>
                <c:pt idx="88" formatCode="0.00">
                  <c:v>1.954242509439325</c:v>
                </c:pt>
                <c:pt idx="89" formatCode="0.00">
                  <c:v>2.0791812460476247</c:v>
                </c:pt>
                <c:pt idx="90" formatCode="0.00">
                  <c:v>2.0791812460476247</c:v>
                </c:pt>
                <c:pt idx="91" formatCode="0.00">
                  <c:v>2.5563025007672873</c:v>
                </c:pt>
                <c:pt idx="92" formatCode="0.00">
                  <c:v>2.5563025007672873</c:v>
                </c:pt>
                <c:pt idx="93" formatCode="0.00">
                  <c:v>2.8573324964312685</c:v>
                </c:pt>
                <c:pt idx="94" formatCode="0.00">
                  <c:v>2.8573324964312685</c:v>
                </c:pt>
                <c:pt idx="95" formatCode="0.00">
                  <c:v>2.8573324964312685</c:v>
                </c:pt>
                <c:pt idx="96" formatCode="0.00">
                  <c:v>2.8573324964312685</c:v>
                </c:pt>
                <c:pt idx="97" formatCode="0.00">
                  <c:v>3.0334237554869499</c:v>
                </c:pt>
                <c:pt idx="98" formatCode="0.00">
                  <c:v>3.0334237554869499</c:v>
                </c:pt>
                <c:pt idx="99" formatCode="0.00">
                  <c:v>3.1583624920952498</c:v>
                </c:pt>
                <c:pt idx="100" formatCode="0.00">
                  <c:v>3.1583624920952498</c:v>
                </c:pt>
                <c:pt idx="101" formatCode="0.00">
                  <c:v>3.255272505103306</c:v>
                </c:pt>
                <c:pt idx="102" formatCode="0.00">
                  <c:v>3.255272505103306</c:v>
                </c:pt>
              </c:numCache>
            </c:numRef>
          </c:xVal>
          <c:yVal>
            <c:numRef>
              <c:f>Phe!$W$148:$W$250</c:f>
              <c:numCache>
                <c:formatCode>General</c:formatCode>
                <c:ptCount val="103"/>
                <c:pt idx="0">
                  <c:v>3.9170611000000001E-2</c:v>
                </c:pt>
                <c:pt idx="1">
                  <c:v>4.1376841999999997E-2</c:v>
                </c:pt>
                <c:pt idx="2">
                  <c:v>2.7327547000000001E-2</c:v>
                </c:pt>
                <c:pt idx="3">
                  <c:v>2.8973175E-2</c:v>
                </c:pt>
                <c:pt idx="4">
                  <c:v>3.1809123000000002E-2</c:v>
                </c:pt>
                <c:pt idx="5">
                  <c:v>3.4972666999999999E-2</c:v>
                </c:pt>
                <c:pt idx="6">
                  <c:v>4.1119737000000003E-2</c:v>
                </c:pt>
                <c:pt idx="7">
                  <c:v>3.9572889E-2</c:v>
                </c:pt>
                <c:pt idx="8">
                  <c:v>3.1250088000000002E-2</c:v>
                </c:pt>
                <c:pt idx="9">
                  <c:v>3.1802054000000003E-2</c:v>
                </c:pt>
                <c:pt idx="10">
                  <c:v>4.0593995000000001E-2</c:v>
                </c:pt>
                <c:pt idx="11">
                  <c:v>3.8597777999999999E-2</c:v>
                </c:pt>
                <c:pt idx="12">
                  <c:v>3.8441712000000003E-2</c:v>
                </c:pt>
                <c:pt idx="13">
                  <c:v>3.2593414000000001E-2</c:v>
                </c:pt>
                <c:pt idx="14" formatCode="0.00">
                  <c:v>0.14853314500000001</c:v>
                </c:pt>
                <c:pt idx="15" formatCode="0.00">
                  <c:v>3.8238434000000002E-2</c:v>
                </c:pt>
                <c:pt idx="16" formatCode="0.00">
                  <c:v>3.6971262999999997E-2</c:v>
                </c:pt>
                <c:pt idx="17" formatCode="0.00">
                  <c:v>3.1610028999999998E-2</c:v>
                </c:pt>
                <c:pt idx="18" formatCode="0.00">
                  <c:v>4.2262512000000002E-2</c:v>
                </c:pt>
                <c:pt idx="19" formatCode="0.00">
                  <c:v>4.4192235000000003E-2</c:v>
                </c:pt>
                <c:pt idx="20" formatCode="0.00">
                  <c:v>3.8500406000000001E-2</c:v>
                </c:pt>
                <c:pt idx="21" formatCode="0.00">
                  <c:v>4.3240122999999998E-2</c:v>
                </c:pt>
                <c:pt idx="22" formatCode="0.00">
                  <c:v>6.2201647999999998E-2</c:v>
                </c:pt>
                <c:pt idx="23" formatCode="0.00">
                  <c:v>6.270357E-2</c:v>
                </c:pt>
                <c:pt idx="24" formatCode="0.00">
                  <c:v>0.27875272400000001</c:v>
                </c:pt>
                <c:pt idx="25" formatCode="0.00">
                  <c:v>8.6640581999999994E-2</c:v>
                </c:pt>
                <c:pt idx="26" formatCode="0.00">
                  <c:v>0.10052915599999999</c:v>
                </c:pt>
                <c:pt idx="27" formatCode="0.00">
                  <c:v>8.5336059000000006E-2</c:v>
                </c:pt>
                <c:pt idx="28" formatCode="0.00">
                  <c:v>0.133859544</c:v>
                </c:pt>
                <c:pt idx="29" formatCode="0.00">
                  <c:v>0.15771084799999999</c:v>
                </c:pt>
                <c:pt idx="30" formatCode="0.00">
                  <c:v>0.161235031</c:v>
                </c:pt>
                <c:pt idx="31" formatCode="0.00">
                  <c:v>0.16616123299999999</c:v>
                </c:pt>
                <c:pt idx="32" formatCode="0.00">
                  <c:v>0.18051764300000001</c:v>
                </c:pt>
                <c:pt idx="33" formatCode="0.00">
                  <c:v>0.14878101199999999</c:v>
                </c:pt>
                <c:pt idx="34" formatCode="0.00">
                  <c:v>0.166129533</c:v>
                </c:pt>
                <c:pt idx="35" formatCode="0.00">
                  <c:v>0.21383666000000001</c:v>
                </c:pt>
                <c:pt idx="36" formatCode="0.00">
                  <c:v>0.21077940000000001</c:v>
                </c:pt>
                <c:pt idx="37" formatCode="0.00">
                  <c:v>0.44592481499999997</c:v>
                </c:pt>
                <c:pt idx="38" formatCode="0.00">
                  <c:v>0.21176371199999999</c:v>
                </c:pt>
                <c:pt idx="39" formatCode="0.00">
                  <c:v>0.433038376</c:v>
                </c:pt>
                <c:pt idx="40" formatCode="0.00">
                  <c:v>3.5078613000000002E-2</c:v>
                </c:pt>
                <c:pt idx="41" formatCode="0.00">
                  <c:v>3.3937297999999998E-2</c:v>
                </c:pt>
                <c:pt idx="42" formatCode="0.00">
                  <c:v>3.9242893000000001E-2</c:v>
                </c:pt>
                <c:pt idx="43" formatCode="0.00">
                  <c:v>4.0251370000000002E-2</c:v>
                </c:pt>
                <c:pt idx="44" formatCode="0.00">
                  <c:v>4.9274400000000003E-2</c:v>
                </c:pt>
                <c:pt idx="45" formatCode="0.00">
                  <c:v>5.0990764000000001E-2</c:v>
                </c:pt>
                <c:pt idx="46" formatCode="0.00">
                  <c:v>6.0967703999999998E-2</c:v>
                </c:pt>
                <c:pt idx="47" formatCode="0.00">
                  <c:v>6.0190133E-2</c:v>
                </c:pt>
                <c:pt idx="48" formatCode="0.00">
                  <c:v>7.2407400999999996E-2</c:v>
                </c:pt>
                <c:pt idx="49" formatCode="0.00">
                  <c:v>8.0327307000000001E-2</c:v>
                </c:pt>
                <c:pt idx="50" formatCode="0.00">
                  <c:v>0.12810028200000001</c:v>
                </c:pt>
                <c:pt idx="51" formatCode="0.00">
                  <c:v>0.128604516</c:v>
                </c:pt>
                <c:pt idx="52" formatCode="0.00">
                  <c:v>0.18132857099999999</c:v>
                </c:pt>
                <c:pt idx="53" formatCode="0.00">
                  <c:v>0.17961648699999999</c:v>
                </c:pt>
                <c:pt idx="54" formatCode="0.00">
                  <c:v>0.21976948299999999</c:v>
                </c:pt>
                <c:pt idx="55" formatCode="0.00">
                  <c:v>0.22418375900000001</c:v>
                </c:pt>
                <c:pt idx="56" formatCode="0.00">
                  <c:v>0.25482178500000002</c:v>
                </c:pt>
                <c:pt idx="57" formatCode="0.00">
                  <c:v>0.24893019299999999</c:v>
                </c:pt>
                <c:pt idx="58" formatCode="0.00">
                  <c:v>0.276605985</c:v>
                </c:pt>
                <c:pt idx="59" formatCode="0.00">
                  <c:v>0.285281691</c:v>
                </c:pt>
                <c:pt idx="60" formatCode="0.00">
                  <c:v>3.8484993000000002E-2</c:v>
                </c:pt>
                <c:pt idx="61" formatCode="0.00">
                  <c:v>4.1395712000000001E-2</c:v>
                </c:pt>
                <c:pt idx="62" formatCode="0.00">
                  <c:v>4.2146021999999998E-2</c:v>
                </c:pt>
                <c:pt idx="63" formatCode="0.00">
                  <c:v>4.3568476000000002E-2</c:v>
                </c:pt>
                <c:pt idx="64" formatCode="0.00">
                  <c:v>6.1279615000000003E-2</c:v>
                </c:pt>
                <c:pt idx="65" formatCode="0.00">
                  <c:v>5.9445181999999999E-2</c:v>
                </c:pt>
                <c:pt idx="66" formatCode="0.00">
                  <c:v>7.4347226000000002E-2</c:v>
                </c:pt>
                <c:pt idx="67" formatCode="0.00">
                  <c:v>6.7635435999999993E-2</c:v>
                </c:pt>
                <c:pt idx="68" formatCode="0.00">
                  <c:v>7.9375101000000003E-2</c:v>
                </c:pt>
                <c:pt idx="69" formatCode="0.00">
                  <c:v>8.2474611000000003E-2</c:v>
                </c:pt>
                <c:pt idx="70" formatCode="0.00">
                  <c:v>0.14117882400000001</c:v>
                </c:pt>
                <c:pt idx="71" formatCode="0.00">
                  <c:v>0.13237945600000001</c:v>
                </c:pt>
                <c:pt idx="72" formatCode="0.00">
                  <c:v>0.17367521499999999</c:v>
                </c:pt>
                <c:pt idx="73" formatCode="0.00">
                  <c:v>0.17484053399999999</c:v>
                </c:pt>
                <c:pt idx="74" formatCode="0.00">
                  <c:v>0.15627000999999999</c:v>
                </c:pt>
                <c:pt idx="75" formatCode="0.00">
                  <c:v>0.17144926799999999</c:v>
                </c:pt>
                <c:pt idx="76" formatCode="0.00">
                  <c:v>0.186791971</c:v>
                </c:pt>
                <c:pt idx="77" formatCode="0.00">
                  <c:v>0.211423004</c:v>
                </c:pt>
                <c:pt idx="78" formatCode="0.00">
                  <c:v>0.21214571500000001</c:v>
                </c:pt>
                <c:pt idx="79" formatCode="0.00">
                  <c:v>0.23418375899999999</c:v>
                </c:pt>
                <c:pt idx="80" formatCode="0.00">
                  <c:v>0.21966302900000001</c:v>
                </c:pt>
                <c:pt idx="81" formatCode="0.00">
                  <c:v>3.6300651000000003E-2</c:v>
                </c:pt>
                <c:pt idx="82" formatCode="0.00">
                  <c:v>3.7474638999999997E-2</c:v>
                </c:pt>
                <c:pt idx="83" formatCode="0.00">
                  <c:v>3.6895302999999997E-2</c:v>
                </c:pt>
                <c:pt idx="84" formatCode="0.00">
                  <c:v>3.7863069999999999E-2</c:v>
                </c:pt>
                <c:pt idx="85" formatCode="0.00">
                  <c:v>5.0775366000000002E-2</c:v>
                </c:pt>
                <c:pt idx="86" formatCode="0.00">
                  <c:v>5.2529323000000003E-2</c:v>
                </c:pt>
                <c:pt idx="87" formatCode="0.00">
                  <c:v>6.8259588999999996E-2</c:v>
                </c:pt>
                <c:pt idx="88" formatCode="0.00">
                  <c:v>6.2668376999999997E-2</c:v>
                </c:pt>
                <c:pt idx="89" formatCode="0.00">
                  <c:v>7.1814453E-2</c:v>
                </c:pt>
                <c:pt idx="90" formatCode="0.00">
                  <c:v>7.2640601999999999E-2</c:v>
                </c:pt>
                <c:pt idx="91" formatCode="0.00">
                  <c:v>0.117575817</c:v>
                </c:pt>
                <c:pt idx="92" formatCode="0.00">
                  <c:v>0.122417127</c:v>
                </c:pt>
                <c:pt idx="93" formatCode="0.00">
                  <c:v>0.17056471400000001</c:v>
                </c:pt>
                <c:pt idx="94" formatCode="0.00">
                  <c:v>0.15681749</c:v>
                </c:pt>
                <c:pt idx="95" formatCode="0.00">
                  <c:v>0.153539493</c:v>
                </c:pt>
                <c:pt idx="96" formatCode="0.00">
                  <c:v>0.14507288700000001</c:v>
                </c:pt>
                <c:pt idx="97" formatCode="0.00">
                  <c:v>0.143945713</c:v>
                </c:pt>
                <c:pt idx="98" formatCode="0.00">
                  <c:v>0.169319848</c:v>
                </c:pt>
                <c:pt idx="99" formatCode="0.00">
                  <c:v>0.17744173299999999</c:v>
                </c:pt>
                <c:pt idx="100" formatCode="0.00">
                  <c:v>0.17532151100000001</c:v>
                </c:pt>
                <c:pt idx="101" formatCode="0.00">
                  <c:v>0.186114692</c:v>
                </c:pt>
                <c:pt idx="102" formatCode="0.00">
                  <c:v>0.153085256</c:v>
                </c:pt>
              </c:numCache>
            </c:numRef>
          </c:yVal>
        </c:ser>
        <c:ser>
          <c:idx val="4"/>
          <c:order val="4"/>
          <c:tx>
            <c:strRef>
              <c:f>Phe!$L$2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Phe!$K$3:$K$23</c:f>
              <c:numCache>
                <c:formatCode>0.00</c:formatCode>
                <c:ptCount val="21"/>
                <c:pt idx="0">
                  <c:v>-0.3010299956639812</c:v>
                </c:pt>
                <c:pt idx="1">
                  <c:v>-0.28597849588078211</c:v>
                </c:pt>
                <c:pt idx="2">
                  <c:v>-0.27092699609758308</c:v>
                </c:pt>
                <c:pt idx="3">
                  <c:v>-0.255875496314384</c:v>
                </c:pt>
                <c:pt idx="4">
                  <c:v>-0.24082399653118497</c:v>
                </c:pt>
                <c:pt idx="5">
                  <c:v>-0.22577249674798588</c:v>
                </c:pt>
                <c:pt idx="6">
                  <c:v>-0.21072099696478686</c:v>
                </c:pt>
                <c:pt idx="7">
                  <c:v>-0.19566949718158777</c:v>
                </c:pt>
                <c:pt idx="8">
                  <c:v>-0.18061799739838871</c:v>
                </c:pt>
                <c:pt idx="9">
                  <c:v>-0.16556649761518966</c:v>
                </c:pt>
                <c:pt idx="10">
                  <c:v>-0.1505149978319906</c:v>
                </c:pt>
                <c:pt idx="11">
                  <c:v>-0.13546349804879151</c:v>
                </c:pt>
                <c:pt idx="12">
                  <c:v>-0.12041199826559248</c:v>
                </c:pt>
                <c:pt idx="13">
                  <c:v>-0.1053604984823934</c:v>
                </c:pt>
                <c:pt idx="14">
                  <c:v>-9.0308998699194371E-2</c:v>
                </c:pt>
                <c:pt idx="15">
                  <c:v>-7.5257498915995313E-2</c:v>
                </c:pt>
                <c:pt idx="16">
                  <c:v>-6.0205999132796229E-2</c:v>
                </c:pt>
                <c:pt idx="17">
                  <c:v>-4.5154499349597199E-2</c:v>
                </c:pt>
                <c:pt idx="18">
                  <c:v>-3.0102999566398114E-2</c:v>
                </c:pt>
                <c:pt idx="19">
                  <c:v>-1.5051499783199085E-2</c:v>
                </c:pt>
                <c:pt idx="20">
                  <c:v>0</c:v>
                </c:pt>
              </c:numCache>
            </c:numRef>
          </c:xVal>
          <c:yVal>
            <c:numRef>
              <c:f>Phe!$L$3:$L$23</c:f>
              <c:numCache>
                <c:formatCode>0.00</c:formatCode>
                <c:ptCount val="21"/>
                <c:pt idx="0">
                  <c:v>-3.0835496552437079E-3</c:v>
                </c:pt>
                <c:pt idx="1">
                  <c:v>-1.0915513981652886E-3</c:v>
                </c:pt>
                <c:pt idx="2">
                  <c:v>7.8214795496844847E-4</c:v>
                </c:pt>
                <c:pt idx="3">
                  <c:v>2.540791904886458E-3</c:v>
                </c:pt>
                <c:pt idx="4">
                  <c:v>4.1876239523176498E-3</c:v>
                </c:pt>
                <c:pt idx="5">
                  <c:v>5.7258875979909734E-3</c:v>
                </c:pt>
                <c:pt idx="6">
                  <c:v>7.1588263426353438E-3</c:v>
                </c:pt>
                <c:pt idx="7">
                  <c:v>8.4896836869797036E-3</c:v>
                </c:pt>
                <c:pt idx="8">
                  <c:v>9.7217031317529765E-3</c:v>
                </c:pt>
                <c:pt idx="9">
                  <c:v>1.0858128177684098E-2</c:v>
                </c:pt>
                <c:pt idx="10">
                  <c:v>1.1902202325501997E-2</c:v>
                </c:pt>
                <c:pt idx="11">
                  <c:v>1.2857169075935607E-2</c:v>
                </c:pt>
                <c:pt idx="12">
                  <c:v>1.3726271929713854E-2</c:v>
                </c:pt>
                <c:pt idx="13">
                  <c:v>1.4512754387565677E-2</c:v>
                </c:pt>
                <c:pt idx="14">
                  <c:v>1.5219859950219997E-2</c:v>
                </c:pt>
                <c:pt idx="15">
                  <c:v>1.5850832118405753E-2</c:v>
                </c:pt>
                <c:pt idx="16">
                  <c:v>1.6408914392851876E-2</c:v>
                </c:pt>
                <c:pt idx="17">
                  <c:v>1.6897350274287293E-2</c:v>
                </c:pt>
                <c:pt idx="18">
                  <c:v>1.7319383263440936E-2</c:v>
                </c:pt>
                <c:pt idx="19">
                  <c:v>1.7678256861041738E-2</c:v>
                </c:pt>
                <c:pt idx="20">
                  <c:v>1.7977214567818631E-2</c:v>
                </c:pt>
              </c:numCache>
            </c:numRef>
          </c:yVal>
        </c:ser>
        <c:ser>
          <c:idx val="5"/>
          <c:order val="5"/>
          <c:tx>
            <c:strRef>
              <c:f>Phe!$M$2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Phe!$O$3:$O$23</c:f>
              <c:numCache>
                <c:formatCode>0.00</c:formatCode>
                <c:ptCount val="21"/>
                <c:pt idx="0">
                  <c:v>1</c:v>
                </c:pt>
                <c:pt idx="1">
                  <c:v>1.0889075625191822</c:v>
                </c:pt>
                <c:pt idx="2">
                  <c:v>1.1778151250383644</c:v>
                </c:pt>
                <c:pt idx="3">
                  <c:v>1.2667226875575466</c:v>
                </c:pt>
                <c:pt idx="4">
                  <c:v>1.3556302500767288</c:v>
                </c:pt>
                <c:pt idx="5">
                  <c:v>1.444537812595911</c:v>
                </c:pt>
                <c:pt idx="6">
                  <c:v>1.5334453751150932</c:v>
                </c:pt>
                <c:pt idx="7">
                  <c:v>1.6223529376342751</c:v>
                </c:pt>
                <c:pt idx="8">
                  <c:v>1.7112605001534575</c:v>
                </c:pt>
                <c:pt idx="9">
                  <c:v>1.8001680626726395</c:v>
                </c:pt>
                <c:pt idx="10">
                  <c:v>1.8890756251918217</c:v>
                </c:pt>
                <c:pt idx="11">
                  <c:v>1.9779831877110041</c:v>
                </c:pt>
                <c:pt idx="12">
                  <c:v>2.0668907502301863</c:v>
                </c:pt>
                <c:pt idx="13">
                  <c:v>2.1557983127493685</c:v>
                </c:pt>
                <c:pt idx="14">
                  <c:v>2.2447058752685503</c:v>
                </c:pt>
                <c:pt idx="15">
                  <c:v>2.3336134377877324</c:v>
                </c:pt>
                <c:pt idx="16">
                  <c:v>2.4225210003069151</c:v>
                </c:pt>
                <c:pt idx="17">
                  <c:v>2.5114285628260968</c:v>
                </c:pt>
                <c:pt idx="18">
                  <c:v>2.600336125345279</c:v>
                </c:pt>
                <c:pt idx="19">
                  <c:v>2.6892436878644612</c:v>
                </c:pt>
                <c:pt idx="20">
                  <c:v>2.7781512503836434</c:v>
                </c:pt>
              </c:numCache>
            </c:numRef>
          </c:xVal>
          <c:yVal>
            <c:numRef>
              <c:f>Phe!$P$3:$P$23</c:f>
              <c:numCache>
                <c:formatCode>0.00</c:formatCode>
                <c:ptCount val="21"/>
                <c:pt idx="0">
                  <c:v>3.7677671712453342E-2</c:v>
                </c:pt>
                <c:pt idx="1">
                  <c:v>3.6768527348345376E-2</c:v>
                </c:pt>
                <c:pt idx="2">
                  <c:v>3.6349793160904142E-2</c:v>
                </c:pt>
                <c:pt idx="3">
                  <c:v>3.6491998373558307E-2</c:v>
                </c:pt>
                <c:pt idx="4">
                  <c:v>3.726567220973652E-2</c:v>
                </c:pt>
                <c:pt idx="5">
                  <c:v>3.8741343892867409E-2</c:v>
                </c:pt>
                <c:pt idx="6">
                  <c:v>4.0989542646379606E-2</c:v>
                </c:pt>
                <c:pt idx="7">
                  <c:v>4.4080797693701768E-2</c:v>
                </c:pt>
                <c:pt idx="8">
                  <c:v>4.808563825826255E-2</c:v>
                </c:pt>
                <c:pt idx="9">
                  <c:v>5.3074593563490549E-2</c:v>
                </c:pt>
                <c:pt idx="10">
                  <c:v>5.9118192832814442E-2</c:v>
                </c:pt>
                <c:pt idx="11">
                  <c:v>6.628696528966288E-2</c:v>
                </c:pt>
                <c:pt idx="12">
                  <c:v>7.4651440157464471E-2</c:v>
                </c:pt>
                <c:pt idx="13">
                  <c:v>8.4282146659647894E-2</c:v>
                </c:pt>
                <c:pt idx="14">
                  <c:v>9.5249614019641715E-2</c:v>
                </c:pt>
                <c:pt idx="15">
                  <c:v>0.1076243714608747</c:v>
                </c:pt>
                <c:pt idx="16">
                  <c:v>0.12147694820677542</c:v>
                </c:pt>
                <c:pt idx="17">
                  <c:v>0.13687787348077241</c:v>
                </c:pt>
                <c:pt idx="18">
                  <c:v>0.15389767650629455</c:v>
                </c:pt>
                <c:pt idx="19">
                  <c:v>0.17260688650677025</c:v>
                </c:pt>
                <c:pt idx="20">
                  <c:v>0.1930760327056284</c:v>
                </c:pt>
              </c:numCache>
            </c:numRef>
          </c:yVal>
        </c:ser>
        <c:ser>
          <c:idx val="6"/>
          <c:order val="6"/>
          <c:tx>
            <c:strRef>
              <c:f>Phe!$Q$2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Phe!$O$3:$O$23</c:f>
              <c:numCache>
                <c:formatCode>0.00</c:formatCode>
                <c:ptCount val="21"/>
                <c:pt idx="0">
                  <c:v>1</c:v>
                </c:pt>
                <c:pt idx="1">
                  <c:v>1.0889075625191822</c:v>
                </c:pt>
                <c:pt idx="2">
                  <c:v>1.1778151250383644</c:v>
                </c:pt>
                <c:pt idx="3">
                  <c:v>1.2667226875575466</c:v>
                </c:pt>
                <c:pt idx="4">
                  <c:v>1.3556302500767288</c:v>
                </c:pt>
                <c:pt idx="5">
                  <c:v>1.444537812595911</c:v>
                </c:pt>
                <c:pt idx="6">
                  <c:v>1.5334453751150932</c:v>
                </c:pt>
                <c:pt idx="7">
                  <c:v>1.6223529376342751</c:v>
                </c:pt>
                <c:pt idx="8">
                  <c:v>1.7112605001534575</c:v>
                </c:pt>
                <c:pt idx="9">
                  <c:v>1.8001680626726395</c:v>
                </c:pt>
                <c:pt idx="10">
                  <c:v>1.8890756251918217</c:v>
                </c:pt>
                <c:pt idx="11">
                  <c:v>1.9779831877110041</c:v>
                </c:pt>
                <c:pt idx="12">
                  <c:v>2.0668907502301863</c:v>
                </c:pt>
                <c:pt idx="13">
                  <c:v>2.1557983127493685</c:v>
                </c:pt>
                <c:pt idx="14">
                  <c:v>2.2447058752685503</c:v>
                </c:pt>
                <c:pt idx="15">
                  <c:v>2.3336134377877324</c:v>
                </c:pt>
                <c:pt idx="16">
                  <c:v>2.4225210003069151</c:v>
                </c:pt>
                <c:pt idx="17">
                  <c:v>2.5114285628260968</c:v>
                </c:pt>
                <c:pt idx="18">
                  <c:v>2.600336125345279</c:v>
                </c:pt>
                <c:pt idx="19">
                  <c:v>2.6892436878644612</c:v>
                </c:pt>
                <c:pt idx="20">
                  <c:v>2.7781512503836434</c:v>
                </c:pt>
              </c:numCache>
            </c:numRef>
          </c:xVal>
          <c:yVal>
            <c:numRef>
              <c:f>Phe!$Q$3:$Q$23</c:f>
              <c:numCache>
                <c:formatCode>0.00</c:formatCode>
                <c:ptCount val="21"/>
                <c:pt idx="0">
                  <c:v>-0.181270006830412</c:v>
                </c:pt>
                <c:pt idx="1">
                  <c:v>-0.15756807242481383</c:v>
                </c:pt>
                <c:pt idx="2">
                  <c:v>-0.13304135885671906</c:v>
                </c:pt>
                <c:pt idx="3">
                  <c:v>-0.10793643362001967</c:v>
                </c:pt>
                <c:pt idx="4">
                  <c:v>-8.2499864208607443E-2</c:v>
                </c:pt>
                <c:pt idx="5">
                  <c:v>-5.6978218116374213E-2</c:v>
                </c:pt>
                <c:pt idx="6">
                  <c:v>-3.161806283721208E-2</c:v>
                </c:pt>
                <c:pt idx="7">
                  <c:v>-6.665965865012724E-3</c:v>
                </c:pt>
                <c:pt idx="8">
                  <c:v>1.7631505306332063E-2</c:v>
                </c:pt>
                <c:pt idx="9">
                  <c:v>4.1027783182930266E-2</c:v>
                </c:pt>
                <c:pt idx="10">
                  <c:v>6.327630027089004E-2</c:v>
                </c:pt>
                <c:pt idx="11">
                  <c:v>8.4130489076319648E-2</c:v>
                </c:pt>
                <c:pt idx="12">
                  <c:v>0.10334378210532702</c:v>
                </c:pt>
                <c:pt idx="13">
                  <c:v>0.12066961186402014</c:v>
                </c:pt>
                <c:pt idx="14">
                  <c:v>0.13586141085850734</c:v>
                </c:pt>
                <c:pt idx="15">
                  <c:v>0.14867261159489692</c:v>
                </c:pt>
                <c:pt idx="16">
                  <c:v>0.15885664657929688</c:v>
                </c:pt>
                <c:pt idx="17">
                  <c:v>0.16616694831781514</c:v>
                </c:pt>
                <c:pt idx="18">
                  <c:v>0.17035694931656015</c:v>
                </c:pt>
                <c:pt idx="19">
                  <c:v>0.17118008208163998</c:v>
                </c:pt>
                <c:pt idx="20">
                  <c:v>0.16838977911916259</c:v>
                </c:pt>
              </c:numCache>
            </c:numRef>
          </c:yVal>
        </c:ser>
        <c:ser>
          <c:idx val="7"/>
          <c:order val="7"/>
          <c:tx>
            <c:strRef>
              <c:f>Phe!$U$2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Phe!$S$3:$S$23</c:f>
              <c:numCache>
                <c:formatCode>0.00</c:formatCode>
                <c:ptCount val="21"/>
                <c:pt idx="0">
                  <c:v>0.69897000433601886</c:v>
                </c:pt>
                <c:pt idx="1">
                  <c:v>0.83787756685520109</c:v>
                </c:pt>
                <c:pt idx="2">
                  <c:v>0.97678512937438322</c:v>
                </c:pt>
                <c:pt idx="3">
                  <c:v>1.1156926918935655</c:v>
                </c:pt>
                <c:pt idx="4">
                  <c:v>1.2546002544127477</c:v>
                </c:pt>
                <c:pt idx="5">
                  <c:v>1.3935078169319297</c:v>
                </c:pt>
                <c:pt idx="6">
                  <c:v>1.5324153794511119</c:v>
                </c:pt>
                <c:pt idx="7">
                  <c:v>1.6713229419702942</c:v>
                </c:pt>
                <c:pt idx="8">
                  <c:v>1.8102305044894766</c:v>
                </c:pt>
                <c:pt idx="9">
                  <c:v>1.9491380670086587</c:v>
                </c:pt>
                <c:pt idx="10">
                  <c:v>2.0880456295278407</c:v>
                </c:pt>
                <c:pt idx="11">
                  <c:v>2.2269531920470231</c:v>
                </c:pt>
                <c:pt idx="12">
                  <c:v>2.3658607545662051</c:v>
                </c:pt>
                <c:pt idx="13">
                  <c:v>2.5047683170853876</c:v>
                </c:pt>
                <c:pt idx="14">
                  <c:v>2.6436758796045696</c:v>
                </c:pt>
                <c:pt idx="15">
                  <c:v>2.7825834421237516</c:v>
                </c:pt>
                <c:pt idx="16">
                  <c:v>2.9214910046429341</c:v>
                </c:pt>
                <c:pt idx="17">
                  <c:v>3.0603985671621161</c:v>
                </c:pt>
                <c:pt idx="18">
                  <c:v>3.1993061296812981</c:v>
                </c:pt>
                <c:pt idx="19">
                  <c:v>3.3382136922004801</c:v>
                </c:pt>
                <c:pt idx="20">
                  <c:v>3.4771212547196626</c:v>
                </c:pt>
              </c:numCache>
            </c:numRef>
          </c:xVal>
          <c:yVal>
            <c:numRef>
              <c:f>Phe!$U$3:$U$23</c:f>
              <c:numCache>
                <c:formatCode>0.00</c:formatCode>
                <c:ptCount val="21"/>
                <c:pt idx="0">
                  <c:v>4.2500951908060774E-2</c:v>
                </c:pt>
                <c:pt idx="1">
                  <c:v>4.2366593422087179E-2</c:v>
                </c:pt>
                <c:pt idx="2">
                  <c:v>4.2779872346836133E-2</c:v>
                </c:pt>
                <c:pt idx="3">
                  <c:v>4.3878834329024952E-2</c:v>
                </c:pt>
                <c:pt idx="4">
                  <c:v>4.5801525015370957E-2</c:v>
                </c:pt>
                <c:pt idx="5">
                  <c:v>4.868599005259145E-2</c:v>
                </c:pt>
                <c:pt idx="6">
                  <c:v>5.2670275087403753E-2</c:v>
                </c:pt>
                <c:pt idx="7">
                  <c:v>5.7892425766525188E-2</c:v>
                </c:pt>
                <c:pt idx="8">
                  <c:v>6.4490487736673069E-2</c:v>
                </c:pt>
                <c:pt idx="9">
                  <c:v>7.2602506644564663E-2</c:v>
                </c:pt>
                <c:pt idx="10">
                  <c:v>8.2366528136917347E-2</c:v>
                </c:pt>
                <c:pt idx="11">
                  <c:v>9.3920597860448429E-2</c:v>
                </c:pt>
                <c:pt idx="12">
                  <c:v>0.10740276146187516</c:v>
                </c:pt>
                <c:pt idx="13">
                  <c:v>0.12295106458791491</c:v>
                </c:pt>
                <c:pt idx="14">
                  <c:v>0.14070355288528499</c:v>
                </c:pt>
                <c:pt idx="15">
                  <c:v>0.16079827200070268</c:v>
                </c:pt>
                <c:pt idx="16">
                  <c:v>0.18337326758088535</c:v>
                </c:pt>
                <c:pt idx="17">
                  <c:v>0.20856658527255031</c:v>
                </c:pt>
                <c:pt idx="18">
                  <c:v>0.23651627072241474</c:v>
                </c:pt>
                <c:pt idx="19">
                  <c:v>0.26736036957719611</c:v>
                </c:pt>
                <c:pt idx="20">
                  <c:v>0.30123692748361175</c:v>
                </c:pt>
              </c:numCache>
            </c:numRef>
          </c:yVal>
        </c:ser>
        <c:ser>
          <c:idx val="8"/>
          <c:order val="8"/>
          <c:tx>
            <c:strRef>
              <c:f>Phe!$P$2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Phe!$O$3:$O$23</c:f>
              <c:numCache>
                <c:formatCode>0.00</c:formatCode>
                <c:ptCount val="21"/>
                <c:pt idx="0">
                  <c:v>1</c:v>
                </c:pt>
                <c:pt idx="1">
                  <c:v>1.0889075625191822</c:v>
                </c:pt>
                <c:pt idx="2">
                  <c:v>1.1778151250383644</c:v>
                </c:pt>
                <c:pt idx="3">
                  <c:v>1.2667226875575466</c:v>
                </c:pt>
                <c:pt idx="4">
                  <c:v>1.3556302500767288</c:v>
                </c:pt>
                <c:pt idx="5">
                  <c:v>1.444537812595911</c:v>
                </c:pt>
                <c:pt idx="6">
                  <c:v>1.5334453751150932</c:v>
                </c:pt>
                <c:pt idx="7">
                  <c:v>1.6223529376342751</c:v>
                </c:pt>
                <c:pt idx="8">
                  <c:v>1.7112605001534575</c:v>
                </c:pt>
                <c:pt idx="9">
                  <c:v>1.8001680626726395</c:v>
                </c:pt>
                <c:pt idx="10">
                  <c:v>1.8890756251918217</c:v>
                </c:pt>
                <c:pt idx="11">
                  <c:v>1.9779831877110041</c:v>
                </c:pt>
                <c:pt idx="12">
                  <c:v>2.0668907502301863</c:v>
                </c:pt>
                <c:pt idx="13">
                  <c:v>2.1557983127493685</c:v>
                </c:pt>
                <c:pt idx="14">
                  <c:v>2.2447058752685503</c:v>
                </c:pt>
                <c:pt idx="15">
                  <c:v>2.3336134377877324</c:v>
                </c:pt>
                <c:pt idx="16">
                  <c:v>2.4225210003069151</c:v>
                </c:pt>
                <c:pt idx="17">
                  <c:v>2.5114285628260968</c:v>
                </c:pt>
                <c:pt idx="18">
                  <c:v>2.600336125345279</c:v>
                </c:pt>
                <c:pt idx="19">
                  <c:v>2.6892436878644612</c:v>
                </c:pt>
                <c:pt idx="20">
                  <c:v>2.7781512503836434</c:v>
                </c:pt>
              </c:numCache>
            </c:numRef>
          </c:xVal>
          <c:yVal>
            <c:numRef>
              <c:f>Phe!$P$3:$P$23</c:f>
              <c:numCache>
                <c:formatCode>0.00</c:formatCode>
                <c:ptCount val="21"/>
                <c:pt idx="0">
                  <c:v>3.7677671712453342E-2</c:v>
                </c:pt>
                <c:pt idx="1">
                  <c:v>3.6768527348345376E-2</c:v>
                </c:pt>
                <c:pt idx="2">
                  <c:v>3.6349793160904142E-2</c:v>
                </c:pt>
                <c:pt idx="3">
                  <c:v>3.6491998373558307E-2</c:v>
                </c:pt>
                <c:pt idx="4">
                  <c:v>3.726567220973652E-2</c:v>
                </c:pt>
                <c:pt idx="5">
                  <c:v>3.8741343892867409E-2</c:v>
                </c:pt>
                <c:pt idx="6">
                  <c:v>4.0989542646379606E-2</c:v>
                </c:pt>
                <c:pt idx="7">
                  <c:v>4.4080797693701768E-2</c:v>
                </c:pt>
                <c:pt idx="8">
                  <c:v>4.808563825826255E-2</c:v>
                </c:pt>
                <c:pt idx="9">
                  <c:v>5.3074593563490549E-2</c:v>
                </c:pt>
                <c:pt idx="10">
                  <c:v>5.9118192832814442E-2</c:v>
                </c:pt>
                <c:pt idx="11">
                  <c:v>6.628696528966288E-2</c:v>
                </c:pt>
                <c:pt idx="12">
                  <c:v>7.4651440157464471E-2</c:v>
                </c:pt>
                <c:pt idx="13">
                  <c:v>8.4282146659647894E-2</c:v>
                </c:pt>
                <c:pt idx="14">
                  <c:v>9.5249614019641715E-2</c:v>
                </c:pt>
                <c:pt idx="15">
                  <c:v>0.1076243714608747</c:v>
                </c:pt>
                <c:pt idx="16">
                  <c:v>0.12147694820677542</c:v>
                </c:pt>
                <c:pt idx="17">
                  <c:v>0.13687787348077241</c:v>
                </c:pt>
                <c:pt idx="18">
                  <c:v>0.15389767650629455</c:v>
                </c:pt>
                <c:pt idx="19">
                  <c:v>0.17260688650677025</c:v>
                </c:pt>
                <c:pt idx="20">
                  <c:v>0.1930760327056284</c:v>
                </c:pt>
              </c:numCache>
            </c:numRef>
          </c:yVal>
        </c:ser>
        <c:axId val="221570560"/>
        <c:axId val="221572096"/>
      </c:scatterChart>
      <c:valAx>
        <c:axId val="2215705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572096"/>
        <c:crosses val="autoZero"/>
        <c:crossBetween val="midCat"/>
      </c:valAx>
      <c:valAx>
        <c:axId val="221572096"/>
        <c:scaling>
          <c:orientation val="minMax"/>
        </c:scaling>
        <c:axPos val="l"/>
        <c:numFmt formatCode="General" sourceLinked="1"/>
        <c:tickLblPos val="nextTo"/>
        <c:crossAx val="22157056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33" r="0.75000000000000333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Phe!$V$162:$V$187</c:f>
              <c:numCache>
                <c:formatCode>0.00</c:formatCode>
                <c:ptCount val="26"/>
                <c:pt idx="0">
                  <c:v>1.1760912590556813</c:v>
                </c:pt>
                <c:pt idx="1">
                  <c:v>1.1760912590556813</c:v>
                </c:pt>
                <c:pt idx="2">
                  <c:v>1.1760912590556813</c:v>
                </c:pt>
                <c:pt idx="3">
                  <c:v>1.1760912590556813</c:v>
                </c:pt>
                <c:pt idx="4">
                  <c:v>1.4771212547196624</c:v>
                </c:pt>
                <c:pt idx="5">
                  <c:v>1.4771212547196624</c:v>
                </c:pt>
                <c:pt idx="6">
                  <c:v>1.4771212547196624</c:v>
                </c:pt>
                <c:pt idx="7">
                  <c:v>1.4771212547196624</c:v>
                </c:pt>
                <c:pt idx="8">
                  <c:v>1.7781512503836436</c:v>
                </c:pt>
                <c:pt idx="9">
                  <c:v>1.7781512503836436</c:v>
                </c:pt>
                <c:pt idx="10">
                  <c:v>1.954242509439325</c:v>
                </c:pt>
                <c:pt idx="11">
                  <c:v>1.954242509439325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2.5563025007672873</c:v>
                </c:pt>
                <c:pt idx="15">
                  <c:v>2.5563025007672873</c:v>
                </c:pt>
                <c:pt idx="16">
                  <c:v>2.8573324964312685</c:v>
                </c:pt>
                <c:pt idx="17">
                  <c:v>2.8573324964312685</c:v>
                </c:pt>
                <c:pt idx="18">
                  <c:v>2.8573324964312685</c:v>
                </c:pt>
                <c:pt idx="19">
                  <c:v>2.8573324964312685</c:v>
                </c:pt>
                <c:pt idx="20">
                  <c:v>3.0334237554869499</c:v>
                </c:pt>
                <c:pt idx="21">
                  <c:v>3.0334237554869499</c:v>
                </c:pt>
                <c:pt idx="22">
                  <c:v>3.1583624920952498</c:v>
                </c:pt>
                <c:pt idx="23">
                  <c:v>3.1583624920952498</c:v>
                </c:pt>
                <c:pt idx="24">
                  <c:v>3.255272505103306</c:v>
                </c:pt>
                <c:pt idx="25">
                  <c:v>3.255272505103306</c:v>
                </c:pt>
              </c:numCache>
            </c:numRef>
          </c:xVal>
          <c:yVal>
            <c:numRef>
              <c:f>Phe!$W$162:$W$187</c:f>
              <c:numCache>
                <c:formatCode>0.00</c:formatCode>
                <c:ptCount val="26"/>
                <c:pt idx="0">
                  <c:v>0.14853314500000001</c:v>
                </c:pt>
                <c:pt idx="1">
                  <c:v>3.8238434000000002E-2</c:v>
                </c:pt>
                <c:pt idx="2">
                  <c:v>3.6971262999999997E-2</c:v>
                </c:pt>
                <c:pt idx="3">
                  <c:v>3.1610028999999998E-2</c:v>
                </c:pt>
                <c:pt idx="4">
                  <c:v>4.2262512000000002E-2</c:v>
                </c:pt>
                <c:pt idx="5">
                  <c:v>4.4192235000000003E-2</c:v>
                </c:pt>
                <c:pt idx="6">
                  <c:v>3.8500406000000001E-2</c:v>
                </c:pt>
                <c:pt idx="7">
                  <c:v>4.3240122999999998E-2</c:v>
                </c:pt>
                <c:pt idx="8">
                  <c:v>6.2201647999999998E-2</c:v>
                </c:pt>
                <c:pt idx="9">
                  <c:v>6.270357E-2</c:v>
                </c:pt>
                <c:pt idx="10">
                  <c:v>0.27875272400000001</c:v>
                </c:pt>
                <c:pt idx="11">
                  <c:v>8.6640581999999994E-2</c:v>
                </c:pt>
                <c:pt idx="12">
                  <c:v>0.10052915599999999</c:v>
                </c:pt>
                <c:pt idx="13">
                  <c:v>8.5336059000000006E-2</c:v>
                </c:pt>
                <c:pt idx="14">
                  <c:v>0.133859544</c:v>
                </c:pt>
                <c:pt idx="15">
                  <c:v>0.15771084799999999</c:v>
                </c:pt>
                <c:pt idx="16">
                  <c:v>0.161235031</c:v>
                </c:pt>
                <c:pt idx="17">
                  <c:v>0.16616123299999999</c:v>
                </c:pt>
                <c:pt idx="18">
                  <c:v>0.18051764300000001</c:v>
                </c:pt>
                <c:pt idx="19">
                  <c:v>0.14878101199999999</c:v>
                </c:pt>
                <c:pt idx="20">
                  <c:v>0.166129533</c:v>
                </c:pt>
                <c:pt idx="21">
                  <c:v>0.21383666000000001</c:v>
                </c:pt>
                <c:pt idx="22">
                  <c:v>0.21077940000000001</c:v>
                </c:pt>
                <c:pt idx="23">
                  <c:v>0.44592481499999997</c:v>
                </c:pt>
                <c:pt idx="24">
                  <c:v>0.21176371199999999</c:v>
                </c:pt>
                <c:pt idx="25">
                  <c:v>0.433038376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Phe!$V$188:$V$207</c:f>
              <c:numCache>
                <c:formatCode>0.00</c:formatCode>
                <c:ptCount val="20"/>
                <c:pt idx="0">
                  <c:v>1.1760912590556813</c:v>
                </c:pt>
                <c:pt idx="1">
                  <c:v>1.1760912590556813</c:v>
                </c:pt>
                <c:pt idx="2">
                  <c:v>1.4771212547196624</c:v>
                </c:pt>
                <c:pt idx="3">
                  <c:v>1.4771212547196624</c:v>
                </c:pt>
                <c:pt idx="4">
                  <c:v>1.7781512503836436</c:v>
                </c:pt>
                <c:pt idx="5">
                  <c:v>1.7781512503836436</c:v>
                </c:pt>
                <c:pt idx="6">
                  <c:v>1.954242509439325</c:v>
                </c:pt>
                <c:pt idx="7">
                  <c:v>1.954242509439325</c:v>
                </c:pt>
                <c:pt idx="8">
                  <c:v>2.0791812460476247</c:v>
                </c:pt>
                <c:pt idx="9">
                  <c:v>2.0791812460476247</c:v>
                </c:pt>
                <c:pt idx="10">
                  <c:v>2.5563025007672873</c:v>
                </c:pt>
                <c:pt idx="11">
                  <c:v>2.5563025007672873</c:v>
                </c:pt>
                <c:pt idx="12">
                  <c:v>2.8573324964312685</c:v>
                </c:pt>
                <c:pt idx="13">
                  <c:v>2.8573324964312685</c:v>
                </c:pt>
                <c:pt idx="14">
                  <c:v>3.0334237554869499</c:v>
                </c:pt>
                <c:pt idx="15">
                  <c:v>3.0334237554869499</c:v>
                </c:pt>
                <c:pt idx="16">
                  <c:v>3.1583624920952498</c:v>
                </c:pt>
                <c:pt idx="17">
                  <c:v>3.1583624920952498</c:v>
                </c:pt>
                <c:pt idx="18">
                  <c:v>3.255272505103306</c:v>
                </c:pt>
                <c:pt idx="19">
                  <c:v>3.255272505103306</c:v>
                </c:pt>
              </c:numCache>
            </c:numRef>
          </c:xVal>
          <c:yVal>
            <c:numRef>
              <c:f>Phe!$W$188:$W$207</c:f>
              <c:numCache>
                <c:formatCode>0.00</c:formatCode>
                <c:ptCount val="20"/>
                <c:pt idx="0">
                  <c:v>3.5078613000000002E-2</c:v>
                </c:pt>
                <c:pt idx="1">
                  <c:v>3.3937297999999998E-2</c:v>
                </c:pt>
                <c:pt idx="2">
                  <c:v>3.9242893000000001E-2</c:v>
                </c:pt>
                <c:pt idx="3">
                  <c:v>4.0251370000000002E-2</c:v>
                </c:pt>
                <c:pt idx="4">
                  <c:v>4.9274400000000003E-2</c:v>
                </c:pt>
                <c:pt idx="5">
                  <c:v>5.0990764000000001E-2</c:v>
                </c:pt>
                <c:pt idx="6">
                  <c:v>6.0967703999999998E-2</c:v>
                </c:pt>
                <c:pt idx="7">
                  <c:v>6.0190133E-2</c:v>
                </c:pt>
                <c:pt idx="8">
                  <c:v>7.2407400999999996E-2</c:v>
                </c:pt>
                <c:pt idx="9">
                  <c:v>8.0327307000000001E-2</c:v>
                </c:pt>
                <c:pt idx="10">
                  <c:v>0.12810028200000001</c:v>
                </c:pt>
                <c:pt idx="11">
                  <c:v>0.128604516</c:v>
                </c:pt>
                <c:pt idx="12">
                  <c:v>0.18132857099999999</c:v>
                </c:pt>
                <c:pt idx="13">
                  <c:v>0.17961648699999999</c:v>
                </c:pt>
                <c:pt idx="14">
                  <c:v>0.21976948299999999</c:v>
                </c:pt>
                <c:pt idx="15">
                  <c:v>0.22418375900000001</c:v>
                </c:pt>
                <c:pt idx="16">
                  <c:v>0.25482178500000002</c:v>
                </c:pt>
                <c:pt idx="17">
                  <c:v>0.24893019299999999</c:v>
                </c:pt>
                <c:pt idx="18">
                  <c:v>0.276605985</c:v>
                </c:pt>
                <c:pt idx="19">
                  <c:v>0.285281691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Phe!$V$208:$V$228</c:f>
              <c:numCache>
                <c:formatCode>0.00</c:formatCode>
                <c:ptCount val="21"/>
                <c:pt idx="0">
                  <c:v>1.1760912590556813</c:v>
                </c:pt>
                <c:pt idx="1">
                  <c:v>1.1760912590556813</c:v>
                </c:pt>
                <c:pt idx="2">
                  <c:v>1.4771212547196624</c:v>
                </c:pt>
                <c:pt idx="3">
                  <c:v>1.4771212547196624</c:v>
                </c:pt>
                <c:pt idx="4">
                  <c:v>1.7781512503836436</c:v>
                </c:pt>
                <c:pt idx="5">
                  <c:v>1.7781512503836436</c:v>
                </c:pt>
                <c:pt idx="6">
                  <c:v>1.954242509439325</c:v>
                </c:pt>
                <c:pt idx="7">
                  <c:v>1.954242509439325</c:v>
                </c:pt>
                <c:pt idx="8">
                  <c:v>2.0791812460476247</c:v>
                </c:pt>
                <c:pt idx="9">
                  <c:v>2.0791812460476247</c:v>
                </c:pt>
                <c:pt idx="10">
                  <c:v>2.5563025007672873</c:v>
                </c:pt>
                <c:pt idx="11">
                  <c:v>2.5563025007672873</c:v>
                </c:pt>
                <c:pt idx="12">
                  <c:v>2.8573324964312685</c:v>
                </c:pt>
                <c:pt idx="13">
                  <c:v>2.8573324964312685</c:v>
                </c:pt>
                <c:pt idx="14">
                  <c:v>2.8573324964312685</c:v>
                </c:pt>
                <c:pt idx="15">
                  <c:v>2.8573324964312685</c:v>
                </c:pt>
                <c:pt idx="16">
                  <c:v>3.0334237554869499</c:v>
                </c:pt>
                <c:pt idx="17">
                  <c:v>3.1583624920952498</c:v>
                </c:pt>
                <c:pt idx="18">
                  <c:v>3.1583624920952498</c:v>
                </c:pt>
                <c:pt idx="19">
                  <c:v>3.255272505103306</c:v>
                </c:pt>
                <c:pt idx="20">
                  <c:v>3.255272505103306</c:v>
                </c:pt>
              </c:numCache>
            </c:numRef>
          </c:xVal>
          <c:yVal>
            <c:numRef>
              <c:f>Phe!$W$208:$W$228</c:f>
              <c:numCache>
                <c:formatCode>0.00</c:formatCode>
                <c:ptCount val="21"/>
                <c:pt idx="0">
                  <c:v>3.8484993000000002E-2</c:v>
                </c:pt>
                <c:pt idx="1">
                  <c:v>4.1395712000000001E-2</c:v>
                </c:pt>
                <c:pt idx="2">
                  <c:v>4.2146021999999998E-2</c:v>
                </c:pt>
                <c:pt idx="3">
                  <c:v>4.3568476000000002E-2</c:v>
                </c:pt>
                <c:pt idx="4">
                  <c:v>6.1279615000000003E-2</c:v>
                </c:pt>
                <c:pt idx="5">
                  <c:v>5.9445181999999999E-2</c:v>
                </c:pt>
                <c:pt idx="6">
                  <c:v>7.4347226000000002E-2</c:v>
                </c:pt>
                <c:pt idx="7">
                  <c:v>6.7635435999999993E-2</c:v>
                </c:pt>
                <c:pt idx="8">
                  <c:v>7.9375101000000003E-2</c:v>
                </c:pt>
                <c:pt idx="9">
                  <c:v>8.2474611000000003E-2</c:v>
                </c:pt>
                <c:pt idx="10">
                  <c:v>0.14117882400000001</c:v>
                </c:pt>
                <c:pt idx="11">
                  <c:v>0.13237945600000001</c:v>
                </c:pt>
                <c:pt idx="12">
                  <c:v>0.17367521499999999</c:v>
                </c:pt>
                <c:pt idx="13">
                  <c:v>0.17484053399999999</c:v>
                </c:pt>
                <c:pt idx="14">
                  <c:v>0.15627000999999999</c:v>
                </c:pt>
                <c:pt idx="15">
                  <c:v>0.17144926799999999</c:v>
                </c:pt>
                <c:pt idx="16">
                  <c:v>0.186791971</c:v>
                </c:pt>
                <c:pt idx="17">
                  <c:v>0.211423004</c:v>
                </c:pt>
                <c:pt idx="18">
                  <c:v>0.21214571500000001</c:v>
                </c:pt>
                <c:pt idx="19">
                  <c:v>0.23418375899999999</c:v>
                </c:pt>
                <c:pt idx="20">
                  <c:v>0.21966302900000001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Phe!$V$229:$V$250</c:f>
              <c:numCache>
                <c:formatCode>0.00</c:formatCode>
                <c:ptCount val="22"/>
                <c:pt idx="0">
                  <c:v>1.1760912590556813</c:v>
                </c:pt>
                <c:pt idx="1">
                  <c:v>1.1760912590556813</c:v>
                </c:pt>
                <c:pt idx="2">
                  <c:v>1.4771212547196624</c:v>
                </c:pt>
                <c:pt idx="3">
                  <c:v>1.4771212547196624</c:v>
                </c:pt>
                <c:pt idx="4">
                  <c:v>1.7781512503836436</c:v>
                </c:pt>
                <c:pt idx="5">
                  <c:v>1.7781512503836436</c:v>
                </c:pt>
                <c:pt idx="6">
                  <c:v>1.954242509439325</c:v>
                </c:pt>
                <c:pt idx="7">
                  <c:v>1.954242509439325</c:v>
                </c:pt>
                <c:pt idx="8">
                  <c:v>2.0791812460476247</c:v>
                </c:pt>
                <c:pt idx="9">
                  <c:v>2.0791812460476247</c:v>
                </c:pt>
                <c:pt idx="10">
                  <c:v>2.5563025007672873</c:v>
                </c:pt>
                <c:pt idx="11">
                  <c:v>2.5563025007672873</c:v>
                </c:pt>
                <c:pt idx="12">
                  <c:v>2.8573324964312685</c:v>
                </c:pt>
                <c:pt idx="13">
                  <c:v>2.8573324964312685</c:v>
                </c:pt>
                <c:pt idx="14">
                  <c:v>2.8573324964312685</c:v>
                </c:pt>
                <c:pt idx="15">
                  <c:v>2.8573324964312685</c:v>
                </c:pt>
                <c:pt idx="16">
                  <c:v>3.0334237554869499</c:v>
                </c:pt>
                <c:pt idx="17">
                  <c:v>3.0334237554869499</c:v>
                </c:pt>
                <c:pt idx="18">
                  <c:v>3.1583624920952498</c:v>
                </c:pt>
                <c:pt idx="19">
                  <c:v>3.1583624920952498</c:v>
                </c:pt>
                <c:pt idx="20">
                  <c:v>3.255272505103306</c:v>
                </c:pt>
                <c:pt idx="21">
                  <c:v>3.255272505103306</c:v>
                </c:pt>
              </c:numCache>
            </c:numRef>
          </c:xVal>
          <c:yVal>
            <c:numRef>
              <c:f>Phe!$W$229:$W$250</c:f>
              <c:numCache>
                <c:formatCode>0.00</c:formatCode>
                <c:ptCount val="22"/>
                <c:pt idx="0">
                  <c:v>3.6300651000000003E-2</c:v>
                </c:pt>
                <c:pt idx="1">
                  <c:v>3.7474638999999997E-2</c:v>
                </c:pt>
                <c:pt idx="2">
                  <c:v>3.6895302999999997E-2</c:v>
                </c:pt>
                <c:pt idx="3">
                  <c:v>3.7863069999999999E-2</c:v>
                </c:pt>
                <c:pt idx="4">
                  <c:v>5.0775366000000002E-2</c:v>
                </c:pt>
                <c:pt idx="5">
                  <c:v>5.2529323000000003E-2</c:v>
                </c:pt>
                <c:pt idx="6">
                  <c:v>6.8259588999999996E-2</c:v>
                </c:pt>
                <c:pt idx="7">
                  <c:v>6.2668376999999997E-2</c:v>
                </c:pt>
                <c:pt idx="8">
                  <c:v>7.1814453E-2</c:v>
                </c:pt>
                <c:pt idx="9">
                  <c:v>7.2640601999999999E-2</c:v>
                </c:pt>
                <c:pt idx="10">
                  <c:v>0.117575817</c:v>
                </c:pt>
                <c:pt idx="11">
                  <c:v>0.122417127</c:v>
                </c:pt>
                <c:pt idx="12">
                  <c:v>0.17056471400000001</c:v>
                </c:pt>
                <c:pt idx="13">
                  <c:v>0.15681749</c:v>
                </c:pt>
                <c:pt idx="14">
                  <c:v>0.153539493</c:v>
                </c:pt>
                <c:pt idx="15">
                  <c:v>0.14507288700000001</c:v>
                </c:pt>
                <c:pt idx="16">
                  <c:v>0.143945713</c:v>
                </c:pt>
                <c:pt idx="17">
                  <c:v>0.169319848</c:v>
                </c:pt>
                <c:pt idx="18">
                  <c:v>0.17744173299999999</c:v>
                </c:pt>
                <c:pt idx="19">
                  <c:v>0.17532151100000001</c:v>
                </c:pt>
                <c:pt idx="20">
                  <c:v>0.186114692</c:v>
                </c:pt>
                <c:pt idx="21">
                  <c:v>0.153085256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(Phe!$V$176,Phe!$V$178:$V$179)</c:f>
              <c:numCache>
                <c:formatCode>0.00</c:formatCode>
                <c:ptCount val="3"/>
                <c:pt idx="0">
                  <c:v>2.5563025007672873</c:v>
                </c:pt>
                <c:pt idx="1">
                  <c:v>2.8573324964312685</c:v>
                </c:pt>
                <c:pt idx="2">
                  <c:v>2.8573324964312685</c:v>
                </c:pt>
              </c:numCache>
            </c:numRef>
          </c:xVal>
          <c:yVal>
            <c:numRef>
              <c:f>(Phe!$W$176,Phe!$W$178:$W$179)</c:f>
              <c:numCache>
                <c:formatCode>0.00</c:formatCode>
                <c:ptCount val="3"/>
                <c:pt idx="0">
                  <c:v>0.133859544</c:v>
                </c:pt>
                <c:pt idx="1">
                  <c:v>0.161235031</c:v>
                </c:pt>
                <c:pt idx="2">
                  <c:v>0.16616123299999999</c:v>
                </c:pt>
              </c:numCache>
            </c:numRef>
          </c:yVal>
        </c:ser>
        <c:axId val="221799936"/>
        <c:axId val="221801856"/>
      </c:scatterChart>
      <c:valAx>
        <c:axId val="221799936"/>
        <c:scaling>
          <c:orientation val="minMax"/>
        </c:scaling>
        <c:axPos val="b"/>
        <c:numFmt formatCode="0.00" sourceLinked="1"/>
        <c:tickLblPos val="nextTo"/>
        <c:crossAx val="221801856"/>
        <c:crosses val="autoZero"/>
        <c:crossBetween val="midCat"/>
      </c:valAx>
      <c:valAx>
        <c:axId val="221801856"/>
        <c:scaling>
          <c:orientation val="minMax"/>
        </c:scaling>
        <c:axPos val="l"/>
        <c:numFmt formatCode="0.00" sourceLinked="1"/>
        <c:tickLblPos val="nextTo"/>
        <c:crossAx val="221799936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(Phe!$V$162:$V$175,Phe!$V$177,Phe!$V$180:$V$187)</c:f>
              <c:numCache>
                <c:formatCode>0.00</c:formatCode>
                <c:ptCount val="23"/>
                <c:pt idx="0">
                  <c:v>1.1760912590556813</c:v>
                </c:pt>
                <c:pt idx="1">
                  <c:v>1.1760912590556813</c:v>
                </c:pt>
                <c:pt idx="2">
                  <c:v>1.1760912590556813</c:v>
                </c:pt>
                <c:pt idx="3">
                  <c:v>1.1760912590556813</c:v>
                </c:pt>
                <c:pt idx="4">
                  <c:v>1.4771212547196624</c:v>
                </c:pt>
                <c:pt idx="5">
                  <c:v>1.4771212547196624</c:v>
                </c:pt>
                <c:pt idx="6">
                  <c:v>1.4771212547196624</c:v>
                </c:pt>
                <c:pt idx="7">
                  <c:v>1.4771212547196624</c:v>
                </c:pt>
                <c:pt idx="8">
                  <c:v>1.7781512503836436</c:v>
                </c:pt>
                <c:pt idx="9">
                  <c:v>1.7781512503836436</c:v>
                </c:pt>
                <c:pt idx="10">
                  <c:v>1.954242509439325</c:v>
                </c:pt>
                <c:pt idx="11">
                  <c:v>1.954242509439325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2.5563025007672873</c:v>
                </c:pt>
                <c:pt idx="15">
                  <c:v>2.8573324964312685</c:v>
                </c:pt>
                <c:pt idx="16">
                  <c:v>2.8573324964312685</c:v>
                </c:pt>
                <c:pt idx="17">
                  <c:v>3.0334237554869499</c:v>
                </c:pt>
                <c:pt idx="18">
                  <c:v>3.0334237554869499</c:v>
                </c:pt>
                <c:pt idx="19">
                  <c:v>3.1583624920952498</c:v>
                </c:pt>
                <c:pt idx="20">
                  <c:v>3.1583624920952498</c:v>
                </c:pt>
                <c:pt idx="21">
                  <c:v>3.255272505103306</c:v>
                </c:pt>
                <c:pt idx="22">
                  <c:v>3.255272505103306</c:v>
                </c:pt>
              </c:numCache>
            </c:numRef>
          </c:xVal>
          <c:yVal>
            <c:numRef>
              <c:f>(Phe!$W$162:$W$175,Phe!$W$177,Phe!$W$180:$W$187)</c:f>
              <c:numCache>
                <c:formatCode>0.00</c:formatCode>
                <c:ptCount val="23"/>
                <c:pt idx="0">
                  <c:v>0.14853314500000001</c:v>
                </c:pt>
                <c:pt idx="1">
                  <c:v>3.8238434000000002E-2</c:v>
                </c:pt>
                <c:pt idx="2">
                  <c:v>3.6971262999999997E-2</c:v>
                </c:pt>
                <c:pt idx="3">
                  <c:v>3.1610028999999998E-2</c:v>
                </c:pt>
                <c:pt idx="4">
                  <c:v>4.2262512000000002E-2</c:v>
                </c:pt>
                <c:pt idx="5">
                  <c:v>4.4192235000000003E-2</c:v>
                </c:pt>
                <c:pt idx="6">
                  <c:v>3.8500406000000001E-2</c:v>
                </c:pt>
                <c:pt idx="7">
                  <c:v>4.3240122999999998E-2</c:v>
                </c:pt>
                <c:pt idx="8">
                  <c:v>6.2201647999999998E-2</c:v>
                </c:pt>
                <c:pt idx="9">
                  <c:v>6.270357E-2</c:v>
                </c:pt>
                <c:pt idx="10">
                  <c:v>0.27875272400000001</c:v>
                </c:pt>
                <c:pt idx="11">
                  <c:v>8.6640581999999994E-2</c:v>
                </c:pt>
                <c:pt idx="12">
                  <c:v>0.10052915599999999</c:v>
                </c:pt>
                <c:pt idx="13">
                  <c:v>8.5336059000000006E-2</c:v>
                </c:pt>
                <c:pt idx="14">
                  <c:v>0.15771084799999999</c:v>
                </c:pt>
                <c:pt idx="15">
                  <c:v>0.18051764300000001</c:v>
                </c:pt>
                <c:pt idx="16">
                  <c:v>0.14878101199999999</c:v>
                </c:pt>
                <c:pt idx="17">
                  <c:v>0.166129533</c:v>
                </c:pt>
                <c:pt idx="18">
                  <c:v>0.21383666000000001</c:v>
                </c:pt>
                <c:pt idx="19">
                  <c:v>0.21077940000000001</c:v>
                </c:pt>
                <c:pt idx="20">
                  <c:v>0.44592481499999997</c:v>
                </c:pt>
                <c:pt idx="21">
                  <c:v>0.21176371199999999</c:v>
                </c:pt>
                <c:pt idx="22">
                  <c:v>0.433038376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(Phe!$V$176,Phe!$V$178:$V$179,Phe!$V$188:$V$250)</c:f>
              <c:numCache>
                <c:formatCode>0.00</c:formatCode>
                <c:ptCount val="66"/>
                <c:pt idx="0">
                  <c:v>2.5563025007672873</c:v>
                </c:pt>
                <c:pt idx="1">
                  <c:v>2.8573324964312685</c:v>
                </c:pt>
                <c:pt idx="2">
                  <c:v>2.8573324964312685</c:v>
                </c:pt>
                <c:pt idx="3">
                  <c:v>1.1760912590556813</c:v>
                </c:pt>
                <c:pt idx="4">
                  <c:v>1.1760912590556813</c:v>
                </c:pt>
                <c:pt idx="5">
                  <c:v>1.4771212547196624</c:v>
                </c:pt>
                <c:pt idx="6">
                  <c:v>1.4771212547196624</c:v>
                </c:pt>
                <c:pt idx="7">
                  <c:v>1.7781512503836436</c:v>
                </c:pt>
                <c:pt idx="8">
                  <c:v>1.7781512503836436</c:v>
                </c:pt>
                <c:pt idx="9">
                  <c:v>1.954242509439325</c:v>
                </c:pt>
                <c:pt idx="10">
                  <c:v>1.954242509439325</c:v>
                </c:pt>
                <c:pt idx="11">
                  <c:v>2.0791812460476247</c:v>
                </c:pt>
                <c:pt idx="12">
                  <c:v>2.0791812460476247</c:v>
                </c:pt>
                <c:pt idx="13">
                  <c:v>2.5563025007672873</c:v>
                </c:pt>
                <c:pt idx="14">
                  <c:v>2.5563025007672873</c:v>
                </c:pt>
                <c:pt idx="15">
                  <c:v>2.8573324964312685</c:v>
                </c:pt>
                <c:pt idx="16">
                  <c:v>2.8573324964312685</c:v>
                </c:pt>
                <c:pt idx="17">
                  <c:v>3.0334237554869499</c:v>
                </c:pt>
                <c:pt idx="18">
                  <c:v>3.0334237554869499</c:v>
                </c:pt>
                <c:pt idx="19">
                  <c:v>3.1583624920952498</c:v>
                </c:pt>
                <c:pt idx="20">
                  <c:v>3.1583624920952498</c:v>
                </c:pt>
                <c:pt idx="21">
                  <c:v>3.255272505103306</c:v>
                </c:pt>
                <c:pt idx="22">
                  <c:v>3.255272505103306</c:v>
                </c:pt>
                <c:pt idx="23">
                  <c:v>1.1760912590556813</c:v>
                </c:pt>
                <c:pt idx="24">
                  <c:v>1.1760912590556813</c:v>
                </c:pt>
                <c:pt idx="25">
                  <c:v>1.4771212547196624</c:v>
                </c:pt>
                <c:pt idx="26">
                  <c:v>1.4771212547196624</c:v>
                </c:pt>
                <c:pt idx="27">
                  <c:v>1.7781512503836436</c:v>
                </c:pt>
                <c:pt idx="28">
                  <c:v>1.7781512503836436</c:v>
                </c:pt>
                <c:pt idx="29">
                  <c:v>1.954242509439325</c:v>
                </c:pt>
                <c:pt idx="30">
                  <c:v>1.954242509439325</c:v>
                </c:pt>
                <c:pt idx="31">
                  <c:v>2.0791812460476247</c:v>
                </c:pt>
                <c:pt idx="32">
                  <c:v>2.0791812460476247</c:v>
                </c:pt>
                <c:pt idx="33">
                  <c:v>2.5563025007672873</c:v>
                </c:pt>
                <c:pt idx="34">
                  <c:v>2.5563025007672873</c:v>
                </c:pt>
                <c:pt idx="35">
                  <c:v>2.8573324964312685</c:v>
                </c:pt>
                <c:pt idx="36">
                  <c:v>2.8573324964312685</c:v>
                </c:pt>
                <c:pt idx="37">
                  <c:v>2.8573324964312685</c:v>
                </c:pt>
                <c:pt idx="38">
                  <c:v>2.8573324964312685</c:v>
                </c:pt>
                <c:pt idx="39">
                  <c:v>3.0334237554869499</c:v>
                </c:pt>
                <c:pt idx="40">
                  <c:v>3.1583624920952498</c:v>
                </c:pt>
                <c:pt idx="41">
                  <c:v>3.1583624920952498</c:v>
                </c:pt>
                <c:pt idx="42">
                  <c:v>3.255272505103306</c:v>
                </c:pt>
                <c:pt idx="43">
                  <c:v>3.255272505103306</c:v>
                </c:pt>
                <c:pt idx="44">
                  <c:v>1.1760912590556813</c:v>
                </c:pt>
                <c:pt idx="45">
                  <c:v>1.1760912590556813</c:v>
                </c:pt>
                <c:pt idx="46">
                  <c:v>1.4771212547196624</c:v>
                </c:pt>
                <c:pt idx="47">
                  <c:v>1.4771212547196624</c:v>
                </c:pt>
                <c:pt idx="48">
                  <c:v>1.7781512503836436</c:v>
                </c:pt>
                <c:pt idx="49">
                  <c:v>1.7781512503836436</c:v>
                </c:pt>
                <c:pt idx="50">
                  <c:v>1.954242509439325</c:v>
                </c:pt>
                <c:pt idx="51">
                  <c:v>1.954242509439325</c:v>
                </c:pt>
                <c:pt idx="52">
                  <c:v>2.0791812460476247</c:v>
                </c:pt>
                <c:pt idx="53">
                  <c:v>2.0791812460476247</c:v>
                </c:pt>
                <c:pt idx="54">
                  <c:v>2.5563025007672873</c:v>
                </c:pt>
                <c:pt idx="55">
                  <c:v>2.5563025007672873</c:v>
                </c:pt>
                <c:pt idx="56">
                  <c:v>2.8573324964312685</c:v>
                </c:pt>
                <c:pt idx="57">
                  <c:v>2.8573324964312685</c:v>
                </c:pt>
                <c:pt idx="58">
                  <c:v>2.8573324964312685</c:v>
                </c:pt>
                <c:pt idx="59">
                  <c:v>2.8573324964312685</c:v>
                </c:pt>
                <c:pt idx="60">
                  <c:v>3.0334237554869499</c:v>
                </c:pt>
                <c:pt idx="61">
                  <c:v>3.0334237554869499</c:v>
                </c:pt>
                <c:pt idx="62">
                  <c:v>3.1583624920952498</c:v>
                </c:pt>
                <c:pt idx="63">
                  <c:v>3.1583624920952498</c:v>
                </c:pt>
                <c:pt idx="64">
                  <c:v>3.255272505103306</c:v>
                </c:pt>
                <c:pt idx="65">
                  <c:v>3.255272505103306</c:v>
                </c:pt>
              </c:numCache>
            </c:numRef>
          </c:xVal>
          <c:yVal>
            <c:numRef>
              <c:f>(Phe!$W$176,Phe!$W$178:$W$179,Phe!$W$188:$W$250)</c:f>
              <c:numCache>
                <c:formatCode>0.00</c:formatCode>
                <c:ptCount val="66"/>
                <c:pt idx="0">
                  <c:v>0.133859544</c:v>
                </c:pt>
                <c:pt idx="1">
                  <c:v>0.161235031</c:v>
                </c:pt>
                <c:pt idx="2">
                  <c:v>0.16616123299999999</c:v>
                </c:pt>
                <c:pt idx="3">
                  <c:v>3.5078613000000002E-2</c:v>
                </c:pt>
                <c:pt idx="4">
                  <c:v>3.3937297999999998E-2</c:v>
                </c:pt>
                <c:pt idx="5">
                  <c:v>3.9242893000000001E-2</c:v>
                </c:pt>
                <c:pt idx="6">
                  <c:v>4.0251370000000002E-2</c:v>
                </c:pt>
                <c:pt idx="7">
                  <c:v>4.9274400000000003E-2</c:v>
                </c:pt>
                <c:pt idx="8">
                  <c:v>5.0990764000000001E-2</c:v>
                </c:pt>
                <c:pt idx="9">
                  <c:v>6.0967703999999998E-2</c:v>
                </c:pt>
                <c:pt idx="10">
                  <c:v>6.0190133E-2</c:v>
                </c:pt>
                <c:pt idx="11">
                  <c:v>7.2407400999999996E-2</c:v>
                </c:pt>
                <c:pt idx="12">
                  <c:v>8.0327307000000001E-2</c:v>
                </c:pt>
                <c:pt idx="13">
                  <c:v>0.12810028200000001</c:v>
                </c:pt>
                <c:pt idx="14">
                  <c:v>0.128604516</c:v>
                </c:pt>
                <c:pt idx="15">
                  <c:v>0.18132857099999999</c:v>
                </c:pt>
                <c:pt idx="16">
                  <c:v>0.17961648699999999</c:v>
                </c:pt>
                <c:pt idx="17">
                  <c:v>0.21976948299999999</c:v>
                </c:pt>
                <c:pt idx="18">
                  <c:v>0.22418375900000001</c:v>
                </c:pt>
                <c:pt idx="19">
                  <c:v>0.25482178500000002</c:v>
                </c:pt>
                <c:pt idx="20">
                  <c:v>0.24893019299999999</c:v>
                </c:pt>
                <c:pt idx="21">
                  <c:v>0.276605985</c:v>
                </c:pt>
                <c:pt idx="22">
                  <c:v>0.285281691</c:v>
                </c:pt>
                <c:pt idx="23">
                  <c:v>3.8484993000000002E-2</c:v>
                </c:pt>
                <c:pt idx="24">
                  <c:v>4.1395712000000001E-2</c:v>
                </c:pt>
                <c:pt idx="25">
                  <c:v>4.2146021999999998E-2</c:v>
                </c:pt>
                <c:pt idx="26">
                  <c:v>4.3568476000000002E-2</c:v>
                </c:pt>
                <c:pt idx="27">
                  <c:v>6.1279615000000003E-2</c:v>
                </c:pt>
                <c:pt idx="28">
                  <c:v>5.9445181999999999E-2</c:v>
                </c:pt>
                <c:pt idx="29">
                  <c:v>7.4347226000000002E-2</c:v>
                </c:pt>
                <c:pt idx="30">
                  <c:v>6.7635435999999993E-2</c:v>
                </c:pt>
                <c:pt idx="31">
                  <c:v>7.9375101000000003E-2</c:v>
                </c:pt>
                <c:pt idx="32">
                  <c:v>8.2474611000000003E-2</c:v>
                </c:pt>
                <c:pt idx="33">
                  <c:v>0.14117882400000001</c:v>
                </c:pt>
                <c:pt idx="34">
                  <c:v>0.13237945600000001</c:v>
                </c:pt>
                <c:pt idx="35">
                  <c:v>0.17367521499999999</c:v>
                </c:pt>
                <c:pt idx="36">
                  <c:v>0.17484053399999999</c:v>
                </c:pt>
                <c:pt idx="37">
                  <c:v>0.15627000999999999</c:v>
                </c:pt>
                <c:pt idx="38">
                  <c:v>0.17144926799999999</c:v>
                </c:pt>
                <c:pt idx="39">
                  <c:v>0.186791971</c:v>
                </c:pt>
                <c:pt idx="40">
                  <c:v>0.211423004</c:v>
                </c:pt>
                <c:pt idx="41">
                  <c:v>0.21214571500000001</c:v>
                </c:pt>
                <c:pt idx="42">
                  <c:v>0.23418375899999999</c:v>
                </c:pt>
                <c:pt idx="43">
                  <c:v>0.21966302900000001</c:v>
                </c:pt>
                <c:pt idx="44">
                  <c:v>3.6300651000000003E-2</c:v>
                </c:pt>
                <c:pt idx="45">
                  <c:v>3.7474638999999997E-2</c:v>
                </c:pt>
                <c:pt idx="46">
                  <c:v>3.6895302999999997E-2</c:v>
                </c:pt>
                <c:pt idx="47">
                  <c:v>3.7863069999999999E-2</c:v>
                </c:pt>
                <c:pt idx="48">
                  <c:v>5.0775366000000002E-2</c:v>
                </c:pt>
                <c:pt idx="49">
                  <c:v>5.2529323000000003E-2</c:v>
                </c:pt>
                <c:pt idx="50">
                  <c:v>6.8259588999999996E-2</c:v>
                </c:pt>
                <c:pt idx="51">
                  <c:v>6.2668376999999997E-2</c:v>
                </c:pt>
                <c:pt idx="52">
                  <c:v>7.1814453E-2</c:v>
                </c:pt>
                <c:pt idx="53">
                  <c:v>7.2640601999999999E-2</c:v>
                </c:pt>
                <c:pt idx="54">
                  <c:v>0.117575817</c:v>
                </c:pt>
                <c:pt idx="55">
                  <c:v>0.122417127</c:v>
                </c:pt>
                <c:pt idx="56">
                  <c:v>0.17056471400000001</c:v>
                </c:pt>
                <c:pt idx="57">
                  <c:v>0.15681749</c:v>
                </c:pt>
                <c:pt idx="58">
                  <c:v>0.153539493</c:v>
                </c:pt>
                <c:pt idx="59">
                  <c:v>0.14507288700000001</c:v>
                </c:pt>
                <c:pt idx="60">
                  <c:v>0.143945713</c:v>
                </c:pt>
                <c:pt idx="61">
                  <c:v>0.169319848</c:v>
                </c:pt>
                <c:pt idx="62">
                  <c:v>0.17744173299999999</c:v>
                </c:pt>
                <c:pt idx="63">
                  <c:v>0.17532151100000001</c:v>
                </c:pt>
                <c:pt idx="64">
                  <c:v>0.186114692</c:v>
                </c:pt>
                <c:pt idx="65">
                  <c:v>0.153085256</c:v>
                </c:pt>
              </c:numCache>
            </c:numRef>
          </c:yVal>
        </c:ser>
        <c:ser>
          <c:idx val="2"/>
          <c:order val="2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(Phe!$V$176,Phe!$V$178:$V$179)</c:f>
              <c:numCache>
                <c:formatCode>0.00</c:formatCode>
                <c:ptCount val="3"/>
                <c:pt idx="0">
                  <c:v>2.5563025007672873</c:v>
                </c:pt>
                <c:pt idx="1">
                  <c:v>2.8573324964312685</c:v>
                </c:pt>
                <c:pt idx="2">
                  <c:v>2.8573324964312685</c:v>
                </c:pt>
              </c:numCache>
            </c:numRef>
          </c:xVal>
          <c:yVal>
            <c:numRef>
              <c:f>(Phe!$W$176,Phe!$W$178:$W$179)</c:f>
              <c:numCache>
                <c:formatCode>0.00</c:formatCode>
                <c:ptCount val="3"/>
                <c:pt idx="0">
                  <c:v>0.133859544</c:v>
                </c:pt>
                <c:pt idx="1">
                  <c:v>0.161235031</c:v>
                </c:pt>
                <c:pt idx="2">
                  <c:v>0.16616123299999999</c:v>
                </c:pt>
              </c:numCache>
            </c:numRef>
          </c:yVal>
        </c:ser>
        <c:axId val="221834240"/>
        <c:axId val="221848704"/>
      </c:scatterChart>
      <c:valAx>
        <c:axId val="221834240"/>
        <c:scaling>
          <c:orientation val="minMax"/>
        </c:scaling>
        <c:axPos val="b"/>
        <c:numFmt formatCode="0.00" sourceLinked="1"/>
        <c:tickLblPos val="nextTo"/>
        <c:crossAx val="221848704"/>
        <c:crosses val="autoZero"/>
        <c:crossBetween val="midCat"/>
      </c:valAx>
      <c:valAx>
        <c:axId val="221848704"/>
        <c:scaling>
          <c:orientation val="minMax"/>
        </c:scaling>
        <c:axPos val="l"/>
        <c:numFmt formatCode="0.00" sourceLinked="1"/>
        <c:tickLblPos val="nextTo"/>
        <c:crossAx val="2218342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Phe!$O$162:$O$167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Phe!$P$162:$P$167</c:f>
              <c:numCache>
                <c:formatCode>0.00</c:formatCode>
                <c:ptCount val="6"/>
                <c:pt idx="0">
                  <c:v>0.239561312</c:v>
                </c:pt>
                <c:pt idx="1">
                  <c:v>9.7143160000000006E-2</c:v>
                </c:pt>
                <c:pt idx="2">
                  <c:v>0.44566133200000002</c:v>
                </c:pt>
                <c:pt idx="3">
                  <c:v>0.132606892</c:v>
                </c:pt>
                <c:pt idx="4">
                  <c:v>0.14923039199999999</c:v>
                </c:pt>
                <c:pt idx="5">
                  <c:v>0.43518746800000002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Phe!$O$168:$O$173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Phe!$P$168:$P$173</c:f>
              <c:numCache>
                <c:formatCode>0.00</c:formatCode>
                <c:ptCount val="6"/>
                <c:pt idx="0">
                  <c:v>0.104752125</c:v>
                </c:pt>
                <c:pt idx="1">
                  <c:v>7.2536404999999998E-2</c:v>
                </c:pt>
                <c:pt idx="2">
                  <c:v>0.105725898</c:v>
                </c:pt>
                <c:pt idx="3">
                  <c:v>0.103005444</c:v>
                </c:pt>
                <c:pt idx="4">
                  <c:v>0.12900319599999999</c:v>
                </c:pt>
                <c:pt idx="5">
                  <c:v>0.13075342100000001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Phe!$O$174:$O$179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Phe!$P$174:$P$179</c:f>
              <c:numCache>
                <c:formatCode>0.00</c:formatCode>
                <c:ptCount val="6"/>
                <c:pt idx="0">
                  <c:v>8.6455167999999999E-2</c:v>
                </c:pt>
                <c:pt idx="1">
                  <c:v>9.0481155999999993E-2</c:v>
                </c:pt>
                <c:pt idx="2">
                  <c:v>0.11353368899999999</c:v>
                </c:pt>
                <c:pt idx="3">
                  <c:v>0.118511703</c:v>
                </c:pt>
                <c:pt idx="4">
                  <c:v>0.13810325100000001</c:v>
                </c:pt>
                <c:pt idx="5">
                  <c:v>0.14396366499999999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Phe!$O$180:$O$185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Phe!$P$180:$P$185</c:f>
              <c:numCache>
                <c:formatCode>0.00</c:formatCode>
                <c:ptCount val="6"/>
                <c:pt idx="0">
                  <c:v>7.9102387999999996E-2</c:v>
                </c:pt>
                <c:pt idx="1">
                  <c:v>7.6823375999999999E-2</c:v>
                </c:pt>
                <c:pt idx="2">
                  <c:v>0.102133828</c:v>
                </c:pt>
                <c:pt idx="3">
                  <c:v>0.113648995</c:v>
                </c:pt>
                <c:pt idx="4">
                  <c:v>0.110748579</c:v>
                </c:pt>
                <c:pt idx="5">
                  <c:v>0.13301248500000001</c:v>
                </c:pt>
              </c:numCache>
            </c:numRef>
          </c:yVal>
        </c:ser>
        <c:axId val="221873664"/>
        <c:axId val="221875584"/>
      </c:scatterChart>
      <c:valAx>
        <c:axId val="221873664"/>
        <c:scaling>
          <c:orientation val="minMax"/>
        </c:scaling>
        <c:axPos val="b"/>
        <c:numFmt formatCode="0.00" sourceLinked="1"/>
        <c:tickLblPos val="nextTo"/>
        <c:crossAx val="221875584"/>
        <c:crosses val="autoZero"/>
        <c:crossBetween val="midCat"/>
      </c:valAx>
      <c:valAx>
        <c:axId val="221875584"/>
        <c:scaling>
          <c:orientation val="minMax"/>
        </c:scaling>
        <c:axPos val="l"/>
        <c:numFmt formatCode="0.00" sourceLinked="1"/>
        <c:tickLblPos val="nextTo"/>
        <c:crossAx val="22187366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Phe!$O$162:$O$167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Phe!$P$162:$P$167</c:f>
              <c:numCache>
                <c:formatCode>0.00</c:formatCode>
                <c:ptCount val="6"/>
                <c:pt idx="0">
                  <c:v>0.239561312</c:v>
                </c:pt>
                <c:pt idx="1">
                  <c:v>9.7143160000000006E-2</c:v>
                </c:pt>
                <c:pt idx="2">
                  <c:v>0.44566133200000002</c:v>
                </c:pt>
                <c:pt idx="3">
                  <c:v>0.132606892</c:v>
                </c:pt>
                <c:pt idx="4">
                  <c:v>0.14923039199999999</c:v>
                </c:pt>
                <c:pt idx="5">
                  <c:v>0.43518746800000002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Phe!$O$168:$O$185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Phe!$P$168:$P$185</c:f>
              <c:numCache>
                <c:formatCode>0.00</c:formatCode>
                <c:ptCount val="18"/>
                <c:pt idx="0">
                  <c:v>0.104752125</c:v>
                </c:pt>
                <c:pt idx="1">
                  <c:v>7.2536404999999998E-2</c:v>
                </c:pt>
                <c:pt idx="2">
                  <c:v>0.105725898</c:v>
                </c:pt>
                <c:pt idx="3">
                  <c:v>0.103005444</c:v>
                </c:pt>
                <c:pt idx="4">
                  <c:v>0.12900319599999999</c:v>
                </c:pt>
                <c:pt idx="5">
                  <c:v>0.13075342100000001</c:v>
                </c:pt>
                <c:pt idx="6">
                  <c:v>8.6455167999999999E-2</c:v>
                </c:pt>
                <c:pt idx="7">
                  <c:v>9.0481155999999993E-2</c:v>
                </c:pt>
                <c:pt idx="8">
                  <c:v>0.11353368899999999</c:v>
                </c:pt>
                <c:pt idx="9">
                  <c:v>0.118511703</c:v>
                </c:pt>
                <c:pt idx="10">
                  <c:v>0.13810325100000001</c:v>
                </c:pt>
                <c:pt idx="11">
                  <c:v>0.14396366499999999</c:v>
                </c:pt>
                <c:pt idx="12">
                  <c:v>7.9102387999999996E-2</c:v>
                </c:pt>
                <c:pt idx="13">
                  <c:v>7.6823375999999999E-2</c:v>
                </c:pt>
                <c:pt idx="14">
                  <c:v>0.102133828</c:v>
                </c:pt>
                <c:pt idx="15">
                  <c:v>0.113648995</c:v>
                </c:pt>
                <c:pt idx="16">
                  <c:v>0.110748579</c:v>
                </c:pt>
                <c:pt idx="17">
                  <c:v>0.13301248500000001</c:v>
                </c:pt>
              </c:numCache>
            </c:numRef>
          </c:yVal>
        </c:ser>
        <c:axId val="221912064"/>
        <c:axId val="221918336"/>
      </c:scatterChart>
      <c:valAx>
        <c:axId val="221912064"/>
        <c:scaling>
          <c:orientation val="minMax"/>
        </c:scaling>
        <c:axPos val="b"/>
        <c:numFmt formatCode="0.00" sourceLinked="1"/>
        <c:tickLblPos val="nextTo"/>
        <c:crossAx val="221918336"/>
        <c:crosses val="autoZero"/>
        <c:crossBetween val="midCat"/>
      </c:valAx>
      <c:valAx>
        <c:axId val="221918336"/>
        <c:scaling>
          <c:orientation val="minMax"/>
        </c:scaling>
        <c:axPos val="l"/>
        <c:numFmt formatCode="0.00" sourceLinked="1"/>
        <c:tickLblPos val="nextTo"/>
        <c:crossAx val="22191206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6386576800083507E-2"/>
          <c:y val="1.8567651281480187E-2"/>
          <c:w val="0.79376300644903763"/>
          <c:h val="0.94696092980766688"/>
        </c:manualLayout>
      </c:layout>
      <c:scatterChart>
        <c:scatterStyle val="lineMarker"/>
        <c:ser>
          <c:idx val="0"/>
          <c:order val="0"/>
          <c:tx>
            <c:strRef>
              <c:f>Leu!$L$2</c:f>
              <c:strCache>
                <c:ptCount val="1"/>
                <c:pt idx="0">
                  <c:v>10˚C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Leu!$A$148:$A$263</c:f>
              <c:numCache>
                <c:formatCode>0.00E+00</c:formatCode>
                <c:ptCount val="116"/>
                <c:pt idx="0">
                  <c:v>1.0791847203895828</c:v>
                </c:pt>
                <c:pt idx="1">
                  <c:v>1.0791847203895828</c:v>
                </c:pt>
                <c:pt idx="2">
                  <c:v>1.0791847203895828</c:v>
                </c:pt>
                <c:pt idx="3">
                  <c:v>0.97166987569802288</c:v>
                </c:pt>
                <c:pt idx="4">
                  <c:v>0.97166987569802288</c:v>
                </c:pt>
                <c:pt idx="5">
                  <c:v>0.97166987569802288</c:v>
                </c:pt>
                <c:pt idx="6">
                  <c:v>0.97166987569802288</c:v>
                </c:pt>
                <c:pt idx="7">
                  <c:v>0.97166987569802288</c:v>
                </c:pt>
                <c:pt idx="8">
                  <c:v>0.97166987569802288</c:v>
                </c:pt>
                <c:pt idx="9">
                  <c:v>0.97166987569802288</c:v>
                </c:pt>
                <c:pt idx="10">
                  <c:v>0.97166987569802288</c:v>
                </c:pt>
                <c:pt idx="11">
                  <c:v>0.97166987569802288</c:v>
                </c:pt>
                <c:pt idx="12">
                  <c:v>0.82845984303699727</c:v>
                </c:pt>
                <c:pt idx="13">
                  <c:v>0.82845984303699727</c:v>
                </c:pt>
                <c:pt idx="14">
                  <c:v>0.82845984303699727</c:v>
                </c:pt>
                <c:pt idx="15">
                  <c:v>0.82845984303699727</c:v>
                </c:pt>
                <c:pt idx="16">
                  <c:v>0.82845984303699727</c:v>
                </c:pt>
                <c:pt idx="17">
                  <c:v>0.82845984303699727</c:v>
                </c:pt>
                <c:pt idx="18">
                  <c:v>0.82845984303699727</c:v>
                </c:pt>
                <c:pt idx="19">
                  <c:v>0.82845984303699727</c:v>
                </c:pt>
                <c:pt idx="20">
                  <c:v>1.1749503467489013</c:v>
                </c:pt>
                <c:pt idx="21">
                  <c:v>1.1749503467489013</c:v>
                </c:pt>
                <c:pt idx="22">
                  <c:v>1.1749503467489013</c:v>
                </c:pt>
                <c:pt idx="23">
                  <c:v>1.1749503467489013</c:v>
                </c:pt>
                <c:pt idx="24">
                  <c:v>1.1432648693685927</c:v>
                </c:pt>
                <c:pt idx="25">
                  <c:v>1.1432648693685927</c:v>
                </c:pt>
                <c:pt idx="26">
                  <c:v>1.1432648693685927</c:v>
                </c:pt>
                <c:pt idx="27">
                  <c:v>1.1432648693685927</c:v>
                </c:pt>
                <c:pt idx="28">
                  <c:v>1.1432648693685927</c:v>
                </c:pt>
                <c:pt idx="29">
                  <c:v>1.1432648693685927</c:v>
                </c:pt>
                <c:pt idx="30">
                  <c:v>1.1432648693685927</c:v>
                </c:pt>
                <c:pt idx="31">
                  <c:v>1.1432648693685927</c:v>
                </c:pt>
                <c:pt idx="32">
                  <c:v>1.1432648693685927</c:v>
                </c:pt>
                <c:pt idx="33">
                  <c:v>1.1432648693685927</c:v>
                </c:pt>
                <c:pt idx="34">
                  <c:v>1.1432648693685927</c:v>
                </c:pt>
                <c:pt idx="35">
                  <c:v>1.1243703945649468</c:v>
                </c:pt>
                <c:pt idx="36">
                  <c:v>1.1243703945649468</c:v>
                </c:pt>
                <c:pt idx="37">
                  <c:v>1.1243703945649468</c:v>
                </c:pt>
                <c:pt idx="38">
                  <c:v>0.94004787150086644</c:v>
                </c:pt>
                <c:pt idx="39">
                  <c:v>0.94004787150086644</c:v>
                </c:pt>
                <c:pt idx="40">
                  <c:v>0.94004787150086644</c:v>
                </c:pt>
                <c:pt idx="41">
                  <c:v>0.94004787150086644</c:v>
                </c:pt>
                <c:pt idx="42">
                  <c:v>1.1243703945649468</c:v>
                </c:pt>
                <c:pt idx="43">
                  <c:v>1.1243703945649468</c:v>
                </c:pt>
                <c:pt idx="44">
                  <c:v>1.1243703945649468</c:v>
                </c:pt>
                <c:pt idx="45">
                  <c:v>1.1749503467489013</c:v>
                </c:pt>
                <c:pt idx="46">
                  <c:v>1.1749503467489013</c:v>
                </c:pt>
                <c:pt idx="47">
                  <c:v>1.1432648693685927</c:v>
                </c:pt>
                <c:pt idx="48">
                  <c:v>1.1432648693685927</c:v>
                </c:pt>
                <c:pt idx="49">
                  <c:v>1.1432648693685927</c:v>
                </c:pt>
                <c:pt idx="50">
                  <c:v>1.1432648693685927</c:v>
                </c:pt>
                <c:pt idx="51">
                  <c:v>1.1432648693685927</c:v>
                </c:pt>
                <c:pt idx="52">
                  <c:v>1.1432648693685927</c:v>
                </c:pt>
                <c:pt idx="53">
                  <c:v>1.1432648693685927</c:v>
                </c:pt>
                <c:pt idx="54">
                  <c:v>1.1243703945649468</c:v>
                </c:pt>
                <c:pt idx="55">
                  <c:v>0.94004787150086644</c:v>
                </c:pt>
                <c:pt idx="56">
                  <c:v>0.94004787150086644</c:v>
                </c:pt>
                <c:pt idx="57">
                  <c:v>0.94004787150086644</c:v>
                </c:pt>
                <c:pt idx="58">
                  <c:v>1.1243703945649468</c:v>
                </c:pt>
                <c:pt idx="59">
                  <c:v>1.1243703945649468</c:v>
                </c:pt>
                <c:pt idx="60">
                  <c:v>1.1243703945649468</c:v>
                </c:pt>
                <c:pt idx="61">
                  <c:v>1.1243703945649468</c:v>
                </c:pt>
                <c:pt idx="62">
                  <c:v>1.1243703945649468</c:v>
                </c:pt>
                <c:pt idx="63">
                  <c:v>1.1243703945649468</c:v>
                </c:pt>
                <c:pt idx="64">
                  <c:v>1.1243703945649468</c:v>
                </c:pt>
                <c:pt idx="65">
                  <c:v>1.1243703945649468</c:v>
                </c:pt>
                <c:pt idx="66">
                  <c:v>1.1243703945649468</c:v>
                </c:pt>
                <c:pt idx="67">
                  <c:v>1.1243703945649468</c:v>
                </c:pt>
                <c:pt idx="68">
                  <c:v>1.1243703945649468</c:v>
                </c:pt>
                <c:pt idx="69">
                  <c:v>1.1243703945649468</c:v>
                </c:pt>
                <c:pt idx="70">
                  <c:v>1.1243703945649468</c:v>
                </c:pt>
                <c:pt idx="71">
                  <c:v>1.1243703945649468</c:v>
                </c:pt>
                <c:pt idx="72">
                  <c:v>1.1243703945649468</c:v>
                </c:pt>
                <c:pt idx="73">
                  <c:v>1.1243703945649468</c:v>
                </c:pt>
                <c:pt idx="74">
                  <c:v>1.1243703945649468</c:v>
                </c:pt>
                <c:pt idx="75">
                  <c:v>1.1243703945649468</c:v>
                </c:pt>
                <c:pt idx="76">
                  <c:v>1.1243703945649468</c:v>
                </c:pt>
                <c:pt idx="77">
                  <c:v>1.1243703945649468</c:v>
                </c:pt>
                <c:pt idx="78">
                  <c:v>1.1243703945649468</c:v>
                </c:pt>
                <c:pt idx="79">
                  <c:v>1.1243703945649468</c:v>
                </c:pt>
                <c:pt idx="80">
                  <c:v>0.88782798330878099</c:v>
                </c:pt>
                <c:pt idx="81">
                  <c:v>0.88782798330878099</c:v>
                </c:pt>
                <c:pt idx="82">
                  <c:v>0.88782798330878099</c:v>
                </c:pt>
                <c:pt idx="83">
                  <c:v>0.88782798330878099</c:v>
                </c:pt>
                <c:pt idx="84">
                  <c:v>0.88782798330878099</c:v>
                </c:pt>
                <c:pt idx="85">
                  <c:v>0.88782798330878099</c:v>
                </c:pt>
                <c:pt idx="86">
                  <c:v>0.82845984303699727</c:v>
                </c:pt>
                <c:pt idx="87">
                  <c:v>0.82845984303699727</c:v>
                </c:pt>
                <c:pt idx="88">
                  <c:v>0.82845984303699727</c:v>
                </c:pt>
                <c:pt idx="89">
                  <c:v>0.82845984303699727</c:v>
                </c:pt>
                <c:pt idx="90">
                  <c:v>0.82845984303699727</c:v>
                </c:pt>
                <c:pt idx="91">
                  <c:v>0.82845984303699727</c:v>
                </c:pt>
                <c:pt idx="92">
                  <c:v>0.82845984303699727</c:v>
                </c:pt>
                <c:pt idx="93">
                  <c:v>0.82845984303699727</c:v>
                </c:pt>
                <c:pt idx="94">
                  <c:v>0.98665736992021802</c:v>
                </c:pt>
                <c:pt idx="95">
                  <c:v>0.98665736992021802</c:v>
                </c:pt>
                <c:pt idx="96">
                  <c:v>0.98665736992021802</c:v>
                </c:pt>
                <c:pt idx="97">
                  <c:v>0.98665736992021802</c:v>
                </c:pt>
                <c:pt idx="98">
                  <c:v>1.1243703945649468</c:v>
                </c:pt>
                <c:pt idx="99">
                  <c:v>1.1243703945649468</c:v>
                </c:pt>
                <c:pt idx="100">
                  <c:v>1.237123717100808</c:v>
                </c:pt>
                <c:pt idx="101">
                  <c:v>1.237123717100808</c:v>
                </c:pt>
                <c:pt idx="102">
                  <c:v>1.237123717100808</c:v>
                </c:pt>
                <c:pt idx="103">
                  <c:v>1.237123717100808</c:v>
                </c:pt>
                <c:pt idx="104">
                  <c:v>1.237123717100808</c:v>
                </c:pt>
                <c:pt idx="105">
                  <c:v>1.237123717100808</c:v>
                </c:pt>
                <c:pt idx="106">
                  <c:v>1.237123717100808</c:v>
                </c:pt>
                <c:pt idx="107">
                  <c:v>1.237123717100808</c:v>
                </c:pt>
                <c:pt idx="108">
                  <c:v>1.237123717100808</c:v>
                </c:pt>
                <c:pt idx="109">
                  <c:v>1.2026925018914341</c:v>
                </c:pt>
                <c:pt idx="110">
                  <c:v>1.1453143988066168</c:v>
                </c:pt>
                <c:pt idx="111">
                  <c:v>1.1453143988066168</c:v>
                </c:pt>
                <c:pt idx="112">
                  <c:v>1.1399653702547243</c:v>
                </c:pt>
                <c:pt idx="113">
                  <c:v>1.1453143988066168</c:v>
                </c:pt>
                <c:pt idx="114">
                  <c:v>1.1453143988066168</c:v>
                </c:pt>
                <c:pt idx="115">
                  <c:v>1.1453143988066168</c:v>
                </c:pt>
              </c:numCache>
            </c:numRef>
          </c:xVal>
          <c:yVal>
            <c:numRef>
              <c:f>Leu!$B$148:$B$263</c:f>
              <c:numCache>
                <c:formatCode>0.00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Leu!$I$147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Leu!$H$148:$H$185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0.68124123737558717</c:v>
                </c:pt>
                <c:pt idx="15">
                  <c:v>0.68124123737558717</c:v>
                </c:pt>
                <c:pt idx="16">
                  <c:v>1.7604224834232121</c:v>
                </c:pt>
                <c:pt idx="17">
                  <c:v>1.7604224834232121</c:v>
                </c:pt>
                <c:pt idx="18">
                  <c:v>1.4593924877592308</c:v>
                </c:pt>
                <c:pt idx="19">
                  <c:v>1.4593924877592308</c:v>
                </c:pt>
                <c:pt idx="20">
                  <c:v>0.68124123737558717</c:v>
                </c:pt>
                <c:pt idx="21">
                  <c:v>0.68124123737558717</c:v>
                </c:pt>
                <c:pt idx="22">
                  <c:v>1.7604224834232121</c:v>
                </c:pt>
                <c:pt idx="23">
                  <c:v>1.7604224834232121</c:v>
                </c:pt>
                <c:pt idx="24">
                  <c:v>1.4593924877592308</c:v>
                </c:pt>
                <c:pt idx="25">
                  <c:v>1.4593924877592308</c:v>
                </c:pt>
                <c:pt idx="26">
                  <c:v>0.68124123737558717</c:v>
                </c:pt>
                <c:pt idx="27">
                  <c:v>0.68124123737558717</c:v>
                </c:pt>
                <c:pt idx="28">
                  <c:v>1.7604224834232121</c:v>
                </c:pt>
                <c:pt idx="29">
                  <c:v>1.7604224834232121</c:v>
                </c:pt>
                <c:pt idx="30">
                  <c:v>1.4593924877592308</c:v>
                </c:pt>
                <c:pt idx="31">
                  <c:v>1.4593924877592308</c:v>
                </c:pt>
                <c:pt idx="32">
                  <c:v>0.68124123737558717</c:v>
                </c:pt>
                <c:pt idx="33">
                  <c:v>0.68124123737558717</c:v>
                </c:pt>
                <c:pt idx="34">
                  <c:v>1.7604224834232121</c:v>
                </c:pt>
                <c:pt idx="35">
                  <c:v>1.7604224834232121</c:v>
                </c:pt>
                <c:pt idx="36">
                  <c:v>1.4593924877592308</c:v>
                </c:pt>
                <c:pt idx="37">
                  <c:v>1.4593924877592308</c:v>
                </c:pt>
              </c:numCache>
            </c:numRef>
          </c:xVal>
          <c:yVal>
            <c:numRef>
              <c:f>Leu!$I$148:$I$185</c:f>
              <c:numCache>
                <c:formatCode>General</c:formatCode>
                <c:ptCount val="38"/>
                <c:pt idx="0">
                  <c:v>4.7295123000000001E-2</c:v>
                </c:pt>
                <c:pt idx="1">
                  <c:v>4.6276471E-2</c:v>
                </c:pt>
                <c:pt idx="2">
                  <c:v>2.6661689999999999E-3</c:v>
                </c:pt>
                <c:pt idx="3">
                  <c:v>7.5478029999999996E-3</c:v>
                </c:pt>
                <c:pt idx="4">
                  <c:v>3.5302854000000002E-2</c:v>
                </c:pt>
                <c:pt idx="5">
                  <c:v>3.1801681999999998E-2</c:v>
                </c:pt>
                <c:pt idx="6">
                  <c:v>4.5232133000000001E-2</c:v>
                </c:pt>
                <c:pt idx="7">
                  <c:v>4.606706E-2</c:v>
                </c:pt>
                <c:pt idx="8">
                  <c:v>3.6683240999999998E-2</c:v>
                </c:pt>
                <c:pt idx="9">
                  <c:v>3.6121568999999999E-2</c:v>
                </c:pt>
                <c:pt idx="10">
                  <c:v>4.7193800000000001E-2</c:v>
                </c:pt>
                <c:pt idx="11">
                  <c:v>4.6535750000000001E-2</c:v>
                </c:pt>
                <c:pt idx="12">
                  <c:v>5.3879773999999998E-2</c:v>
                </c:pt>
                <c:pt idx="13">
                  <c:v>3.0205656000000001E-2</c:v>
                </c:pt>
                <c:pt idx="14" formatCode="0.00">
                  <c:v>6.4385629999999996E-3</c:v>
                </c:pt>
                <c:pt idx="15" formatCode="0.00">
                  <c:v>2.3278740000000002E-3</c:v>
                </c:pt>
                <c:pt idx="16" formatCode="0.00">
                  <c:v>4.5649026000000002E-2</c:v>
                </c:pt>
                <c:pt idx="17" formatCode="0.00">
                  <c:v>4.8260975999999997E-2</c:v>
                </c:pt>
                <c:pt idx="18" formatCode="0.00">
                  <c:v>3.3011189999999999E-3</c:v>
                </c:pt>
                <c:pt idx="19" formatCode="0.00">
                  <c:v>4.3078022000000001E-2</c:v>
                </c:pt>
                <c:pt idx="20" formatCode="0.00">
                  <c:v>3.9012293000000003E-2</c:v>
                </c:pt>
                <c:pt idx="21" formatCode="0.00">
                  <c:v>3.9458071999999997E-2</c:v>
                </c:pt>
                <c:pt idx="22" formatCode="0.00">
                  <c:v>3.9216252E-2</c:v>
                </c:pt>
                <c:pt idx="23" formatCode="0.00">
                  <c:v>4.0968881999999998E-2</c:v>
                </c:pt>
                <c:pt idx="24" formatCode="0.00">
                  <c:v>4.0749428999999997E-2</c:v>
                </c:pt>
                <c:pt idx="25" formatCode="0.00">
                  <c:v>3.9666462999999999E-2</c:v>
                </c:pt>
                <c:pt idx="26" formatCode="0.00">
                  <c:v>4.1020035000000003E-2</c:v>
                </c:pt>
                <c:pt idx="27" formatCode="0.00">
                  <c:v>3.8623826999999999E-2</c:v>
                </c:pt>
                <c:pt idx="28" formatCode="0.00">
                  <c:v>4.3498277000000002E-2</c:v>
                </c:pt>
                <c:pt idx="29" formatCode="0.00">
                  <c:v>4.6712002000000002E-2</c:v>
                </c:pt>
                <c:pt idx="30" formatCode="0.00">
                  <c:v>3.6243039999999997E-2</c:v>
                </c:pt>
                <c:pt idx="31" formatCode="0.00">
                  <c:v>4.0525461999999998E-2</c:v>
                </c:pt>
                <c:pt idx="32" formatCode="0.00">
                  <c:v>3.6960465999999997E-2</c:v>
                </c:pt>
                <c:pt idx="33" formatCode="0.00">
                  <c:v>3.9849720999999998E-2</c:v>
                </c:pt>
                <c:pt idx="34" formatCode="0.00">
                  <c:v>4.3136849999999997E-2</c:v>
                </c:pt>
                <c:pt idx="35" formatCode="0.00">
                  <c:v>4.3050498999999999E-2</c:v>
                </c:pt>
                <c:pt idx="36" formatCode="0.00">
                  <c:v>4.2422205999999997E-2</c:v>
                </c:pt>
                <c:pt idx="37" formatCode="0.00">
                  <c:v>4.2331301000000002E-2</c:v>
                </c:pt>
              </c:numCache>
            </c:numRef>
          </c:yVal>
        </c:ser>
        <c:ser>
          <c:idx val="2"/>
          <c:order val="2"/>
          <c:tx>
            <c:strRef>
              <c:f>Leu!$P$147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Leu!$O$148:$O$185</c:f>
              <c:numCache>
                <c:formatCode>General</c:formatCode>
                <c:ptCount val="3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  <c:pt idx="30" formatCode="0.00">
                  <c:v>2.6812412373755872</c:v>
                </c:pt>
                <c:pt idx="31" formatCode="0.00">
                  <c:v>2.6812412373755872</c:v>
                </c:pt>
                <c:pt idx="32" formatCode="0.00">
                  <c:v>2.0791812460476247</c:v>
                </c:pt>
                <c:pt idx="33" formatCode="0.00">
                  <c:v>2.0791812460476247</c:v>
                </c:pt>
                <c:pt idx="34" formatCode="0.00">
                  <c:v>2.3802112417116059</c:v>
                </c:pt>
                <c:pt idx="35" formatCode="0.00">
                  <c:v>2.3802112417116059</c:v>
                </c:pt>
                <c:pt idx="36" formatCode="0.00">
                  <c:v>2.6812412373755872</c:v>
                </c:pt>
                <c:pt idx="37" formatCode="0.00">
                  <c:v>2.6812412373755872</c:v>
                </c:pt>
              </c:numCache>
            </c:numRef>
          </c:xVal>
          <c:yVal>
            <c:numRef>
              <c:f>Leu!$P$148:$P$185</c:f>
              <c:numCache>
                <c:formatCode>General</c:formatCode>
                <c:ptCount val="38"/>
                <c:pt idx="0">
                  <c:v>4.7295123000000001E-2</c:v>
                </c:pt>
                <c:pt idx="1">
                  <c:v>4.6276471E-2</c:v>
                </c:pt>
                <c:pt idx="2">
                  <c:v>2.6661689999999999E-3</c:v>
                </c:pt>
                <c:pt idx="3">
                  <c:v>7.5478029999999996E-3</c:v>
                </c:pt>
                <c:pt idx="4">
                  <c:v>3.5302854000000002E-2</c:v>
                </c:pt>
                <c:pt idx="5">
                  <c:v>3.1801681999999998E-2</c:v>
                </c:pt>
                <c:pt idx="6">
                  <c:v>4.5232133000000001E-2</c:v>
                </c:pt>
                <c:pt idx="7">
                  <c:v>4.606706E-2</c:v>
                </c:pt>
                <c:pt idx="8">
                  <c:v>3.6683240999999998E-2</c:v>
                </c:pt>
                <c:pt idx="9">
                  <c:v>3.6121568999999999E-2</c:v>
                </c:pt>
                <c:pt idx="10">
                  <c:v>4.7193800000000001E-2</c:v>
                </c:pt>
                <c:pt idx="11">
                  <c:v>4.6535750000000001E-2</c:v>
                </c:pt>
                <c:pt idx="12">
                  <c:v>5.3879773999999998E-2</c:v>
                </c:pt>
                <c:pt idx="13">
                  <c:v>3.0205656000000001E-2</c:v>
                </c:pt>
                <c:pt idx="14" formatCode="0.00">
                  <c:v>1.4399481E-2</c:v>
                </c:pt>
                <c:pt idx="15" formatCode="0.00">
                  <c:v>9.5361630000000003E-3</c:v>
                </c:pt>
                <c:pt idx="16" formatCode="0.00">
                  <c:v>5.0153389999999997E-3</c:v>
                </c:pt>
                <c:pt idx="17" formatCode="0.00">
                  <c:v>1.6555006000000001E-2</c:v>
                </c:pt>
                <c:pt idx="18" formatCode="0.00">
                  <c:v>2.291031E-2</c:v>
                </c:pt>
                <c:pt idx="19" formatCode="0.00">
                  <c:v>1.40091E-2</c:v>
                </c:pt>
                <c:pt idx="20" formatCode="0.00">
                  <c:v>5.2871847E-2</c:v>
                </c:pt>
                <c:pt idx="21" formatCode="0.00">
                  <c:v>5.5704661000000003E-2</c:v>
                </c:pt>
                <c:pt idx="22" formatCode="0.00">
                  <c:v>7.1128350000000007E-2</c:v>
                </c:pt>
                <c:pt idx="23" formatCode="0.00">
                  <c:v>6.5364790000000006E-2</c:v>
                </c:pt>
                <c:pt idx="24" formatCode="0.00">
                  <c:v>7.8290151000000002E-2</c:v>
                </c:pt>
                <c:pt idx="25" formatCode="0.00">
                  <c:v>7.3312747999999997E-2</c:v>
                </c:pt>
                <c:pt idx="26" formatCode="0.00">
                  <c:v>6.0764988999999998E-2</c:v>
                </c:pt>
                <c:pt idx="27" formatCode="0.00">
                  <c:v>6.2019828999999999E-2</c:v>
                </c:pt>
                <c:pt idx="28" formatCode="0.00">
                  <c:v>7.5900248000000003E-2</c:v>
                </c:pt>
                <c:pt idx="29" formatCode="0.00">
                  <c:v>7.5882129000000006E-2</c:v>
                </c:pt>
                <c:pt idx="30" formatCode="0.00">
                  <c:v>7.9361902999999998E-2</c:v>
                </c:pt>
                <c:pt idx="31" formatCode="0.00">
                  <c:v>8.5798146000000006E-2</c:v>
                </c:pt>
                <c:pt idx="32" formatCode="0.00">
                  <c:v>5.7755569E-2</c:v>
                </c:pt>
                <c:pt idx="33" formatCode="0.00">
                  <c:v>5.5731695999999997E-2</c:v>
                </c:pt>
                <c:pt idx="34" formatCode="0.00">
                  <c:v>7.3471262999999995E-2</c:v>
                </c:pt>
                <c:pt idx="35" formatCode="0.00">
                  <c:v>7.0331324000000001E-2</c:v>
                </c:pt>
                <c:pt idx="36" formatCode="0.00">
                  <c:v>7.6906839000000005E-2</c:v>
                </c:pt>
                <c:pt idx="37" formatCode="0.00">
                  <c:v>7.5050134000000004E-2</c:v>
                </c:pt>
              </c:numCache>
            </c:numRef>
          </c:yVal>
        </c:ser>
        <c:ser>
          <c:idx val="3"/>
          <c:order val="3"/>
          <c:tx>
            <c:strRef>
              <c:f>Leu!$W$147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Leu!$V$148:$V$250</c:f>
              <c:numCache>
                <c:formatCode>General</c:formatCode>
                <c:ptCount val="10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1.255272505103306</c:v>
                </c:pt>
                <c:pt idx="15" formatCode="0.00">
                  <c:v>1.255272505103306</c:v>
                </c:pt>
                <c:pt idx="16" formatCode="0.00">
                  <c:v>1.255272505103306</c:v>
                </c:pt>
                <c:pt idx="17" formatCode="0.00">
                  <c:v>1.255272505103306</c:v>
                </c:pt>
                <c:pt idx="18" formatCode="0.00">
                  <c:v>1.5563025007672873</c:v>
                </c:pt>
                <c:pt idx="19" formatCode="0.00">
                  <c:v>1.5563025007672873</c:v>
                </c:pt>
                <c:pt idx="20" formatCode="0.00">
                  <c:v>1.5563025007672873</c:v>
                </c:pt>
                <c:pt idx="21" formatCode="0.00">
                  <c:v>1.5563025007672873</c:v>
                </c:pt>
                <c:pt idx="22" formatCode="0.00">
                  <c:v>1.8573324964312685</c:v>
                </c:pt>
                <c:pt idx="23" formatCode="0.00">
                  <c:v>1.8573324964312685</c:v>
                </c:pt>
                <c:pt idx="24" formatCode="0.00">
                  <c:v>2.0334237554869499</c:v>
                </c:pt>
                <c:pt idx="25" formatCode="0.00">
                  <c:v>2.0334237554869499</c:v>
                </c:pt>
                <c:pt idx="26" formatCode="0.00">
                  <c:v>2.1583624920952498</c:v>
                </c:pt>
                <c:pt idx="27" formatCode="0.00">
                  <c:v>2.1583624920952498</c:v>
                </c:pt>
                <c:pt idx="28" formatCode="0.00">
                  <c:v>2.6354837468149119</c:v>
                </c:pt>
                <c:pt idx="29" formatCode="0.00">
                  <c:v>2.6354837468149119</c:v>
                </c:pt>
                <c:pt idx="30" formatCode="0.00">
                  <c:v>2.9365137424788932</c:v>
                </c:pt>
                <c:pt idx="31" formatCode="0.00">
                  <c:v>2.9365137424788932</c:v>
                </c:pt>
                <c:pt idx="32" formatCode="0.00">
                  <c:v>2.9365137424788932</c:v>
                </c:pt>
                <c:pt idx="33" formatCode="0.00">
                  <c:v>2.9365137424788932</c:v>
                </c:pt>
                <c:pt idx="34" formatCode="0.00">
                  <c:v>3.1126050015345745</c:v>
                </c:pt>
                <c:pt idx="35" formatCode="0.00">
                  <c:v>3.1126050015345745</c:v>
                </c:pt>
                <c:pt idx="36" formatCode="0.00">
                  <c:v>3.2375437381428744</c:v>
                </c:pt>
                <c:pt idx="37" formatCode="0.00">
                  <c:v>3.2375437381428744</c:v>
                </c:pt>
                <c:pt idx="38" formatCode="0.00">
                  <c:v>3.3344537511509307</c:v>
                </c:pt>
                <c:pt idx="39" formatCode="0.00">
                  <c:v>3.3344537511509307</c:v>
                </c:pt>
                <c:pt idx="40" formatCode="0.00">
                  <c:v>1.255272505103306</c:v>
                </c:pt>
                <c:pt idx="41" formatCode="0.00">
                  <c:v>1.255272505103306</c:v>
                </c:pt>
                <c:pt idx="42" formatCode="0.00">
                  <c:v>1.5563025007672873</c:v>
                </c:pt>
                <c:pt idx="43" formatCode="0.00">
                  <c:v>1.5563025007672873</c:v>
                </c:pt>
                <c:pt idx="44" formatCode="0.00">
                  <c:v>1.8573324964312685</c:v>
                </c:pt>
                <c:pt idx="45" formatCode="0.00">
                  <c:v>1.8573324964312685</c:v>
                </c:pt>
                <c:pt idx="46" formatCode="0.00">
                  <c:v>2.0334237554869499</c:v>
                </c:pt>
                <c:pt idx="47" formatCode="0.00">
                  <c:v>2.0334237554869499</c:v>
                </c:pt>
                <c:pt idx="48" formatCode="0.00">
                  <c:v>2.1583624920952498</c:v>
                </c:pt>
                <c:pt idx="49" formatCode="0.00">
                  <c:v>2.1583624920952498</c:v>
                </c:pt>
                <c:pt idx="50" formatCode="0.00">
                  <c:v>2.6354837468149119</c:v>
                </c:pt>
                <c:pt idx="51" formatCode="0.00">
                  <c:v>2.6354837468149119</c:v>
                </c:pt>
                <c:pt idx="52" formatCode="0.00">
                  <c:v>2.9365137424788932</c:v>
                </c:pt>
                <c:pt idx="53" formatCode="0.00">
                  <c:v>2.9365137424788932</c:v>
                </c:pt>
                <c:pt idx="54" formatCode="0.00">
                  <c:v>3.1126050015345745</c:v>
                </c:pt>
                <c:pt idx="55" formatCode="0.00">
                  <c:v>3.1126050015345745</c:v>
                </c:pt>
                <c:pt idx="56" formatCode="0.00">
                  <c:v>3.2375437381428744</c:v>
                </c:pt>
                <c:pt idx="57" formatCode="0.00">
                  <c:v>3.2375437381428744</c:v>
                </c:pt>
                <c:pt idx="58" formatCode="0.00">
                  <c:v>3.3344537511509307</c:v>
                </c:pt>
                <c:pt idx="59" formatCode="0.00">
                  <c:v>3.3344537511509307</c:v>
                </c:pt>
                <c:pt idx="60" formatCode="0.00">
                  <c:v>1.255272505103306</c:v>
                </c:pt>
                <c:pt idx="61" formatCode="0.00">
                  <c:v>1.255272505103306</c:v>
                </c:pt>
                <c:pt idx="62" formatCode="0.00">
                  <c:v>1.5563025007672873</c:v>
                </c:pt>
                <c:pt idx="63" formatCode="0.00">
                  <c:v>1.5563025007672873</c:v>
                </c:pt>
                <c:pt idx="64" formatCode="0.00">
                  <c:v>1.8573324964312685</c:v>
                </c:pt>
                <c:pt idx="65" formatCode="0.00">
                  <c:v>1.8573324964312685</c:v>
                </c:pt>
                <c:pt idx="66" formatCode="0.00">
                  <c:v>2.0334237554869499</c:v>
                </c:pt>
                <c:pt idx="67" formatCode="0.00">
                  <c:v>2.0334237554869499</c:v>
                </c:pt>
                <c:pt idx="68" formatCode="0.00">
                  <c:v>2.1583624920952498</c:v>
                </c:pt>
                <c:pt idx="69" formatCode="0.00">
                  <c:v>2.1583624920952498</c:v>
                </c:pt>
                <c:pt idx="70" formatCode="0.00">
                  <c:v>2.6354837468149119</c:v>
                </c:pt>
                <c:pt idx="71" formatCode="0.00">
                  <c:v>2.6354837468149119</c:v>
                </c:pt>
                <c:pt idx="72" formatCode="0.00">
                  <c:v>2.9365137424788932</c:v>
                </c:pt>
                <c:pt idx="73" formatCode="0.00">
                  <c:v>2.9365137424788932</c:v>
                </c:pt>
                <c:pt idx="74" formatCode="0.00">
                  <c:v>2.9365137424788932</c:v>
                </c:pt>
                <c:pt idx="75" formatCode="0.00">
                  <c:v>2.9365137424788932</c:v>
                </c:pt>
                <c:pt idx="76" formatCode="0.00">
                  <c:v>3.1126050015345745</c:v>
                </c:pt>
                <c:pt idx="77" formatCode="0.00">
                  <c:v>3.2375437381428744</c:v>
                </c:pt>
                <c:pt idx="78" formatCode="0.00">
                  <c:v>3.2375437381428744</c:v>
                </c:pt>
                <c:pt idx="79" formatCode="0.00">
                  <c:v>3.3344537511509307</c:v>
                </c:pt>
                <c:pt idx="80" formatCode="0.00">
                  <c:v>3.3344537511509307</c:v>
                </c:pt>
                <c:pt idx="81" formatCode="0.00">
                  <c:v>1.255272505103306</c:v>
                </c:pt>
                <c:pt idx="82" formatCode="0.00">
                  <c:v>1.255272505103306</c:v>
                </c:pt>
                <c:pt idx="83" formatCode="0.00">
                  <c:v>1.5563025007672873</c:v>
                </c:pt>
                <c:pt idx="84" formatCode="0.00">
                  <c:v>1.5563025007672873</c:v>
                </c:pt>
                <c:pt idx="85" formatCode="0.00">
                  <c:v>1.8573324964312685</c:v>
                </c:pt>
                <c:pt idx="86" formatCode="0.00">
                  <c:v>1.8573324964312685</c:v>
                </c:pt>
                <c:pt idx="87" formatCode="0.00">
                  <c:v>2.0334237554869499</c:v>
                </c:pt>
                <c:pt idx="88" formatCode="0.00">
                  <c:v>2.0334237554869499</c:v>
                </c:pt>
                <c:pt idx="89" formatCode="0.00">
                  <c:v>2.1583624920952498</c:v>
                </c:pt>
                <c:pt idx="90" formatCode="0.00">
                  <c:v>2.1583624920952498</c:v>
                </c:pt>
                <c:pt idx="91" formatCode="0.00">
                  <c:v>2.6354837468149119</c:v>
                </c:pt>
                <c:pt idx="92" formatCode="0.00">
                  <c:v>2.6354837468149119</c:v>
                </c:pt>
                <c:pt idx="93" formatCode="0.00">
                  <c:v>2.9365137424788932</c:v>
                </c:pt>
                <c:pt idx="94" formatCode="0.00">
                  <c:v>2.9365137424788932</c:v>
                </c:pt>
                <c:pt idx="95" formatCode="0.00">
                  <c:v>2.9365137424788932</c:v>
                </c:pt>
                <c:pt idx="96" formatCode="0.00">
                  <c:v>2.9365137424788932</c:v>
                </c:pt>
                <c:pt idx="97" formatCode="0.00">
                  <c:v>3.1126050015345745</c:v>
                </c:pt>
                <c:pt idx="98" formatCode="0.00">
                  <c:v>3.1126050015345745</c:v>
                </c:pt>
                <c:pt idx="99" formatCode="0.00">
                  <c:v>3.2375437381428744</c:v>
                </c:pt>
                <c:pt idx="100" formatCode="0.00">
                  <c:v>3.2375437381428744</c:v>
                </c:pt>
                <c:pt idx="101" formatCode="0.00">
                  <c:v>3.3344537511509307</c:v>
                </c:pt>
                <c:pt idx="102" formatCode="0.00">
                  <c:v>3.3344537511509307</c:v>
                </c:pt>
              </c:numCache>
            </c:numRef>
          </c:xVal>
          <c:yVal>
            <c:numRef>
              <c:f>Leu!$W$148:$W$250</c:f>
              <c:numCache>
                <c:formatCode>General</c:formatCode>
                <c:ptCount val="103"/>
                <c:pt idx="0">
                  <c:v>4.7295123000000001E-2</c:v>
                </c:pt>
                <c:pt idx="1">
                  <c:v>4.6276471E-2</c:v>
                </c:pt>
                <c:pt idx="2">
                  <c:v>2.6661689999999999E-3</c:v>
                </c:pt>
                <c:pt idx="3">
                  <c:v>7.5478029999999996E-3</c:v>
                </c:pt>
                <c:pt idx="4">
                  <c:v>3.5302854000000002E-2</c:v>
                </c:pt>
                <c:pt idx="5">
                  <c:v>3.1801681999999998E-2</c:v>
                </c:pt>
                <c:pt idx="6">
                  <c:v>4.5232133000000001E-2</c:v>
                </c:pt>
                <c:pt idx="7">
                  <c:v>4.606706E-2</c:v>
                </c:pt>
                <c:pt idx="8">
                  <c:v>3.6683240999999998E-2</c:v>
                </c:pt>
                <c:pt idx="9">
                  <c:v>3.6121568999999999E-2</c:v>
                </c:pt>
                <c:pt idx="10">
                  <c:v>4.7193800000000001E-2</c:v>
                </c:pt>
                <c:pt idx="11">
                  <c:v>4.6535750000000001E-2</c:v>
                </c:pt>
                <c:pt idx="12">
                  <c:v>5.3879773999999998E-2</c:v>
                </c:pt>
                <c:pt idx="13">
                  <c:v>3.0205656000000001E-2</c:v>
                </c:pt>
                <c:pt idx="14" formatCode="0.00">
                  <c:v>7.2470870000000001E-3</c:v>
                </c:pt>
                <c:pt idx="15" formatCode="0.00">
                  <c:v>1.684945E-3</c:v>
                </c:pt>
                <c:pt idx="16" formatCode="0.00">
                  <c:v>1.0496059E-2</c:v>
                </c:pt>
                <c:pt idx="17" formatCode="0.00">
                  <c:v>3.1916230000000002E-3</c:v>
                </c:pt>
                <c:pt idx="18" formatCode="0.00">
                  <c:v>1.1555387E-2</c:v>
                </c:pt>
                <c:pt idx="19" formatCode="0.00">
                  <c:v>6.0256859999999997E-3</c:v>
                </c:pt>
                <c:pt idx="20" formatCode="0.00">
                  <c:v>9.3311330000000001E-3</c:v>
                </c:pt>
                <c:pt idx="21" formatCode="0.00">
                  <c:v>3.0444040000000001E-3</c:v>
                </c:pt>
                <c:pt idx="22" formatCode="0.00">
                  <c:v>7.9006119999999996E-3</c:v>
                </c:pt>
                <c:pt idx="23" formatCode="0.00">
                  <c:v>1.0457809E-2</c:v>
                </c:pt>
                <c:pt idx="24" formatCode="0.00">
                  <c:v>6.2303430000000002E-3</c:v>
                </c:pt>
                <c:pt idx="25" formatCode="0.00">
                  <c:v>9.3000219999999998E-3</c:v>
                </c:pt>
                <c:pt idx="26" formatCode="0.00">
                  <c:v>5.262315E-3</c:v>
                </c:pt>
                <c:pt idx="27" formatCode="0.00">
                  <c:v>5.7278750000000003E-3</c:v>
                </c:pt>
                <c:pt idx="28" formatCode="0.00">
                  <c:v>8.4880322999999994E-2</c:v>
                </c:pt>
                <c:pt idx="29" formatCode="0.00">
                  <c:v>1.8743917999999998E-2</c:v>
                </c:pt>
                <c:pt idx="30" formatCode="0.00">
                  <c:v>0.104858798</c:v>
                </c:pt>
                <c:pt idx="31" formatCode="0.00">
                  <c:v>0.106693151</c:v>
                </c:pt>
                <c:pt idx="32" formatCode="0.00">
                  <c:v>1.7927669E-2</c:v>
                </c:pt>
                <c:pt idx="33" formatCode="0.00">
                  <c:v>2.3886747E-2</c:v>
                </c:pt>
                <c:pt idx="34" formatCode="0.00">
                  <c:v>3.6857521999999997E-2</c:v>
                </c:pt>
                <c:pt idx="35" formatCode="0.00">
                  <c:v>2.4635483999999999E-2</c:v>
                </c:pt>
                <c:pt idx="36" formatCode="0.00">
                  <c:v>3.8743728999999998E-2</c:v>
                </c:pt>
                <c:pt idx="37" formatCode="0.00">
                  <c:v>3.0384409000000001E-2</c:v>
                </c:pt>
                <c:pt idx="38" formatCode="0.00">
                  <c:v>4.4978147000000003E-2</c:v>
                </c:pt>
                <c:pt idx="39" formatCode="0.00">
                  <c:v>3.3038390000000001E-2</c:v>
                </c:pt>
                <c:pt idx="40" formatCode="0.00">
                  <c:v>3.9349103000000003E-2</c:v>
                </c:pt>
                <c:pt idx="41" formatCode="0.00">
                  <c:v>4.0585585E-2</c:v>
                </c:pt>
                <c:pt idx="42" formatCode="0.00">
                  <c:v>4.1544857999999997E-2</c:v>
                </c:pt>
                <c:pt idx="43" formatCode="0.00">
                  <c:v>4.2639977000000003E-2</c:v>
                </c:pt>
                <c:pt idx="44" formatCode="0.00">
                  <c:v>4.7201740999999998E-2</c:v>
                </c:pt>
                <c:pt idx="45" formatCode="0.00">
                  <c:v>5.2342980999999997E-2</c:v>
                </c:pt>
                <c:pt idx="46" formatCode="0.00">
                  <c:v>5.4834487000000001E-2</c:v>
                </c:pt>
                <c:pt idx="47" formatCode="0.00">
                  <c:v>5.6397377999999998E-2</c:v>
                </c:pt>
                <c:pt idx="48" formatCode="0.00">
                  <c:v>5.7110313000000003E-2</c:v>
                </c:pt>
                <c:pt idx="49" formatCode="0.00">
                  <c:v>5.4098470000000003E-2</c:v>
                </c:pt>
                <c:pt idx="50" formatCode="0.00">
                  <c:v>8.3175475999999998E-2</c:v>
                </c:pt>
                <c:pt idx="51" formatCode="0.00">
                  <c:v>8.0856615000000007E-2</c:v>
                </c:pt>
                <c:pt idx="52" formatCode="0.00">
                  <c:v>0.11010919800000001</c:v>
                </c:pt>
                <c:pt idx="53" formatCode="0.00">
                  <c:v>0.114847859</c:v>
                </c:pt>
                <c:pt idx="54" formatCode="0.00">
                  <c:v>0.13914024999999999</c:v>
                </c:pt>
                <c:pt idx="55" formatCode="0.00">
                  <c:v>0.14754888699999999</c:v>
                </c:pt>
                <c:pt idx="56" formatCode="0.00">
                  <c:v>0.15208149600000001</c:v>
                </c:pt>
                <c:pt idx="57" formatCode="0.00">
                  <c:v>0.15516802599999999</c:v>
                </c:pt>
                <c:pt idx="58" formatCode="0.00">
                  <c:v>0.16750198099999999</c:v>
                </c:pt>
                <c:pt idx="59" formatCode="0.00">
                  <c:v>0.174224189</c:v>
                </c:pt>
                <c:pt idx="60" formatCode="0.00">
                  <c:v>4.1357889000000002E-2</c:v>
                </c:pt>
                <c:pt idx="61" formatCode="0.00">
                  <c:v>4.1333775000000003E-2</c:v>
                </c:pt>
                <c:pt idx="62" formatCode="0.00">
                  <c:v>4.3138124E-2</c:v>
                </c:pt>
                <c:pt idx="63" formatCode="0.00">
                  <c:v>4.2636528999999999E-2</c:v>
                </c:pt>
                <c:pt idx="64" formatCode="0.00">
                  <c:v>5.5019376000000002E-2</c:v>
                </c:pt>
                <c:pt idx="65" formatCode="0.00">
                  <c:v>5.2454644000000002E-2</c:v>
                </c:pt>
                <c:pt idx="66" formatCode="0.00">
                  <c:v>6.3728652999999996E-2</c:v>
                </c:pt>
                <c:pt idx="67" formatCode="0.00">
                  <c:v>5.7803162999999998E-2</c:v>
                </c:pt>
                <c:pt idx="68" formatCode="0.00">
                  <c:v>6.0969569000000001E-2</c:v>
                </c:pt>
                <c:pt idx="69" formatCode="0.00">
                  <c:v>6.3913187999999996E-2</c:v>
                </c:pt>
                <c:pt idx="70" formatCode="0.00">
                  <c:v>9.182179E-2</c:v>
                </c:pt>
                <c:pt idx="71" formatCode="0.00">
                  <c:v>8.9684961999999993E-2</c:v>
                </c:pt>
                <c:pt idx="72" formatCode="0.00">
                  <c:v>0.108120467</c:v>
                </c:pt>
                <c:pt idx="73" formatCode="0.00">
                  <c:v>0.106312631</c:v>
                </c:pt>
                <c:pt idx="74" formatCode="0.00">
                  <c:v>9.9091875999999995E-2</c:v>
                </c:pt>
                <c:pt idx="75" formatCode="0.00">
                  <c:v>0.102929123</c:v>
                </c:pt>
                <c:pt idx="76" formatCode="0.00">
                  <c:v>0.108151372</c:v>
                </c:pt>
                <c:pt idx="77" formatCode="0.00">
                  <c:v>0.122377071</c:v>
                </c:pt>
                <c:pt idx="78" formatCode="0.00">
                  <c:v>0.11978465100000001</c:v>
                </c:pt>
                <c:pt idx="79" formatCode="0.00">
                  <c:v>0.12353541799999999</c:v>
                </c:pt>
                <c:pt idx="80" formatCode="0.00">
                  <c:v>0.118455027</c:v>
                </c:pt>
                <c:pt idx="81" formatCode="0.00">
                  <c:v>3.3567044999999997E-2</c:v>
                </c:pt>
                <c:pt idx="82" formatCode="0.00">
                  <c:v>4.4484035999999998E-2</c:v>
                </c:pt>
                <c:pt idx="83" formatCode="0.00">
                  <c:v>3.5012252000000001E-2</c:v>
                </c:pt>
                <c:pt idx="84" formatCode="0.00">
                  <c:v>4.0960537999999998E-2</c:v>
                </c:pt>
                <c:pt idx="85" formatCode="0.00">
                  <c:v>4.9653306000000001E-2</c:v>
                </c:pt>
                <c:pt idx="86" formatCode="0.00">
                  <c:v>4.9463679000000003E-2</c:v>
                </c:pt>
                <c:pt idx="87" formatCode="0.00">
                  <c:v>5.9623403999999998E-2</c:v>
                </c:pt>
                <c:pt idx="88" formatCode="0.00">
                  <c:v>5.3708230000000003E-2</c:v>
                </c:pt>
                <c:pt idx="89" formatCode="0.00">
                  <c:v>6.1447599999999998E-2</c:v>
                </c:pt>
                <c:pt idx="90" formatCode="0.00">
                  <c:v>5.9897950999999998E-2</c:v>
                </c:pt>
                <c:pt idx="91" formatCode="0.00">
                  <c:v>8.4333564999999999E-2</c:v>
                </c:pt>
                <c:pt idx="92" formatCode="0.00">
                  <c:v>8.2491558000000006E-2</c:v>
                </c:pt>
                <c:pt idx="93" formatCode="0.00">
                  <c:v>0.110399463</c:v>
                </c:pt>
                <c:pt idx="94" formatCode="0.00">
                  <c:v>0.10173082899999999</c:v>
                </c:pt>
                <c:pt idx="95" formatCode="0.00">
                  <c:v>9.2793929999999997E-2</c:v>
                </c:pt>
                <c:pt idx="96" formatCode="0.00">
                  <c:v>8.9439648999999996E-2</c:v>
                </c:pt>
                <c:pt idx="97" formatCode="0.00">
                  <c:v>8.9950573000000006E-2</c:v>
                </c:pt>
                <c:pt idx="98" formatCode="0.00">
                  <c:v>0.10155211</c:v>
                </c:pt>
                <c:pt idx="99" formatCode="0.00">
                  <c:v>0.106361386</c:v>
                </c:pt>
                <c:pt idx="100" formatCode="0.00">
                  <c:v>0.114204137</c:v>
                </c:pt>
                <c:pt idx="101" formatCode="0.00">
                  <c:v>0.114974443</c:v>
                </c:pt>
                <c:pt idx="102" formatCode="0.00">
                  <c:v>0.10704865299999999</c:v>
                </c:pt>
              </c:numCache>
            </c:numRef>
          </c:yVal>
        </c:ser>
        <c:ser>
          <c:idx val="4"/>
          <c:order val="4"/>
          <c:tx>
            <c:strRef>
              <c:f>Leu!$L$2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Leu!$K$3:$K$23</c:f>
              <c:numCache>
                <c:formatCode>0.00</c:formatCode>
                <c:ptCount val="21"/>
                <c:pt idx="0">
                  <c:v>0.95424250943932487</c:v>
                </c:pt>
                <c:pt idx="1">
                  <c:v>0.96533494692014266</c:v>
                </c:pt>
                <c:pt idx="2">
                  <c:v>0.97642738440096055</c:v>
                </c:pt>
                <c:pt idx="3">
                  <c:v>0.98751982188177834</c:v>
                </c:pt>
                <c:pt idx="4">
                  <c:v>0.99861225936259612</c:v>
                </c:pt>
                <c:pt idx="5">
                  <c:v>1.009704696843414</c:v>
                </c:pt>
                <c:pt idx="6">
                  <c:v>1.0207971343242319</c:v>
                </c:pt>
                <c:pt idx="7">
                  <c:v>1.0318895718050496</c:v>
                </c:pt>
                <c:pt idx="8">
                  <c:v>1.0429820092858675</c:v>
                </c:pt>
                <c:pt idx="9">
                  <c:v>1.0540744467666854</c:v>
                </c:pt>
                <c:pt idx="10">
                  <c:v>1.0651668842475031</c:v>
                </c:pt>
                <c:pt idx="11">
                  <c:v>1.076259321728321</c:v>
                </c:pt>
                <c:pt idx="12">
                  <c:v>1.0873517592091388</c:v>
                </c:pt>
                <c:pt idx="13">
                  <c:v>1.0984441966899565</c:v>
                </c:pt>
                <c:pt idx="14">
                  <c:v>1.1095366341707744</c:v>
                </c:pt>
                <c:pt idx="15">
                  <c:v>1.1206290716515923</c:v>
                </c:pt>
                <c:pt idx="16">
                  <c:v>1.13172150913241</c:v>
                </c:pt>
                <c:pt idx="17">
                  <c:v>1.1428139466132279</c:v>
                </c:pt>
                <c:pt idx="18">
                  <c:v>1.1539063840940458</c:v>
                </c:pt>
                <c:pt idx="19">
                  <c:v>1.1649988215748635</c:v>
                </c:pt>
                <c:pt idx="20">
                  <c:v>1.1760912590556813</c:v>
                </c:pt>
              </c:numCache>
            </c:numRef>
          </c:xVal>
          <c:yVal>
            <c:numRef>
              <c:f>Leu!$L$3:$L$23</c:f>
              <c:numCache>
                <c:formatCode>0.00</c:formatCode>
                <c:ptCount val="21"/>
                <c:pt idx="0">
                  <c:v>1.8692529290792848E-2</c:v>
                </c:pt>
                <c:pt idx="1">
                  <c:v>1.8694390187066368E-2</c:v>
                </c:pt>
                <c:pt idx="2">
                  <c:v>1.8676036766036963E-2</c:v>
                </c:pt>
                <c:pt idx="3">
                  <c:v>1.8638767269655521E-2</c:v>
                </c:pt>
                <c:pt idx="4">
                  <c:v>1.8583879939873316E-2</c:v>
                </c:pt>
                <c:pt idx="5">
                  <c:v>1.8512673018640957E-2</c:v>
                </c:pt>
                <c:pt idx="6">
                  <c:v>1.8426444747909942E-2</c:v>
                </c:pt>
                <c:pt idx="7">
                  <c:v>1.8326493369631158E-2</c:v>
                </c:pt>
                <c:pt idx="8">
                  <c:v>1.8214117125755658E-2</c:v>
                </c:pt>
                <c:pt idx="9">
                  <c:v>1.8090614258234494E-2</c:v>
                </c:pt>
                <c:pt idx="10">
                  <c:v>1.795728300901861E-2</c:v>
                </c:pt>
                <c:pt idx="11">
                  <c:v>1.7815421620059113E-2</c:v>
                </c:pt>
                <c:pt idx="12">
                  <c:v>1.7666328333307224E-2</c:v>
                </c:pt>
                <c:pt idx="13">
                  <c:v>1.751130139071394E-2</c:v>
                </c:pt>
                <c:pt idx="14">
                  <c:v>1.7351639034230093E-2</c:v>
                </c:pt>
                <c:pt idx="15">
                  <c:v>1.7188639505806902E-2</c:v>
                </c:pt>
                <c:pt idx="16">
                  <c:v>1.7023601047395365E-2</c:v>
                </c:pt>
                <c:pt idx="17">
                  <c:v>1.6857821900946646E-2</c:v>
                </c:pt>
                <c:pt idx="18">
                  <c:v>1.669260030841152E-2</c:v>
                </c:pt>
                <c:pt idx="19">
                  <c:v>1.6529234511741375E-2</c:v>
                </c:pt>
                <c:pt idx="20">
                  <c:v>1.6369022752887152E-2</c:v>
                </c:pt>
              </c:numCache>
            </c:numRef>
          </c:yVal>
        </c:ser>
        <c:ser>
          <c:idx val="5"/>
          <c:order val="5"/>
          <c:tx>
            <c:strRef>
              <c:f>Leu!$M$2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Leu!$K$3:$K$23</c:f>
              <c:numCache>
                <c:formatCode>0.00</c:formatCode>
                <c:ptCount val="21"/>
                <c:pt idx="0">
                  <c:v>0.95424250943932487</c:v>
                </c:pt>
                <c:pt idx="1">
                  <c:v>0.96533494692014266</c:v>
                </c:pt>
                <c:pt idx="2">
                  <c:v>0.97642738440096055</c:v>
                </c:pt>
                <c:pt idx="3">
                  <c:v>0.98751982188177834</c:v>
                </c:pt>
                <c:pt idx="4">
                  <c:v>0.99861225936259612</c:v>
                </c:pt>
                <c:pt idx="5">
                  <c:v>1.009704696843414</c:v>
                </c:pt>
                <c:pt idx="6">
                  <c:v>1.0207971343242319</c:v>
                </c:pt>
                <c:pt idx="7">
                  <c:v>1.0318895718050496</c:v>
                </c:pt>
                <c:pt idx="8">
                  <c:v>1.0429820092858675</c:v>
                </c:pt>
                <c:pt idx="9">
                  <c:v>1.0540744467666854</c:v>
                </c:pt>
                <c:pt idx="10">
                  <c:v>1.0651668842475031</c:v>
                </c:pt>
                <c:pt idx="11">
                  <c:v>1.076259321728321</c:v>
                </c:pt>
                <c:pt idx="12">
                  <c:v>1.0873517592091388</c:v>
                </c:pt>
                <c:pt idx="13">
                  <c:v>1.0984441966899565</c:v>
                </c:pt>
                <c:pt idx="14">
                  <c:v>1.1095366341707744</c:v>
                </c:pt>
                <c:pt idx="15">
                  <c:v>1.1206290716515923</c:v>
                </c:pt>
                <c:pt idx="16">
                  <c:v>1.13172150913241</c:v>
                </c:pt>
                <c:pt idx="17">
                  <c:v>1.1428139466132279</c:v>
                </c:pt>
                <c:pt idx="18">
                  <c:v>1.1539063840940458</c:v>
                </c:pt>
                <c:pt idx="19">
                  <c:v>1.1649988215748635</c:v>
                </c:pt>
                <c:pt idx="20">
                  <c:v>1.1760912590556813</c:v>
                </c:pt>
              </c:numCache>
            </c:numRef>
          </c:xVal>
          <c:yVal>
            <c:numRef>
              <c:f>Leu!$M$3:$M$23</c:f>
              <c:numCache>
                <c:formatCode>0.00</c:formatCode>
                <c:ptCount val="21"/>
                <c:pt idx="0">
                  <c:v>3.0553768687359456E-2</c:v>
                </c:pt>
                <c:pt idx="1">
                  <c:v>3.0592870665197974E-2</c:v>
                </c:pt>
                <c:pt idx="2">
                  <c:v>3.06350716928958E-2</c:v>
                </c:pt>
                <c:pt idx="3">
                  <c:v>3.0680409963676859E-2</c:v>
                </c:pt>
                <c:pt idx="4">
                  <c:v>3.0728923670765084E-2</c:v>
                </c:pt>
                <c:pt idx="5">
                  <c:v>3.0780651007384401E-2</c:v>
                </c:pt>
                <c:pt idx="6">
                  <c:v>3.0835630166758738E-2</c:v>
                </c:pt>
                <c:pt idx="7">
                  <c:v>3.0893899342112025E-2</c:v>
                </c:pt>
                <c:pt idx="8">
                  <c:v>3.0955496726668186E-2</c:v>
                </c:pt>
                <c:pt idx="9">
                  <c:v>3.1020460513651156E-2</c:v>
                </c:pt>
                <c:pt idx="10">
                  <c:v>3.1088828896284858E-2</c:v>
                </c:pt>
                <c:pt idx="11">
                  <c:v>3.1160640067793219E-2</c:v>
                </c:pt>
                <c:pt idx="12">
                  <c:v>3.123593222140017E-2</c:v>
                </c:pt>
                <c:pt idx="13">
                  <c:v>3.1314743550329642E-2</c:v>
                </c:pt>
                <c:pt idx="14">
                  <c:v>3.1397112247805559E-2</c:v>
                </c:pt>
                <c:pt idx="15">
                  <c:v>3.1483076507051851E-2</c:v>
                </c:pt>
                <c:pt idx="16">
                  <c:v>3.1572674521292442E-2</c:v>
                </c:pt>
                <c:pt idx="17">
                  <c:v>3.166594448375127E-2</c:v>
                </c:pt>
                <c:pt idx="18">
                  <c:v>3.1762924587652258E-2</c:v>
                </c:pt>
                <c:pt idx="19">
                  <c:v>3.1863653026219324E-2</c:v>
                </c:pt>
                <c:pt idx="20">
                  <c:v>3.1968167992676412E-2</c:v>
                </c:pt>
              </c:numCache>
            </c:numRef>
          </c:yVal>
        </c:ser>
        <c:ser>
          <c:idx val="6"/>
          <c:order val="6"/>
          <c:tx>
            <c:strRef>
              <c:f>Leu!$Q$2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Leu!$O$3:$O$23</c:f>
              <c:numCache>
                <c:formatCode>0.00</c:formatCode>
                <c:ptCount val="21"/>
                <c:pt idx="0">
                  <c:v>1.6989700043360187</c:v>
                </c:pt>
                <c:pt idx="1">
                  <c:v>1.7378775668552009</c:v>
                </c:pt>
                <c:pt idx="2">
                  <c:v>1.776785129374383</c:v>
                </c:pt>
                <c:pt idx="3">
                  <c:v>1.8156926918935654</c:v>
                </c:pt>
                <c:pt idx="4">
                  <c:v>1.8546002544127476</c:v>
                </c:pt>
                <c:pt idx="5">
                  <c:v>1.8935078169319297</c:v>
                </c:pt>
                <c:pt idx="6">
                  <c:v>1.9324153794511119</c:v>
                </c:pt>
                <c:pt idx="7">
                  <c:v>1.971322941970294</c:v>
                </c:pt>
                <c:pt idx="8">
                  <c:v>2.0102305044894764</c:v>
                </c:pt>
                <c:pt idx="9">
                  <c:v>2.0491380670086583</c:v>
                </c:pt>
                <c:pt idx="10">
                  <c:v>2.0880456295278407</c:v>
                </c:pt>
                <c:pt idx="11">
                  <c:v>2.126953192047023</c:v>
                </c:pt>
                <c:pt idx="12">
                  <c:v>2.165860754566205</c:v>
                </c:pt>
                <c:pt idx="13">
                  <c:v>2.2047683170853873</c:v>
                </c:pt>
                <c:pt idx="14">
                  <c:v>2.2436758796045693</c:v>
                </c:pt>
                <c:pt idx="15">
                  <c:v>2.2825834421237516</c:v>
                </c:pt>
                <c:pt idx="16">
                  <c:v>2.321491004642934</c:v>
                </c:pt>
                <c:pt idx="17">
                  <c:v>2.3603985671621159</c:v>
                </c:pt>
                <c:pt idx="18">
                  <c:v>2.3993061296812983</c:v>
                </c:pt>
                <c:pt idx="19">
                  <c:v>2.4382136922004802</c:v>
                </c:pt>
                <c:pt idx="20">
                  <c:v>2.4771212547196626</c:v>
                </c:pt>
              </c:numCache>
            </c:numRef>
          </c:xVal>
          <c:yVal>
            <c:numRef>
              <c:f>Leu!$Q$3:$Q$23</c:f>
              <c:numCache>
                <c:formatCode>0.00</c:formatCode>
                <c:ptCount val="21"/>
                <c:pt idx="0">
                  <c:v>2.9051766288033534E-2</c:v>
                </c:pt>
                <c:pt idx="1">
                  <c:v>3.090857714568844E-2</c:v>
                </c:pt>
                <c:pt idx="2">
                  <c:v>3.2747757127477156E-2</c:v>
                </c:pt>
                <c:pt idx="3">
                  <c:v>3.4566216259605348E-2</c:v>
                </c:pt>
                <c:pt idx="4">
                  <c:v>3.6360864568278653E-2</c:v>
                </c:pt>
                <c:pt idx="5">
                  <c:v>3.8128612079702792E-2</c:v>
                </c:pt>
                <c:pt idx="6">
                  <c:v>3.9866368820083403E-2</c:v>
                </c:pt>
                <c:pt idx="7">
                  <c:v>4.1571044815626179E-2</c:v>
                </c:pt>
                <c:pt idx="8">
                  <c:v>4.3239550092536785E-2</c:v>
                </c:pt>
                <c:pt idx="9">
                  <c:v>4.4868794677020901E-2</c:v>
                </c:pt>
                <c:pt idx="10">
                  <c:v>4.6455688595284178E-2</c:v>
                </c:pt>
                <c:pt idx="11">
                  <c:v>4.7997141873532323E-2</c:v>
                </c:pt>
                <c:pt idx="12">
                  <c:v>4.9490064537970987E-2</c:v>
                </c:pt>
                <c:pt idx="13">
                  <c:v>5.0931366614805851E-2</c:v>
                </c:pt>
                <c:pt idx="14">
                  <c:v>5.2317958130242537E-2</c:v>
                </c:pt>
                <c:pt idx="15">
                  <c:v>5.3646749110486794E-2</c:v>
                </c:pt>
                <c:pt idx="16">
                  <c:v>5.491464958174426E-2</c:v>
                </c:pt>
                <c:pt idx="17">
                  <c:v>5.6118569570220572E-2</c:v>
                </c:pt>
                <c:pt idx="18">
                  <c:v>5.7255419102121508E-2</c:v>
                </c:pt>
                <c:pt idx="19">
                  <c:v>5.832210820365262E-2</c:v>
                </c:pt>
                <c:pt idx="20">
                  <c:v>5.9315546901019631E-2</c:v>
                </c:pt>
              </c:numCache>
            </c:numRef>
          </c:yVal>
        </c:ser>
        <c:ser>
          <c:idx val="7"/>
          <c:order val="7"/>
          <c:tx>
            <c:strRef>
              <c:f>Leu!$U$2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Leu!$S$3:$S$23</c:f>
              <c:numCache>
                <c:formatCode>0.00</c:formatCode>
                <c:ptCount val="21"/>
                <c:pt idx="0">
                  <c:v>1</c:v>
                </c:pt>
                <c:pt idx="1">
                  <c:v>1.1272034022175137</c:v>
                </c:pt>
                <c:pt idx="2">
                  <c:v>1.2544068044350276</c:v>
                </c:pt>
                <c:pt idx="3">
                  <c:v>1.3816102066525413</c:v>
                </c:pt>
                <c:pt idx="4">
                  <c:v>1.5088136088700552</c:v>
                </c:pt>
                <c:pt idx="5">
                  <c:v>1.6360170110875689</c:v>
                </c:pt>
                <c:pt idx="6">
                  <c:v>1.7632204133050826</c:v>
                </c:pt>
                <c:pt idx="7">
                  <c:v>1.8904238155225963</c:v>
                </c:pt>
                <c:pt idx="8">
                  <c:v>2.0176272177401104</c:v>
                </c:pt>
                <c:pt idx="9">
                  <c:v>2.1448306199576241</c:v>
                </c:pt>
                <c:pt idx="10">
                  <c:v>2.2720340221751378</c:v>
                </c:pt>
                <c:pt idx="11">
                  <c:v>2.399237424392652</c:v>
                </c:pt>
                <c:pt idx="12">
                  <c:v>2.5264408266101652</c:v>
                </c:pt>
                <c:pt idx="13">
                  <c:v>2.6536442288276794</c:v>
                </c:pt>
                <c:pt idx="14">
                  <c:v>2.7808476310451926</c:v>
                </c:pt>
                <c:pt idx="15">
                  <c:v>2.9080510332627068</c:v>
                </c:pt>
                <c:pt idx="16">
                  <c:v>3.0352544354802204</c:v>
                </c:pt>
                <c:pt idx="17">
                  <c:v>3.1624578376977341</c:v>
                </c:pt>
                <c:pt idx="18">
                  <c:v>3.2896612399152483</c:v>
                </c:pt>
                <c:pt idx="19">
                  <c:v>3.416864642132762</c:v>
                </c:pt>
                <c:pt idx="20">
                  <c:v>3.5440680443502757</c:v>
                </c:pt>
              </c:numCache>
            </c:numRef>
          </c:xVal>
          <c:yVal>
            <c:numRef>
              <c:f>Leu!$U$3:$U$23</c:f>
              <c:numCache>
                <c:formatCode>0.00</c:formatCode>
                <c:ptCount val="21"/>
                <c:pt idx="0">
                  <c:v>1.799808425233302E-2</c:v>
                </c:pt>
                <c:pt idx="1">
                  <c:v>2.0231582114334033E-2</c:v>
                </c:pt>
                <c:pt idx="2">
                  <c:v>2.283190657284051E-2</c:v>
                </c:pt>
                <c:pt idx="3">
                  <c:v>2.5791837077220343E-2</c:v>
                </c:pt>
                <c:pt idx="4">
                  <c:v>2.9104153076841451E-2</c:v>
                </c:pt>
                <c:pt idx="5">
                  <c:v>3.2761634021071705E-2</c:v>
                </c:pt>
                <c:pt idx="6">
                  <c:v>3.6757059359279025E-2</c:v>
                </c:pt>
                <c:pt idx="7">
                  <c:v>4.1083208540831299E-2</c:v>
                </c:pt>
                <c:pt idx="8">
                  <c:v>4.5732861015096438E-2</c:v>
                </c:pt>
                <c:pt idx="9">
                  <c:v>5.0698796231442314E-2</c:v>
                </c:pt>
                <c:pt idx="10">
                  <c:v>5.5973793639236866E-2</c:v>
                </c:pt>
                <c:pt idx="11">
                  <c:v>6.1550632687847988E-2</c:v>
                </c:pt>
                <c:pt idx="12">
                  <c:v>6.7422092826643493E-2</c:v>
                </c:pt>
                <c:pt idx="13">
                  <c:v>7.3580953504991428E-2</c:v>
                </c:pt>
                <c:pt idx="14">
                  <c:v>8.0019994172259537E-2</c:v>
                </c:pt>
                <c:pt idx="15">
                  <c:v>8.6731994277815846E-2</c:v>
                </c:pt>
                <c:pt idx="16">
                  <c:v>9.3709733271028162E-2</c:v>
                </c:pt>
                <c:pt idx="17">
                  <c:v>0.10094599060126447</c:v>
                </c:pt>
                <c:pt idx="18">
                  <c:v>0.10843354571789263</c:v>
                </c:pt>
                <c:pt idx="19">
                  <c:v>0.11616517807028046</c:v>
                </c:pt>
                <c:pt idx="20">
                  <c:v>0.12413366710779601</c:v>
                </c:pt>
              </c:numCache>
            </c:numRef>
          </c:yVal>
        </c:ser>
        <c:ser>
          <c:idx val="8"/>
          <c:order val="8"/>
          <c:tx>
            <c:strRef>
              <c:f>Leu!$P$2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Leu!$O$3:$O$23</c:f>
              <c:numCache>
                <c:formatCode>0.00</c:formatCode>
                <c:ptCount val="21"/>
                <c:pt idx="0">
                  <c:v>1.6989700043360187</c:v>
                </c:pt>
                <c:pt idx="1">
                  <c:v>1.7378775668552009</c:v>
                </c:pt>
                <c:pt idx="2">
                  <c:v>1.776785129374383</c:v>
                </c:pt>
                <c:pt idx="3">
                  <c:v>1.8156926918935654</c:v>
                </c:pt>
                <c:pt idx="4">
                  <c:v>1.8546002544127476</c:v>
                </c:pt>
                <c:pt idx="5">
                  <c:v>1.8935078169319297</c:v>
                </c:pt>
                <c:pt idx="6">
                  <c:v>1.9324153794511119</c:v>
                </c:pt>
                <c:pt idx="7">
                  <c:v>1.971322941970294</c:v>
                </c:pt>
                <c:pt idx="8">
                  <c:v>2.0102305044894764</c:v>
                </c:pt>
                <c:pt idx="9">
                  <c:v>2.0491380670086583</c:v>
                </c:pt>
                <c:pt idx="10">
                  <c:v>2.0880456295278407</c:v>
                </c:pt>
                <c:pt idx="11">
                  <c:v>2.126953192047023</c:v>
                </c:pt>
                <c:pt idx="12">
                  <c:v>2.165860754566205</c:v>
                </c:pt>
                <c:pt idx="13">
                  <c:v>2.2047683170853873</c:v>
                </c:pt>
                <c:pt idx="14">
                  <c:v>2.2436758796045693</c:v>
                </c:pt>
                <c:pt idx="15">
                  <c:v>2.2825834421237516</c:v>
                </c:pt>
                <c:pt idx="16">
                  <c:v>2.321491004642934</c:v>
                </c:pt>
                <c:pt idx="17">
                  <c:v>2.3603985671621159</c:v>
                </c:pt>
                <c:pt idx="18">
                  <c:v>2.3993061296812983</c:v>
                </c:pt>
                <c:pt idx="19">
                  <c:v>2.4382136922004802</c:v>
                </c:pt>
                <c:pt idx="20">
                  <c:v>2.4771212547196626</c:v>
                </c:pt>
              </c:numCache>
            </c:numRef>
          </c:xVal>
          <c:yVal>
            <c:numRef>
              <c:f>Leu!$P$3:$P$23</c:f>
              <c:numCache>
                <c:formatCode>0.00</c:formatCode>
                <c:ptCount val="21"/>
                <c:pt idx="0">
                  <c:v>4.1900716743434305E-2</c:v>
                </c:pt>
                <c:pt idx="1">
                  <c:v>4.3090095014213126E-2</c:v>
                </c:pt>
                <c:pt idx="2">
                  <c:v>4.4350327382767687E-2</c:v>
                </c:pt>
                <c:pt idx="3">
                  <c:v>4.5683062039657295E-2</c:v>
                </c:pt>
                <c:pt idx="4">
                  <c:v>4.7089947175441224E-2</c:v>
                </c:pt>
                <c:pt idx="5">
                  <c:v>4.857263098067878E-2</c:v>
                </c:pt>
                <c:pt idx="6">
                  <c:v>5.0132761645929252E-2</c:v>
                </c:pt>
                <c:pt idx="7">
                  <c:v>5.1771987361751939E-2</c:v>
                </c:pt>
                <c:pt idx="8">
                  <c:v>5.3491956318706138E-2</c:v>
                </c:pt>
                <c:pt idx="9">
                  <c:v>5.5294316707351104E-2</c:v>
                </c:pt>
                <c:pt idx="10">
                  <c:v>5.7180716718246219E-2</c:v>
                </c:pt>
                <c:pt idx="11">
                  <c:v>5.9152804541950696E-2</c:v>
                </c:pt>
                <c:pt idx="12">
                  <c:v>6.1212228369023847E-2</c:v>
                </c:pt>
                <c:pt idx="13">
                  <c:v>6.3360636390024996E-2</c:v>
                </c:pt>
                <c:pt idx="14">
                  <c:v>6.5599676795513373E-2</c:v>
                </c:pt>
                <c:pt idx="15">
                  <c:v>6.7930997776048371E-2</c:v>
                </c:pt>
                <c:pt idx="16">
                  <c:v>7.0356247522189219E-2</c:v>
                </c:pt>
                <c:pt idx="17">
                  <c:v>7.2877074224495186E-2</c:v>
                </c:pt>
                <c:pt idx="18">
                  <c:v>7.5495126073525626E-2</c:v>
                </c:pt>
                <c:pt idx="19">
                  <c:v>7.8212051259839793E-2</c:v>
                </c:pt>
                <c:pt idx="20">
                  <c:v>8.1029497973997028E-2</c:v>
                </c:pt>
              </c:numCache>
            </c:numRef>
          </c:yVal>
        </c:ser>
        <c:axId val="209269120"/>
        <c:axId val="209270656"/>
      </c:scatterChart>
      <c:valAx>
        <c:axId val="209269120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270656"/>
        <c:crosses val="autoZero"/>
        <c:crossBetween val="midCat"/>
      </c:valAx>
      <c:valAx>
        <c:axId val="209270656"/>
        <c:scaling>
          <c:orientation val="minMax"/>
        </c:scaling>
        <c:axPos val="l"/>
        <c:numFmt formatCode="0.00" sourceLinked="1"/>
        <c:tickLblPos val="nextTo"/>
        <c:crossAx val="20926912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33" r="0.75000000000000333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ysClr val="window" lastClr="FFFFFF">
                  <a:lumMod val="75000"/>
                </a:sysClr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Leu!$V$162:$V$187</c:f>
              <c:numCache>
                <c:formatCode>0.00</c:formatCode>
                <c:ptCount val="26"/>
                <c:pt idx="0">
                  <c:v>1.255272505103306</c:v>
                </c:pt>
                <c:pt idx="1">
                  <c:v>1.255272505103306</c:v>
                </c:pt>
                <c:pt idx="2">
                  <c:v>1.255272505103306</c:v>
                </c:pt>
                <c:pt idx="3">
                  <c:v>1.255272505103306</c:v>
                </c:pt>
                <c:pt idx="4">
                  <c:v>1.5563025007672873</c:v>
                </c:pt>
                <c:pt idx="5">
                  <c:v>1.5563025007672873</c:v>
                </c:pt>
                <c:pt idx="6">
                  <c:v>1.5563025007672873</c:v>
                </c:pt>
                <c:pt idx="7">
                  <c:v>1.5563025007672873</c:v>
                </c:pt>
                <c:pt idx="8">
                  <c:v>1.8573324964312685</c:v>
                </c:pt>
                <c:pt idx="9">
                  <c:v>1.8573324964312685</c:v>
                </c:pt>
                <c:pt idx="10">
                  <c:v>2.0334237554869499</c:v>
                </c:pt>
                <c:pt idx="11">
                  <c:v>2.0334237554869499</c:v>
                </c:pt>
                <c:pt idx="12">
                  <c:v>2.1583624920952498</c:v>
                </c:pt>
                <c:pt idx="13">
                  <c:v>2.1583624920952498</c:v>
                </c:pt>
                <c:pt idx="14">
                  <c:v>2.6354837468149119</c:v>
                </c:pt>
                <c:pt idx="15">
                  <c:v>2.6354837468149119</c:v>
                </c:pt>
                <c:pt idx="16">
                  <c:v>2.9365137424788932</c:v>
                </c:pt>
                <c:pt idx="17">
                  <c:v>2.9365137424788932</c:v>
                </c:pt>
                <c:pt idx="18">
                  <c:v>2.9365137424788932</c:v>
                </c:pt>
                <c:pt idx="19">
                  <c:v>2.9365137424788932</c:v>
                </c:pt>
                <c:pt idx="20">
                  <c:v>3.1126050015345745</c:v>
                </c:pt>
                <c:pt idx="21">
                  <c:v>3.1126050015345745</c:v>
                </c:pt>
                <c:pt idx="22">
                  <c:v>3.2375437381428744</c:v>
                </c:pt>
                <c:pt idx="23">
                  <c:v>3.2375437381428744</c:v>
                </c:pt>
                <c:pt idx="24">
                  <c:v>3.3344537511509307</c:v>
                </c:pt>
                <c:pt idx="25">
                  <c:v>3.3344537511509307</c:v>
                </c:pt>
              </c:numCache>
            </c:numRef>
          </c:xVal>
          <c:yVal>
            <c:numRef>
              <c:f>Leu!$W$162:$W$187</c:f>
              <c:numCache>
                <c:formatCode>0.00</c:formatCode>
                <c:ptCount val="26"/>
                <c:pt idx="0">
                  <c:v>7.2470870000000001E-3</c:v>
                </c:pt>
                <c:pt idx="1">
                  <c:v>1.684945E-3</c:v>
                </c:pt>
                <c:pt idx="2">
                  <c:v>1.0496059E-2</c:v>
                </c:pt>
                <c:pt idx="3">
                  <c:v>3.1916230000000002E-3</c:v>
                </c:pt>
                <c:pt idx="4">
                  <c:v>1.1555387E-2</c:v>
                </c:pt>
                <c:pt idx="5">
                  <c:v>6.0256859999999997E-3</c:v>
                </c:pt>
                <c:pt idx="6">
                  <c:v>9.3311330000000001E-3</c:v>
                </c:pt>
                <c:pt idx="7">
                  <c:v>3.0444040000000001E-3</c:v>
                </c:pt>
                <c:pt idx="8">
                  <c:v>7.9006119999999996E-3</c:v>
                </c:pt>
                <c:pt idx="9">
                  <c:v>1.0457809E-2</c:v>
                </c:pt>
                <c:pt idx="10">
                  <c:v>6.2303430000000002E-3</c:v>
                </c:pt>
                <c:pt idx="11">
                  <c:v>9.3000219999999998E-3</c:v>
                </c:pt>
                <c:pt idx="12">
                  <c:v>5.262315E-3</c:v>
                </c:pt>
                <c:pt idx="13">
                  <c:v>5.7278750000000003E-3</c:v>
                </c:pt>
                <c:pt idx="14">
                  <c:v>8.4880322999999994E-2</c:v>
                </c:pt>
                <c:pt idx="15">
                  <c:v>1.8743917999999998E-2</c:v>
                </c:pt>
                <c:pt idx="16">
                  <c:v>0.104858798</c:v>
                </c:pt>
                <c:pt idx="17">
                  <c:v>0.106693151</c:v>
                </c:pt>
                <c:pt idx="18">
                  <c:v>1.7927669E-2</c:v>
                </c:pt>
                <c:pt idx="19">
                  <c:v>2.3886747E-2</c:v>
                </c:pt>
                <c:pt idx="20">
                  <c:v>3.6857521999999997E-2</c:v>
                </c:pt>
                <c:pt idx="21">
                  <c:v>2.4635483999999999E-2</c:v>
                </c:pt>
                <c:pt idx="22">
                  <c:v>3.8743728999999998E-2</c:v>
                </c:pt>
                <c:pt idx="23">
                  <c:v>3.0384409000000001E-2</c:v>
                </c:pt>
                <c:pt idx="24">
                  <c:v>4.4978147000000003E-2</c:v>
                </c:pt>
                <c:pt idx="25">
                  <c:v>3.3038390000000001E-2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Leu!$V$188:$V$207</c:f>
              <c:numCache>
                <c:formatCode>0.00</c:formatCode>
                <c:ptCount val="20"/>
                <c:pt idx="0">
                  <c:v>1.255272505103306</c:v>
                </c:pt>
                <c:pt idx="1">
                  <c:v>1.255272505103306</c:v>
                </c:pt>
                <c:pt idx="2">
                  <c:v>1.5563025007672873</c:v>
                </c:pt>
                <c:pt idx="3">
                  <c:v>1.5563025007672873</c:v>
                </c:pt>
                <c:pt idx="4">
                  <c:v>1.8573324964312685</c:v>
                </c:pt>
                <c:pt idx="5">
                  <c:v>1.8573324964312685</c:v>
                </c:pt>
                <c:pt idx="6">
                  <c:v>2.0334237554869499</c:v>
                </c:pt>
                <c:pt idx="7">
                  <c:v>2.0334237554869499</c:v>
                </c:pt>
                <c:pt idx="8">
                  <c:v>2.1583624920952498</c:v>
                </c:pt>
                <c:pt idx="9">
                  <c:v>2.1583624920952498</c:v>
                </c:pt>
                <c:pt idx="10">
                  <c:v>2.6354837468149119</c:v>
                </c:pt>
                <c:pt idx="11">
                  <c:v>2.6354837468149119</c:v>
                </c:pt>
                <c:pt idx="12">
                  <c:v>2.9365137424788932</c:v>
                </c:pt>
                <c:pt idx="13">
                  <c:v>2.9365137424788932</c:v>
                </c:pt>
                <c:pt idx="14">
                  <c:v>3.1126050015345745</c:v>
                </c:pt>
                <c:pt idx="15">
                  <c:v>3.1126050015345745</c:v>
                </c:pt>
                <c:pt idx="16">
                  <c:v>3.2375437381428744</c:v>
                </c:pt>
                <c:pt idx="17">
                  <c:v>3.2375437381428744</c:v>
                </c:pt>
                <c:pt idx="18">
                  <c:v>3.3344537511509307</c:v>
                </c:pt>
                <c:pt idx="19">
                  <c:v>3.3344537511509307</c:v>
                </c:pt>
              </c:numCache>
            </c:numRef>
          </c:xVal>
          <c:yVal>
            <c:numRef>
              <c:f>Leu!$W$188:$W$207</c:f>
              <c:numCache>
                <c:formatCode>0.00</c:formatCode>
                <c:ptCount val="20"/>
                <c:pt idx="0">
                  <c:v>3.9349103000000003E-2</c:v>
                </c:pt>
                <c:pt idx="1">
                  <c:v>4.0585585E-2</c:v>
                </c:pt>
                <c:pt idx="2">
                  <c:v>4.1544857999999997E-2</c:v>
                </c:pt>
                <c:pt idx="3">
                  <c:v>4.2639977000000003E-2</c:v>
                </c:pt>
                <c:pt idx="4">
                  <c:v>4.7201740999999998E-2</c:v>
                </c:pt>
                <c:pt idx="5">
                  <c:v>5.2342980999999997E-2</c:v>
                </c:pt>
                <c:pt idx="6">
                  <c:v>5.4834487000000001E-2</c:v>
                </c:pt>
                <c:pt idx="7">
                  <c:v>5.6397377999999998E-2</c:v>
                </c:pt>
                <c:pt idx="8">
                  <c:v>5.7110313000000003E-2</c:v>
                </c:pt>
                <c:pt idx="9">
                  <c:v>5.4098470000000003E-2</c:v>
                </c:pt>
                <c:pt idx="10">
                  <c:v>8.3175475999999998E-2</c:v>
                </c:pt>
                <c:pt idx="11">
                  <c:v>8.0856615000000007E-2</c:v>
                </c:pt>
                <c:pt idx="12">
                  <c:v>0.11010919800000001</c:v>
                </c:pt>
                <c:pt idx="13">
                  <c:v>0.114847859</c:v>
                </c:pt>
                <c:pt idx="14">
                  <c:v>0.13914024999999999</c:v>
                </c:pt>
                <c:pt idx="15">
                  <c:v>0.14754888699999999</c:v>
                </c:pt>
                <c:pt idx="16">
                  <c:v>0.15208149600000001</c:v>
                </c:pt>
                <c:pt idx="17">
                  <c:v>0.15516802599999999</c:v>
                </c:pt>
                <c:pt idx="18">
                  <c:v>0.16750198099999999</c:v>
                </c:pt>
                <c:pt idx="19">
                  <c:v>0.174224189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Leu!$V$208:$V$228</c:f>
              <c:numCache>
                <c:formatCode>0.00</c:formatCode>
                <c:ptCount val="21"/>
                <c:pt idx="0">
                  <c:v>1.255272505103306</c:v>
                </c:pt>
                <c:pt idx="1">
                  <c:v>1.255272505103306</c:v>
                </c:pt>
                <c:pt idx="2">
                  <c:v>1.5563025007672873</c:v>
                </c:pt>
                <c:pt idx="3">
                  <c:v>1.5563025007672873</c:v>
                </c:pt>
                <c:pt idx="4">
                  <c:v>1.8573324964312685</c:v>
                </c:pt>
                <c:pt idx="5">
                  <c:v>1.8573324964312685</c:v>
                </c:pt>
                <c:pt idx="6">
                  <c:v>2.0334237554869499</c:v>
                </c:pt>
                <c:pt idx="7">
                  <c:v>2.0334237554869499</c:v>
                </c:pt>
                <c:pt idx="8">
                  <c:v>2.1583624920952498</c:v>
                </c:pt>
                <c:pt idx="9">
                  <c:v>2.1583624920952498</c:v>
                </c:pt>
                <c:pt idx="10">
                  <c:v>2.6354837468149119</c:v>
                </c:pt>
                <c:pt idx="11">
                  <c:v>2.6354837468149119</c:v>
                </c:pt>
                <c:pt idx="12">
                  <c:v>2.9365137424788932</c:v>
                </c:pt>
                <c:pt idx="13">
                  <c:v>2.9365137424788932</c:v>
                </c:pt>
                <c:pt idx="14">
                  <c:v>2.9365137424788932</c:v>
                </c:pt>
                <c:pt idx="15">
                  <c:v>2.9365137424788932</c:v>
                </c:pt>
                <c:pt idx="16">
                  <c:v>3.1126050015345745</c:v>
                </c:pt>
                <c:pt idx="17">
                  <c:v>3.2375437381428744</c:v>
                </c:pt>
                <c:pt idx="18">
                  <c:v>3.2375437381428744</c:v>
                </c:pt>
                <c:pt idx="19">
                  <c:v>3.3344537511509307</c:v>
                </c:pt>
                <c:pt idx="20">
                  <c:v>3.3344537511509307</c:v>
                </c:pt>
              </c:numCache>
            </c:numRef>
          </c:xVal>
          <c:yVal>
            <c:numRef>
              <c:f>Leu!$W$208:$W$228</c:f>
              <c:numCache>
                <c:formatCode>0.00</c:formatCode>
                <c:ptCount val="21"/>
                <c:pt idx="0">
                  <c:v>4.1357889000000002E-2</c:v>
                </c:pt>
                <c:pt idx="1">
                  <c:v>4.1333775000000003E-2</c:v>
                </c:pt>
                <c:pt idx="2">
                  <c:v>4.3138124E-2</c:v>
                </c:pt>
                <c:pt idx="3">
                  <c:v>4.2636528999999999E-2</c:v>
                </c:pt>
                <c:pt idx="4">
                  <c:v>5.5019376000000002E-2</c:v>
                </c:pt>
                <c:pt idx="5">
                  <c:v>5.2454644000000002E-2</c:v>
                </c:pt>
                <c:pt idx="6">
                  <c:v>6.3728652999999996E-2</c:v>
                </c:pt>
                <c:pt idx="7">
                  <c:v>5.7803162999999998E-2</c:v>
                </c:pt>
                <c:pt idx="8">
                  <c:v>6.0969569000000001E-2</c:v>
                </c:pt>
                <c:pt idx="9">
                  <c:v>6.3913187999999996E-2</c:v>
                </c:pt>
                <c:pt idx="10">
                  <c:v>9.182179E-2</c:v>
                </c:pt>
                <c:pt idx="11">
                  <c:v>8.9684961999999993E-2</c:v>
                </c:pt>
                <c:pt idx="12">
                  <c:v>0.108120467</c:v>
                </c:pt>
                <c:pt idx="13">
                  <c:v>0.106312631</c:v>
                </c:pt>
                <c:pt idx="14">
                  <c:v>9.9091875999999995E-2</c:v>
                </c:pt>
                <c:pt idx="15">
                  <c:v>0.102929123</c:v>
                </c:pt>
                <c:pt idx="16">
                  <c:v>0.108151372</c:v>
                </c:pt>
                <c:pt idx="17">
                  <c:v>0.122377071</c:v>
                </c:pt>
                <c:pt idx="18">
                  <c:v>0.11978465100000001</c:v>
                </c:pt>
                <c:pt idx="19">
                  <c:v>0.12353541799999999</c:v>
                </c:pt>
                <c:pt idx="20">
                  <c:v>0.118455027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Leu!$V$229:$V$250</c:f>
              <c:numCache>
                <c:formatCode>0.00</c:formatCode>
                <c:ptCount val="22"/>
                <c:pt idx="0">
                  <c:v>1.255272505103306</c:v>
                </c:pt>
                <c:pt idx="1">
                  <c:v>1.255272505103306</c:v>
                </c:pt>
                <c:pt idx="2">
                  <c:v>1.5563025007672873</c:v>
                </c:pt>
                <c:pt idx="3">
                  <c:v>1.5563025007672873</c:v>
                </c:pt>
                <c:pt idx="4">
                  <c:v>1.8573324964312685</c:v>
                </c:pt>
                <c:pt idx="5">
                  <c:v>1.8573324964312685</c:v>
                </c:pt>
                <c:pt idx="6">
                  <c:v>2.0334237554869499</c:v>
                </c:pt>
                <c:pt idx="7">
                  <c:v>2.0334237554869499</c:v>
                </c:pt>
                <c:pt idx="8">
                  <c:v>2.1583624920952498</c:v>
                </c:pt>
                <c:pt idx="9">
                  <c:v>2.1583624920952498</c:v>
                </c:pt>
                <c:pt idx="10">
                  <c:v>2.6354837468149119</c:v>
                </c:pt>
                <c:pt idx="11">
                  <c:v>2.6354837468149119</c:v>
                </c:pt>
                <c:pt idx="12">
                  <c:v>2.9365137424788932</c:v>
                </c:pt>
                <c:pt idx="13">
                  <c:v>2.9365137424788932</c:v>
                </c:pt>
                <c:pt idx="14">
                  <c:v>2.9365137424788932</c:v>
                </c:pt>
                <c:pt idx="15">
                  <c:v>2.9365137424788932</c:v>
                </c:pt>
                <c:pt idx="16">
                  <c:v>3.1126050015345745</c:v>
                </c:pt>
                <c:pt idx="17">
                  <c:v>3.1126050015345745</c:v>
                </c:pt>
                <c:pt idx="18">
                  <c:v>3.2375437381428744</c:v>
                </c:pt>
                <c:pt idx="19">
                  <c:v>3.2375437381428744</c:v>
                </c:pt>
                <c:pt idx="20">
                  <c:v>3.3344537511509307</c:v>
                </c:pt>
                <c:pt idx="21">
                  <c:v>3.3344537511509307</c:v>
                </c:pt>
              </c:numCache>
            </c:numRef>
          </c:xVal>
          <c:yVal>
            <c:numRef>
              <c:f>Leu!$W$229:$W$250</c:f>
              <c:numCache>
                <c:formatCode>0.00</c:formatCode>
                <c:ptCount val="22"/>
                <c:pt idx="0">
                  <c:v>3.3567044999999997E-2</c:v>
                </c:pt>
                <c:pt idx="1">
                  <c:v>4.4484035999999998E-2</c:v>
                </c:pt>
                <c:pt idx="2">
                  <c:v>3.5012252000000001E-2</c:v>
                </c:pt>
                <c:pt idx="3">
                  <c:v>4.0960537999999998E-2</c:v>
                </c:pt>
                <c:pt idx="4">
                  <c:v>4.9653306000000001E-2</c:v>
                </c:pt>
                <c:pt idx="5">
                  <c:v>4.9463679000000003E-2</c:v>
                </c:pt>
                <c:pt idx="6">
                  <c:v>5.9623403999999998E-2</c:v>
                </c:pt>
                <c:pt idx="7">
                  <c:v>5.3708230000000003E-2</c:v>
                </c:pt>
                <c:pt idx="8">
                  <c:v>6.1447599999999998E-2</c:v>
                </c:pt>
                <c:pt idx="9">
                  <c:v>5.9897950999999998E-2</c:v>
                </c:pt>
                <c:pt idx="10">
                  <c:v>8.4333564999999999E-2</c:v>
                </c:pt>
                <c:pt idx="11">
                  <c:v>8.2491558000000006E-2</c:v>
                </c:pt>
                <c:pt idx="12">
                  <c:v>0.110399463</c:v>
                </c:pt>
                <c:pt idx="13">
                  <c:v>0.10173082899999999</c:v>
                </c:pt>
                <c:pt idx="14">
                  <c:v>9.2793929999999997E-2</c:v>
                </c:pt>
                <c:pt idx="15">
                  <c:v>8.9439648999999996E-2</c:v>
                </c:pt>
                <c:pt idx="16">
                  <c:v>8.9950573000000006E-2</c:v>
                </c:pt>
                <c:pt idx="17">
                  <c:v>0.10155211</c:v>
                </c:pt>
                <c:pt idx="18">
                  <c:v>0.106361386</c:v>
                </c:pt>
                <c:pt idx="19">
                  <c:v>0.114204137</c:v>
                </c:pt>
                <c:pt idx="20">
                  <c:v>0.114974443</c:v>
                </c:pt>
                <c:pt idx="21">
                  <c:v>0.10704865299999999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(Leu!$V$176,Leu!$V$178:$V$179)</c:f>
              <c:numCache>
                <c:formatCode>0.00</c:formatCode>
                <c:ptCount val="3"/>
                <c:pt idx="0">
                  <c:v>2.6354837468149119</c:v>
                </c:pt>
                <c:pt idx="1">
                  <c:v>2.9365137424788932</c:v>
                </c:pt>
                <c:pt idx="2">
                  <c:v>2.9365137424788932</c:v>
                </c:pt>
              </c:numCache>
            </c:numRef>
          </c:xVal>
          <c:yVal>
            <c:numRef>
              <c:f>(Leu!$W$176,Leu!$W$178:$W$179)</c:f>
              <c:numCache>
                <c:formatCode>0.00</c:formatCode>
                <c:ptCount val="3"/>
                <c:pt idx="0">
                  <c:v>8.4880322999999994E-2</c:v>
                </c:pt>
                <c:pt idx="1">
                  <c:v>0.104858798</c:v>
                </c:pt>
                <c:pt idx="2">
                  <c:v>0.106693151</c:v>
                </c:pt>
              </c:numCache>
            </c:numRef>
          </c:yVal>
        </c:ser>
        <c:axId val="222372224"/>
        <c:axId val="222374144"/>
      </c:scatterChart>
      <c:valAx>
        <c:axId val="222372224"/>
        <c:scaling>
          <c:orientation val="minMax"/>
        </c:scaling>
        <c:axPos val="b"/>
        <c:numFmt formatCode="0.00" sourceLinked="1"/>
        <c:tickLblPos val="nextTo"/>
        <c:crossAx val="222374144"/>
        <c:crosses val="autoZero"/>
        <c:crossBetween val="midCat"/>
      </c:valAx>
      <c:valAx>
        <c:axId val="222374144"/>
        <c:scaling>
          <c:orientation val="minMax"/>
        </c:scaling>
        <c:axPos val="l"/>
        <c:numFmt formatCode="0.00" sourceLinked="1"/>
        <c:tickLblPos val="nextTo"/>
        <c:crossAx val="22237222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(Leu!$V$162:$V$175,Leu!$V$177,Leu!$V$180:$V$187)</c:f>
              <c:numCache>
                <c:formatCode>0.00</c:formatCode>
                <c:ptCount val="23"/>
                <c:pt idx="0">
                  <c:v>1.255272505103306</c:v>
                </c:pt>
                <c:pt idx="1">
                  <c:v>1.255272505103306</c:v>
                </c:pt>
                <c:pt idx="2">
                  <c:v>1.255272505103306</c:v>
                </c:pt>
                <c:pt idx="3">
                  <c:v>1.255272505103306</c:v>
                </c:pt>
                <c:pt idx="4">
                  <c:v>1.5563025007672873</c:v>
                </c:pt>
                <c:pt idx="5">
                  <c:v>1.5563025007672873</c:v>
                </c:pt>
                <c:pt idx="6">
                  <c:v>1.5563025007672873</c:v>
                </c:pt>
                <c:pt idx="7">
                  <c:v>1.5563025007672873</c:v>
                </c:pt>
                <c:pt idx="8">
                  <c:v>1.8573324964312685</c:v>
                </c:pt>
                <c:pt idx="9">
                  <c:v>1.8573324964312685</c:v>
                </c:pt>
                <c:pt idx="10">
                  <c:v>2.0334237554869499</c:v>
                </c:pt>
                <c:pt idx="11">
                  <c:v>2.0334237554869499</c:v>
                </c:pt>
                <c:pt idx="12">
                  <c:v>2.1583624920952498</c:v>
                </c:pt>
                <c:pt idx="13">
                  <c:v>2.1583624920952498</c:v>
                </c:pt>
                <c:pt idx="14">
                  <c:v>2.6354837468149119</c:v>
                </c:pt>
                <c:pt idx="15">
                  <c:v>2.9365137424788932</c:v>
                </c:pt>
                <c:pt idx="16">
                  <c:v>2.9365137424788932</c:v>
                </c:pt>
                <c:pt idx="17">
                  <c:v>3.1126050015345745</c:v>
                </c:pt>
                <c:pt idx="18">
                  <c:v>3.1126050015345745</c:v>
                </c:pt>
                <c:pt idx="19">
                  <c:v>3.2375437381428744</c:v>
                </c:pt>
                <c:pt idx="20">
                  <c:v>3.2375437381428744</c:v>
                </c:pt>
                <c:pt idx="21">
                  <c:v>3.3344537511509307</c:v>
                </c:pt>
                <c:pt idx="22">
                  <c:v>3.3344537511509307</c:v>
                </c:pt>
              </c:numCache>
            </c:numRef>
          </c:xVal>
          <c:yVal>
            <c:numRef>
              <c:f>(Leu!$W$162:$W$175,Leu!$W$177,Leu!$W$180:$W$187)</c:f>
              <c:numCache>
                <c:formatCode>0.00</c:formatCode>
                <c:ptCount val="23"/>
                <c:pt idx="0">
                  <c:v>7.2470870000000001E-3</c:v>
                </c:pt>
                <c:pt idx="1">
                  <c:v>1.684945E-3</c:v>
                </c:pt>
                <c:pt idx="2">
                  <c:v>1.0496059E-2</c:v>
                </c:pt>
                <c:pt idx="3">
                  <c:v>3.1916230000000002E-3</c:v>
                </c:pt>
                <c:pt idx="4">
                  <c:v>1.1555387E-2</c:v>
                </c:pt>
                <c:pt idx="5">
                  <c:v>6.0256859999999997E-3</c:v>
                </c:pt>
                <c:pt idx="6">
                  <c:v>9.3311330000000001E-3</c:v>
                </c:pt>
                <c:pt idx="7">
                  <c:v>3.0444040000000001E-3</c:v>
                </c:pt>
                <c:pt idx="8">
                  <c:v>7.9006119999999996E-3</c:v>
                </c:pt>
                <c:pt idx="9">
                  <c:v>1.0457809E-2</c:v>
                </c:pt>
                <c:pt idx="10">
                  <c:v>6.2303430000000002E-3</c:v>
                </c:pt>
                <c:pt idx="11">
                  <c:v>9.3000219999999998E-3</c:v>
                </c:pt>
                <c:pt idx="12">
                  <c:v>5.262315E-3</c:v>
                </c:pt>
                <c:pt idx="13">
                  <c:v>5.7278750000000003E-3</c:v>
                </c:pt>
                <c:pt idx="14">
                  <c:v>1.8743917999999998E-2</c:v>
                </c:pt>
                <c:pt idx="15">
                  <c:v>1.7927669E-2</c:v>
                </c:pt>
                <c:pt idx="16">
                  <c:v>2.3886747E-2</c:v>
                </c:pt>
                <c:pt idx="17">
                  <c:v>3.6857521999999997E-2</c:v>
                </c:pt>
                <c:pt idx="18">
                  <c:v>2.4635483999999999E-2</c:v>
                </c:pt>
                <c:pt idx="19">
                  <c:v>3.8743728999999998E-2</c:v>
                </c:pt>
                <c:pt idx="20">
                  <c:v>3.0384409000000001E-2</c:v>
                </c:pt>
                <c:pt idx="21">
                  <c:v>4.4978147000000003E-2</c:v>
                </c:pt>
                <c:pt idx="22">
                  <c:v>3.3038390000000001E-2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(Leu!$V$176,Leu!$V$178:$V$179,Leu!$V$188:$V$250)</c:f>
              <c:numCache>
                <c:formatCode>0.00</c:formatCode>
                <c:ptCount val="66"/>
                <c:pt idx="0">
                  <c:v>2.6354837468149119</c:v>
                </c:pt>
                <c:pt idx="1">
                  <c:v>2.9365137424788932</c:v>
                </c:pt>
                <c:pt idx="2">
                  <c:v>2.9365137424788932</c:v>
                </c:pt>
                <c:pt idx="3">
                  <c:v>1.255272505103306</c:v>
                </c:pt>
                <c:pt idx="4">
                  <c:v>1.255272505103306</c:v>
                </c:pt>
                <c:pt idx="5">
                  <c:v>1.5563025007672873</c:v>
                </c:pt>
                <c:pt idx="6">
                  <c:v>1.5563025007672873</c:v>
                </c:pt>
                <c:pt idx="7">
                  <c:v>1.8573324964312685</c:v>
                </c:pt>
                <c:pt idx="8">
                  <c:v>1.8573324964312685</c:v>
                </c:pt>
                <c:pt idx="9">
                  <c:v>2.0334237554869499</c:v>
                </c:pt>
                <c:pt idx="10">
                  <c:v>2.0334237554869499</c:v>
                </c:pt>
                <c:pt idx="11">
                  <c:v>2.1583624920952498</c:v>
                </c:pt>
                <c:pt idx="12">
                  <c:v>2.1583624920952498</c:v>
                </c:pt>
                <c:pt idx="13">
                  <c:v>2.6354837468149119</c:v>
                </c:pt>
                <c:pt idx="14">
                  <c:v>2.6354837468149119</c:v>
                </c:pt>
                <c:pt idx="15">
                  <c:v>2.9365137424788932</c:v>
                </c:pt>
                <c:pt idx="16">
                  <c:v>2.9365137424788932</c:v>
                </c:pt>
                <c:pt idx="17">
                  <c:v>3.1126050015345745</c:v>
                </c:pt>
                <c:pt idx="18">
                  <c:v>3.1126050015345745</c:v>
                </c:pt>
                <c:pt idx="19">
                  <c:v>3.2375437381428744</c:v>
                </c:pt>
                <c:pt idx="20">
                  <c:v>3.2375437381428744</c:v>
                </c:pt>
                <c:pt idx="21">
                  <c:v>3.3344537511509307</c:v>
                </c:pt>
                <c:pt idx="22">
                  <c:v>3.3344537511509307</c:v>
                </c:pt>
                <c:pt idx="23">
                  <c:v>1.255272505103306</c:v>
                </c:pt>
                <c:pt idx="24">
                  <c:v>1.255272505103306</c:v>
                </c:pt>
                <c:pt idx="25">
                  <c:v>1.5563025007672873</c:v>
                </c:pt>
                <c:pt idx="26">
                  <c:v>1.5563025007672873</c:v>
                </c:pt>
                <c:pt idx="27">
                  <c:v>1.8573324964312685</c:v>
                </c:pt>
                <c:pt idx="28">
                  <c:v>1.8573324964312685</c:v>
                </c:pt>
                <c:pt idx="29">
                  <c:v>2.0334237554869499</c:v>
                </c:pt>
                <c:pt idx="30">
                  <c:v>2.0334237554869499</c:v>
                </c:pt>
                <c:pt idx="31">
                  <c:v>2.1583624920952498</c:v>
                </c:pt>
                <c:pt idx="32">
                  <c:v>2.1583624920952498</c:v>
                </c:pt>
                <c:pt idx="33">
                  <c:v>2.6354837468149119</c:v>
                </c:pt>
                <c:pt idx="34">
                  <c:v>2.6354837468149119</c:v>
                </c:pt>
                <c:pt idx="35">
                  <c:v>2.9365137424788932</c:v>
                </c:pt>
                <c:pt idx="36">
                  <c:v>2.9365137424788932</c:v>
                </c:pt>
                <c:pt idx="37">
                  <c:v>2.9365137424788932</c:v>
                </c:pt>
                <c:pt idx="38">
                  <c:v>2.9365137424788932</c:v>
                </c:pt>
                <c:pt idx="39">
                  <c:v>3.1126050015345745</c:v>
                </c:pt>
                <c:pt idx="40">
                  <c:v>3.2375437381428744</c:v>
                </c:pt>
                <c:pt idx="41">
                  <c:v>3.2375437381428744</c:v>
                </c:pt>
                <c:pt idx="42">
                  <c:v>3.3344537511509307</c:v>
                </c:pt>
                <c:pt idx="43">
                  <c:v>3.3344537511509307</c:v>
                </c:pt>
                <c:pt idx="44">
                  <c:v>1.255272505103306</c:v>
                </c:pt>
                <c:pt idx="45">
                  <c:v>1.255272505103306</c:v>
                </c:pt>
                <c:pt idx="46">
                  <c:v>1.5563025007672873</c:v>
                </c:pt>
                <c:pt idx="47">
                  <c:v>1.5563025007672873</c:v>
                </c:pt>
                <c:pt idx="48">
                  <c:v>1.8573324964312685</c:v>
                </c:pt>
                <c:pt idx="49">
                  <c:v>1.8573324964312685</c:v>
                </c:pt>
                <c:pt idx="50">
                  <c:v>2.0334237554869499</c:v>
                </c:pt>
                <c:pt idx="51">
                  <c:v>2.0334237554869499</c:v>
                </c:pt>
                <c:pt idx="52">
                  <c:v>2.1583624920952498</c:v>
                </c:pt>
                <c:pt idx="53">
                  <c:v>2.1583624920952498</c:v>
                </c:pt>
                <c:pt idx="54">
                  <c:v>2.6354837468149119</c:v>
                </c:pt>
                <c:pt idx="55">
                  <c:v>2.6354837468149119</c:v>
                </c:pt>
                <c:pt idx="56">
                  <c:v>2.9365137424788932</c:v>
                </c:pt>
                <c:pt idx="57">
                  <c:v>2.9365137424788932</c:v>
                </c:pt>
                <c:pt idx="58">
                  <c:v>2.9365137424788932</c:v>
                </c:pt>
                <c:pt idx="59">
                  <c:v>2.9365137424788932</c:v>
                </c:pt>
                <c:pt idx="60">
                  <c:v>3.1126050015345745</c:v>
                </c:pt>
                <c:pt idx="61">
                  <c:v>3.1126050015345745</c:v>
                </c:pt>
                <c:pt idx="62">
                  <c:v>3.2375437381428744</c:v>
                </c:pt>
                <c:pt idx="63">
                  <c:v>3.2375437381428744</c:v>
                </c:pt>
                <c:pt idx="64">
                  <c:v>3.3344537511509307</c:v>
                </c:pt>
                <c:pt idx="65">
                  <c:v>3.3344537511509307</c:v>
                </c:pt>
              </c:numCache>
            </c:numRef>
          </c:xVal>
          <c:yVal>
            <c:numRef>
              <c:f>(Leu!$W$176,Leu!$W$178:$W$179,Leu!$W$188:$W$250)</c:f>
              <c:numCache>
                <c:formatCode>0.00</c:formatCode>
                <c:ptCount val="66"/>
                <c:pt idx="0">
                  <c:v>8.4880322999999994E-2</c:v>
                </c:pt>
                <c:pt idx="1">
                  <c:v>0.104858798</c:v>
                </c:pt>
                <c:pt idx="2">
                  <c:v>0.106693151</c:v>
                </c:pt>
                <c:pt idx="3">
                  <c:v>3.9349103000000003E-2</c:v>
                </c:pt>
                <c:pt idx="4">
                  <c:v>4.0585585E-2</c:v>
                </c:pt>
                <c:pt idx="5">
                  <c:v>4.1544857999999997E-2</c:v>
                </c:pt>
                <c:pt idx="6">
                  <c:v>4.2639977000000003E-2</c:v>
                </c:pt>
                <c:pt idx="7">
                  <c:v>4.7201740999999998E-2</c:v>
                </c:pt>
                <c:pt idx="8">
                  <c:v>5.2342980999999997E-2</c:v>
                </c:pt>
                <c:pt idx="9">
                  <c:v>5.4834487000000001E-2</c:v>
                </c:pt>
                <c:pt idx="10">
                  <c:v>5.6397377999999998E-2</c:v>
                </c:pt>
                <c:pt idx="11">
                  <c:v>5.7110313000000003E-2</c:v>
                </c:pt>
                <c:pt idx="12">
                  <c:v>5.4098470000000003E-2</c:v>
                </c:pt>
                <c:pt idx="13">
                  <c:v>8.3175475999999998E-2</c:v>
                </c:pt>
                <c:pt idx="14">
                  <c:v>8.0856615000000007E-2</c:v>
                </c:pt>
                <c:pt idx="15">
                  <c:v>0.11010919800000001</c:v>
                </c:pt>
                <c:pt idx="16">
                  <c:v>0.114847859</c:v>
                </c:pt>
                <c:pt idx="17">
                  <c:v>0.13914024999999999</c:v>
                </c:pt>
                <c:pt idx="18">
                  <c:v>0.14754888699999999</c:v>
                </c:pt>
                <c:pt idx="19">
                  <c:v>0.15208149600000001</c:v>
                </c:pt>
                <c:pt idx="20">
                  <c:v>0.15516802599999999</c:v>
                </c:pt>
                <c:pt idx="21">
                  <c:v>0.16750198099999999</c:v>
                </c:pt>
                <c:pt idx="22">
                  <c:v>0.174224189</c:v>
                </c:pt>
                <c:pt idx="23">
                  <c:v>4.1357889000000002E-2</c:v>
                </c:pt>
                <c:pt idx="24">
                  <c:v>4.1333775000000003E-2</c:v>
                </c:pt>
                <c:pt idx="25">
                  <c:v>4.3138124E-2</c:v>
                </c:pt>
                <c:pt idx="26">
                  <c:v>4.2636528999999999E-2</c:v>
                </c:pt>
                <c:pt idx="27">
                  <c:v>5.5019376000000002E-2</c:v>
                </c:pt>
                <c:pt idx="28">
                  <c:v>5.2454644000000002E-2</c:v>
                </c:pt>
                <c:pt idx="29">
                  <c:v>6.3728652999999996E-2</c:v>
                </c:pt>
                <c:pt idx="30">
                  <c:v>5.7803162999999998E-2</c:v>
                </c:pt>
                <c:pt idx="31">
                  <c:v>6.0969569000000001E-2</c:v>
                </c:pt>
                <c:pt idx="32">
                  <c:v>6.3913187999999996E-2</c:v>
                </c:pt>
                <c:pt idx="33">
                  <c:v>9.182179E-2</c:v>
                </c:pt>
                <c:pt idx="34">
                  <c:v>8.9684961999999993E-2</c:v>
                </c:pt>
                <c:pt idx="35">
                  <c:v>0.108120467</c:v>
                </c:pt>
                <c:pt idx="36">
                  <c:v>0.106312631</c:v>
                </c:pt>
                <c:pt idx="37">
                  <c:v>9.9091875999999995E-2</c:v>
                </c:pt>
                <c:pt idx="38">
                  <c:v>0.102929123</c:v>
                </c:pt>
                <c:pt idx="39">
                  <c:v>0.108151372</c:v>
                </c:pt>
                <c:pt idx="40">
                  <c:v>0.122377071</c:v>
                </c:pt>
                <c:pt idx="41">
                  <c:v>0.11978465100000001</c:v>
                </c:pt>
                <c:pt idx="42">
                  <c:v>0.12353541799999999</c:v>
                </c:pt>
                <c:pt idx="43">
                  <c:v>0.118455027</c:v>
                </c:pt>
                <c:pt idx="44">
                  <c:v>3.3567044999999997E-2</c:v>
                </c:pt>
                <c:pt idx="45">
                  <c:v>4.4484035999999998E-2</c:v>
                </c:pt>
                <c:pt idx="46">
                  <c:v>3.5012252000000001E-2</c:v>
                </c:pt>
                <c:pt idx="47">
                  <c:v>4.0960537999999998E-2</c:v>
                </c:pt>
                <c:pt idx="48">
                  <c:v>4.9653306000000001E-2</c:v>
                </c:pt>
                <c:pt idx="49">
                  <c:v>4.9463679000000003E-2</c:v>
                </c:pt>
                <c:pt idx="50">
                  <c:v>5.9623403999999998E-2</c:v>
                </c:pt>
                <c:pt idx="51">
                  <c:v>5.3708230000000003E-2</c:v>
                </c:pt>
                <c:pt idx="52">
                  <c:v>6.1447599999999998E-2</c:v>
                </c:pt>
                <c:pt idx="53">
                  <c:v>5.9897950999999998E-2</c:v>
                </c:pt>
                <c:pt idx="54">
                  <c:v>8.4333564999999999E-2</c:v>
                </c:pt>
                <c:pt idx="55">
                  <c:v>8.2491558000000006E-2</c:v>
                </c:pt>
                <c:pt idx="56">
                  <c:v>0.110399463</c:v>
                </c:pt>
                <c:pt idx="57">
                  <c:v>0.10173082899999999</c:v>
                </c:pt>
                <c:pt idx="58">
                  <c:v>9.2793929999999997E-2</c:v>
                </c:pt>
                <c:pt idx="59">
                  <c:v>8.9439648999999996E-2</c:v>
                </c:pt>
                <c:pt idx="60">
                  <c:v>8.9950573000000006E-2</c:v>
                </c:pt>
                <c:pt idx="61">
                  <c:v>0.10155211</c:v>
                </c:pt>
                <c:pt idx="62">
                  <c:v>0.106361386</c:v>
                </c:pt>
                <c:pt idx="63">
                  <c:v>0.114204137</c:v>
                </c:pt>
                <c:pt idx="64">
                  <c:v>0.114974443</c:v>
                </c:pt>
                <c:pt idx="65">
                  <c:v>0.10704865299999999</c:v>
                </c:pt>
              </c:numCache>
            </c:numRef>
          </c:yVal>
        </c:ser>
        <c:ser>
          <c:idx val="2"/>
          <c:order val="2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(Leu!$V$176,Leu!$V$178:$V$179)</c:f>
              <c:numCache>
                <c:formatCode>0.00</c:formatCode>
                <c:ptCount val="3"/>
                <c:pt idx="0">
                  <c:v>2.6354837468149119</c:v>
                </c:pt>
                <c:pt idx="1">
                  <c:v>2.9365137424788932</c:v>
                </c:pt>
                <c:pt idx="2">
                  <c:v>2.9365137424788932</c:v>
                </c:pt>
              </c:numCache>
            </c:numRef>
          </c:xVal>
          <c:yVal>
            <c:numRef>
              <c:f>(Leu!$W$176,Leu!$W$178:$W$179)</c:f>
              <c:numCache>
                <c:formatCode>0.00</c:formatCode>
                <c:ptCount val="3"/>
                <c:pt idx="0">
                  <c:v>8.4880322999999994E-2</c:v>
                </c:pt>
                <c:pt idx="1">
                  <c:v>0.104858798</c:v>
                </c:pt>
                <c:pt idx="2">
                  <c:v>0.106693151</c:v>
                </c:pt>
              </c:numCache>
            </c:numRef>
          </c:yVal>
        </c:ser>
        <c:axId val="222390144"/>
        <c:axId val="222404608"/>
      </c:scatterChart>
      <c:valAx>
        <c:axId val="222390144"/>
        <c:scaling>
          <c:orientation val="minMax"/>
        </c:scaling>
        <c:axPos val="b"/>
        <c:numFmt formatCode="0.00" sourceLinked="1"/>
        <c:tickLblPos val="nextTo"/>
        <c:crossAx val="222404608"/>
        <c:crosses val="autoZero"/>
        <c:crossBetween val="midCat"/>
      </c:valAx>
      <c:valAx>
        <c:axId val="222404608"/>
        <c:scaling>
          <c:orientation val="minMax"/>
        </c:scaling>
        <c:axPos val="l"/>
        <c:numFmt formatCode="0.00" sourceLinked="1"/>
        <c:tickLblPos val="nextTo"/>
        <c:crossAx val="22239014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0"/>
          <c:order val="0"/>
          <c:tx>
            <c:v>highlights uncontam 2588</c:v>
          </c:tx>
          <c:spPr>
            <a:ln w="28575">
              <a:noFill/>
            </a:ln>
          </c:spPr>
          <c:xVal>
            <c:numRef>
              <c:f>('Glx2'!$V$160,'Glx2'!$V$161:$V$162)</c:f>
              <c:numCache>
                <c:formatCode>0.00</c:formatCode>
                <c:ptCount val="3"/>
                <c:pt idx="0">
                  <c:v>2.8115750058705933</c:v>
                </c:pt>
                <c:pt idx="1">
                  <c:v>3.1126050015345745</c:v>
                </c:pt>
                <c:pt idx="2">
                  <c:v>3.1126050015345745</c:v>
                </c:pt>
              </c:numCache>
            </c:numRef>
          </c:xVal>
          <c:yVal>
            <c:numRef>
              <c:f>('Glx2'!$W$160,'Glx2'!$W$161:$W$162)</c:f>
              <c:numCache>
                <c:formatCode>General</c:formatCode>
                <c:ptCount val="3"/>
                <c:pt idx="0">
                  <c:v>0.233151521</c:v>
                </c:pt>
                <c:pt idx="1">
                  <c:v>0.24854812600000001</c:v>
                </c:pt>
                <c:pt idx="2">
                  <c:v>0.25184271200000002</c:v>
                </c:pt>
              </c:numCache>
            </c:numRef>
          </c:yVal>
        </c:ser>
        <c:axId val="187073280"/>
        <c:axId val="187074816"/>
      </c:scatterChart>
      <c:valAx>
        <c:axId val="187073280"/>
        <c:scaling>
          <c:orientation val="minMax"/>
        </c:scaling>
        <c:axPos val="b"/>
        <c:numFmt formatCode="0.00" sourceLinked="1"/>
        <c:tickLblPos val="nextTo"/>
        <c:crossAx val="187074816"/>
        <c:crosses val="autoZero"/>
        <c:crossBetween val="midCat"/>
      </c:valAx>
      <c:valAx>
        <c:axId val="187074816"/>
        <c:scaling>
          <c:orientation val="minMax"/>
        </c:scaling>
        <c:axPos val="l"/>
        <c:majorGridlines/>
        <c:numFmt formatCode="General" sourceLinked="1"/>
        <c:tickLblPos val="nextTo"/>
        <c:crossAx val="1870732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Leu!$O$162:$O$167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Leu!$P$162:$P$168</c:f>
              <c:numCache>
                <c:formatCode>0.00</c:formatCode>
                <c:ptCount val="7"/>
                <c:pt idx="0">
                  <c:v>1.4399481E-2</c:v>
                </c:pt>
                <c:pt idx="1">
                  <c:v>9.5361630000000003E-3</c:v>
                </c:pt>
                <c:pt idx="2">
                  <c:v>5.0153389999999997E-3</c:v>
                </c:pt>
                <c:pt idx="3">
                  <c:v>1.6555006000000001E-2</c:v>
                </c:pt>
                <c:pt idx="4">
                  <c:v>2.291031E-2</c:v>
                </c:pt>
                <c:pt idx="5">
                  <c:v>1.40091E-2</c:v>
                </c:pt>
                <c:pt idx="6">
                  <c:v>5.2871847E-2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Leu!$O$168:$O$173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Leu!$P$168:$P$173</c:f>
              <c:numCache>
                <c:formatCode>0.00</c:formatCode>
                <c:ptCount val="6"/>
                <c:pt idx="0">
                  <c:v>5.2871847E-2</c:v>
                </c:pt>
                <c:pt idx="1">
                  <c:v>5.5704661000000003E-2</c:v>
                </c:pt>
                <c:pt idx="2">
                  <c:v>7.1128350000000007E-2</c:v>
                </c:pt>
                <c:pt idx="3">
                  <c:v>6.5364790000000006E-2</c:v>
                </c:pt>
                <c:pt idx="4">
                  <c:v>7.8290151000000002E-2</c:v>
                </c:pt>
                <c:pt idx="5">
                  <c:v>7.3312747999999997E-2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Leu!$O$174:$O$179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Leu!$P$174:$P$179</c:f>
              <c:numCache>
                <c:formatCode>0.00</c:formatCode>
                <c:ptCount val="6"/>
                <c:pt idx="0">
                  <c:v>6.0764988999999998E-2</c:v>
                </c:pt>
                <c:pt idx="1">
                  <c:v>6.2019828999999999E-2</c:v>
                </c:pt>
                <c:pt idx="2">
                  <c:v>7.5900248000000003E-2</c:v>
                </c:pt>
                <c:pt idx="3">
                  <c:v>7.5882129000000006E-2</c:v>
                </c:pt>
                <c:pt idx="4">
                  <c:v>7.9361902999999998E-2</c:v>
                </c:pt>
                <c:pt idx="5">
                  <c:v>8.5798146000000006E-2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Leu!$O$180:$O$185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Leu!$P$180:$P$185</c:f>
              <c:numCache>
                <c:formatCode>0.00</c:formatCode>
                <c:ptCount val="6"/>
                <c:pt idx="0">
                  <c:v>5.7755569E-2</c:v>
                </c:pt>
                <c:pt idx="1">
                  <c:v>5.5731695999999997E-2</c:v>
                </c:pt>
                <c:pt idx="2">
                  <c:v>7.3471262999999995E-2</c:v>
                </c:pt>
                <c:pt idx="3">
                  <c:v>7.0331324000000001E-2</c:v>
                </c:pt>
                <c:pt idx="4">
                  <c:v>7.6906839000000005E-2</c:v>
                </c:pt>
                <c:pt idx="5">
                  <c:v>7.5050134000000004E-2</c:v>
                </c:pt>
              </c:numCache>
            </c:numRef>
          </c:yVal>
        </c:ser>
        <c:axId val="222433664"/>
        <c:axId val="222435584"/>
      </c:scatterChart>
      <c:valAx>
        <c:axId val="222433664"/>
        <c:scaling>
          <c:orientation val="minMax"/>
        </c:scaling>
        <c:axPos val="b"/>
        <c:numFmt formatCode="0.00" sourceLinked="1"/>
        <c:tickLblPos val="nextTo"/>
        <c:crossAx val="222435584"/>
        <c:crosses val="autoZero"/>
        <c:crossBetween val="midCat"/>
      </c:valAx>
      <c:valAx>
        <c:axId val="222435584"/>
        <c:scaling>
          <c:orientation val="minMax"/>
        </c:scaling>
        <c:axPos val="l"/>
        <c:numFmt formatCode="0.00" sourceLinked="1"/>
        <c:tickLblPos val="nextTo"/>
        <c:crossAx val="22243366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Leu!$O$162:$O$167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Leu!$P$162:$P$167</c:f>
              <c:numCache>
                <c:formatCode>0.00</c:formatCode>
                <c:ptCount val="6"/>
                <c:pt idx="0">
                  <c:v>1.4399481E-2</c:v>
                </c:pt>
                <c:pt idx="1">
                  <c:v>9.5361630000000003E-3</c:v>
                </c:pt>
                <c:pt idx="2">
                  <c:v>5.0153389999999997E-3</c:v>
                </c:pt>
                <c:pt idx="3">
                  <c:v>1.6555006000000001E-2</c:v>
                </c:pt>
                <c:pt idx="4">
                  <c:v>2.291031E-2</c:v>
                </c:pt>
                <c:pt idx="5">
                  <c:v>1.40091E-2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Leu!$O$168:$O$185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Leu!$P$168:$P$185</c:f>
              <c:numCache>
                <c:formatCode>0.00</c:formatCode>
                <c:ptCount val="18"/>
                <c:pt idx="0">
                  <c:v>5.2871847E-2</c:v>
                </c:pt>
                <c:pt idx="1">
                  <c:v>5.5704661000000003E-2</c:v>
                </c:pt>
                <c:pt idx="2">
                  <c:v>7.1128350000000007E-2</c:v>
                </c:pt>
                <c:pt idx="3">
                  <c:v>6.5364790000000006E-2</c:v>
                </c:pt>
                <c:pt idx="4">
                  <c:v>7.8290151000000002E-2</c:v>
                </c:pt>
                <c:pt idx="5">
                  <c:v>7.3312747999999997E-2</c:v>
                </c:pt>
                <c:pt idx="6">
                  <c:v>6.0764988999999998E-2</c:v>
                </c:pt>
                <c:pt idx="7">
                  <c:v>6.2019828999999999E-2</c:v>
                </c:pt>
                <c:pt idx="8">
                  <c:v>7.5900248000000003E-2</c:v>
                </c:pt>
                <c:pt idx="9">
                  <c:v>7.5882129000000006E-2</c:v>
                </c:pt>
                <c:pt idx="10">
                  <c:v>7.9361902999999998E-2</c:v>
                </c:pt>
                <c:pt idx="11">
                  <c:v>8.5798146000000006E-2</c:v>
                </c:pt>
                <c:pt idx="12">
                  <c:v>5.7755569E-2</c:v>
                </c:pt>
                <c:pt idx="13">
                  <c:v>5.5731695999999997E-2</c:v>
                </c:pt>
                <c:pt idx="14">
                  <c:v>7.3471262999999995E-2</c:v>
                </c:pt>
                <c:pt idx="15">
                  <c:v>7.0331324000000001E-2</c:v>
                </c:pt>
                <c:pt idx="16">
                  <c:v>7.6906839000000005E-2</c:v>
                </c:pt>
                <c:pt idx="17">
                  <c:v>7.5050134000000004E-2</c:v>
                </c:pt>
              </c:numCache>
            </c:numRef>
          </c:yVal>
        </c:ser>
        <c:axId val="222451584"/>
        <c:axId val="222461952"/>
      </c:scatterChart>
      <c:valAx>
        <c:axId val="222451584"/>
        <c:scaling>
          <c:orientation val="minMax"/>
        </c:scaling>
        <c:axPos val="b"/>
        <c:numFmt formatCode="0.00" sourceLinked="1"/>
        <c:tickLblPos val="nextTo"/>
        <c:crossAx val="222461952"/>
        <c:crosses val="autoZero"/>
        <c:crossBetween val="midCat"/>
      </c:valAx>
      <c:valAx>
        <c:axId val="222461952"/>
        <c:scaling>
          <c:orientation val="minMax"/>
        </c:scaling>
        <c:axPos val="l"/>
        <c:numFmt formatCode="0.00" sourceLinked="1"/>
        <c:tickLblPos val="nextTo"/>
        <c:crossAx val="2224515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8"/>
  <c:chart>
    <c:plotArea>
      <c:layout>
        <c:manualLayout>
          <c:layoutTarget val="inner"/>
          <c:xMode val="edge"/>
          <c:yMode val="edge"/>
          <c:x val="5.1129404279010568E-2"/>
          <c:y val="2.134137488133141E-2"/>
          <c:w val="0.74837893700279645"/>
          <c:h val="0.92530487804878403"/>
        </c:manualLayout>
      </c:layout>
      <c:scatterChart>
        <c:scatterStyle val="lineMarker"/>
        <c:ser>
          <c:idx val="0"/>
          <c:order val="0"/>
          <c:tx>
            <c:strRef>
              <c:f>Ile!$L$2</c:f>
              <c:strCache>
                <c:ptCount val="1"/>
                <c:pt idx="0">
                  <c:v>10˚C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effectLst/>
            </c:spPr>
          </c:marker>
          <c:xVal>
            <c:numRef>
              <c:f>Ile!$A$150:$A$265</c:f>
              <c:numCache>
                <c:formatCode>0.00E+00</c:formatCode>
                <c:ptCount val="116"/>
                <c:pt idx="0">
                  <c:v>0.90309346133390145</c:v>
                </c:pt>
                <c:pt idx="1">
                  <c:v>0.90309346133390145</c:v>
                </c:pt>
                <c:pt idx="2">
                  <c:v>0.90309346133390145</c:v>
                </c:pt>
                <c:pt idx="3">
                  <c:v>0.79557861664234164</c:v>
                </c:pt>
                <c:pt idx="4">
                  <c:v>0.79557861664234164</c:v>
                </c:pt>
                <c:pt idx="5">
                  <c:v>0.79557861664234164</c:v>
                </c:pt>
                <c:pt idx="6">
                  <c:v>0.79557861664234164</c:v>
                </c:pt>
                <c:pt idx="7">
                  <c:v>0.79557861664234164</c:v>
                </c:pt>
                <c:pt idx="8">
                  <c:v>0.79557861664234164</c:v>
                </c:pt>
                <c:pt idx="9">
                  <c:v>0.79557861664234164</c:v>
                </c:pt>
                <c:pt idx="10">
                  <c:v>0.79557861664234164</c:v>
                </c:pt>
                <c:pt idx="11">
                  <c:v>0.79557861664234164</c:v>
                </c:pt>
                <c:pt idx="12">
                  <c:v>0.65236858398131603</c:v>
                </c:pt>
                <c:pt idx="13">
                  <c:v>0.65236858398131603</c:v>
                </c:pt>
                <c:pt idx="14">
                  <c:v>0.65236858398131603</c:v>
                </c:pt>
                <c:pt idx="15">
                  <c:v>0.65236858398131603</c:v>
                </c:pt>
                <c:pt idx="16">
                  <c:v>0.65236858398131603</c:v>
                </c:pt>
                <c:pt idx="17">
                  <c:v>0.65236858398131603</c:v>
                </c:pt>
                <c:pt idx="18">
                  <c:v>0.65236858398131603</c:v>
                </c:pt>
                <c:pt idx="19">
                  <c:v>0.65236858398131603</c:v>
                </c:pt>
                <c:pt idx="20">
                  <c:v>0.99885908769322007</c:v>
                </c:pt>
                <c:pt idx="21">
                  <c:v>0.99885908769322007</c:v>
                </c:pt>
                <c:pt idx="22">
                  <c:v>0.99885908769322007</c:v>
                </c:pt>
                <c:pt idx="23">
                  <c:v>0.99885908769322007</c:v>
                </c:pt>
                <c:pt idx="24">
                  <c:v>0.96717361031291149</c:v>
                </c:pt>
                <c:pt idx="25">
                  <c:v>0.96717361031291149</c:v>
                </c:pt>
                <c:pt idx="26">
                  <c:v>0.96717361031291149</c:v>
                </c:pt>
                <c:pt idx="27">
                  <c:v>0.96717361031291149</c:v>
                </c:pt>
                <c:pt idx="28">
                  <c:v>0.96717361031291149</c:v>
                </c:pt>
                <c:pt idx="29">
                  <c:v>0.96717361031291149</c:v>
                </c:pt>
                <c:pt idx="30">
                  <c:v>0.96717361031291149</c:v>
                </c:pt>
                <c:pt idx="31">
                  <c:v>0.96717361031291149</c:v>
                </c:pt>
                <c:pt idx="32">
                  <c:v>0.96717361031291149</c:v>
                </c:pt>
                <c:pt idx="33">
                  <c:v>0.96717361031291149</c:v>
                </c:pt>
                <c:pt idx="34">
                  <c:v>0.96717361031291149</c:v>
                </c:pt>
                <c:pt idx="35">
                  <c:v>0.94827913550926557</c:v>
                </c:pt>
                <c:pt idx="36">
                  <c:v>0.94827913550926557</c:v>
                </c:pt>
                <c:pt idx="37">
                  <c:v>0.94827913550926557</c:v>
                </c:pt>
                <c:pt idx="38">
                  <c:v>0.7639566124451852</c:v>
                </c:pt>
                <c:pt idx="39">
                  <c:v>0.7639566124451852</c:v>
                </c:pt>
                <c:pt idx="40">
                  <c:v>0.7639566124451852</c:v>
                </c:pt>
                <c:pt idx="41">
                  <c:v>0.7639566124451852</c:v>
                </c:pt>
                <c:pt idx="42">
                  <c:v>0.94827913550926557</c:v>
                </c:pt>
                <c:pt idx="43">
                  <c:v>0.94827913550926557</c:v>
                </c:pt>
                <c:pt idx="44">
                  <c:v>0.94827913550926557</c:v>
                </c:pt>
                <c:pt idx="45">
                  <c:v>0.99885908769322007</c:v>
                </c:pt>
                <c:pt idx="46">
                  <c:v>0.99885908769322007</c:v>
                </c:pt>
                <c:pt idx="47">
                  <c:v>0.96717361031291149</c:v>
                </c:pt>
                <c:pt idx="48">
                  <c:v>0.96717361031291149</c:v>
                </c:pt>
                <c:pt idx="49">
                  <c:v>0.96717361031291149</c:v>
                </c:pt>
                <c:pt idx="50">
                  <c:v>0.96717361031291149</c:v>
                </c:pt>
                <c:pt idx="51">
                  <c:v>0.96717361031291149</c:v>
                </c:pt>
                <c:pt idx="52">
                  <c:v>0.96717361031291149</c:v>
                </c:pt>
                <c:pt idx="53">
                  <c:v>0.96717361031291149</c:v>
                </c:pt>
                <c:pt idx="54">
                  <c:v>0.94827913550926557</c:v>
                </c:pt>
                <c:pt idx="55">
                  <c:v>0.7639566124451852</c:v>
                </c:pt>
                <c:pt idx="56">
                  <c:v>0.7639566124451852</c:v>
                </c:pt>
                <c:pt idx="57">
                  <c:v>0.7639566124451852</c:v>
                </c:pt>
                <c:pt idx="58">
                  <c:v>0.94827913550926557</c:v>
                </c:pt>
                <c:pt idx="59">
                  <c:v>0.94827913550926557</c:v>
                </c:pt>
                <c:pt idx="60">
                  <c:v>0.94827913550926557</c:v>
                </c:pt>
                <c:pt idx="61">
                  <c:v>0.94827913550926557</c:v>
                </c:pt>
                <c:pt idx="62">
                  <c:v>0.94827913550926557</c:v>
                </c:pt>
                <c:pt idx="63">
                  <c:v>0.94827913550926557</c:v>
                </c:pt>
                <c:pt idx="64">
                  <c:v>0.94827913550926557</c:v>
                </c:pt>
                <c:pt idx="65">
                  <c:v>0.94827913550926557</c:v>
                </c:pt>
                <c:pt idx="66">
                  <c:v>0.94827913550926557</c:v>
                </c:pt>
                <c:pt idx="67">
                  <c:v>0.94827913550926557</c:v>
                </c:pt>
                <c:pt idx="68">
                  <c:v>0.94827913550926557</c:v>
                </c:pt>
                <c:pt idx="69">
                  <c:v>0.94827913550926557</c:v>
                </c:pt>
                <c:pt idx="70">
                  <c:v>0.94827913550926557</c:v>
                </c:pt>
                <c:pt idx="71">
                  <c:v>0.94827913550926557</c:v>
                </c:pt>
                <c:pt idx="72">
                  <c:v>0.94827913550926557</c:v>
                </c:pt>
                <c:pt idx="73">
                  <c:v>0.94827913550926557</c:v>
                </c:pt>
                <c:pt idx="74">
                  <c:v>0.94827913550926557</c:v>
                </c:pt>
                <c:pt idx="75">
                  <c:v>0.94827913550926557</c:v>
                </c:pt>
                <c:pt idx="76">
                  <c:v>0.94827913550926557</c:v>
                </c:pt>
                <c:pt idx="77">
                  <c:v>0.94827913550926557</c:v>
                </c:pt>
                <c:pt idx="78">
                  <c:v>0.94827913550926557</c:v>
                </c:pt>
                <c:pt idx="79">
                  <c:v>0.94827913550926557</c:v>
                </c:pt>
                <c:pt idx="80">
                  <c:v>0.71173672425309975</c:v>
                </c:pt>
                <c:pt idx="81">
                  <c:v>0.71173672425309975</c:v>
                </c:pt>
                <c:pt idx="82">
                  <c:v>0.71173672425309975</c:v>
                </c:pt>
                <c:pt idx="83">
                  <c:v>0.71173672425309975</c:v>
                </c:pt>
                <c:pt idx="84">
                  <c:v>0.71173672425309975</c:v>
                </c:pt>
                <c:pt idx="85">
                  <c:v>0.71173672425309975</c:v>
                </c:pt>
                <c:pt idx="86">
                  <c:v>0.65236858398131603</c:v>
                </c:pt>
                <c:pt idx="87">
                  <c:v>0.65236858398131603</c:v>
                </c:pt>
                <c:pt idx="88">
                  <c:v>0.65236858398131603</c:v>
                </c:pt>
                <c:pt idx="89">
                  <c:v>0.65236858398131603</c:v>
                </c:pt>
                <c:pt idx="90">
                  <c:v>0.65236858398131603</c:v>
                </c:pt>
                <c:pt idx="91">
                  <c:v>0.65236858398131603</c:v>
                </c:pt>
                <c:pt idx="92">
                  <c:v>0.65236858398131603</c:v>
                </c:pt>
                <c:pt idx="93">
                  <c:v>0.65236858398131603</c:v>
                </c:pt>
                <c:pt idx="94">
                  <c:v>0.81056611086453667</c:v>
                </c:pt>
                <c:pt idx="95">
                  <c:v>0.81056611086453667</c:v>
                </c:pt>
                <c:pt idx="96">
                  <c:v>0.81056611086453667</c:v>
                </c:pt>
                <c:pt idx="97">
                  <c:v>0.81056611086453667</c:v>
                </c:pt>
                <c:pt idx="98">
                  <c:v>0.94827913550926557</c:v>
                </c:pt>
                <c:pt idx="99">
                  <c:v>0.94827913550926557</c:v>
                </c:pt>
                <c:pt idx="100">
                  <c:v>1.0610324580451267</c:v>
                </c:pt>
                <c:pt idx="101">
                  <c:v>1.0610324580451267</c:v>
                </c:pt>
                <c:pt idx="102">
                  <c:v>1.0610324580451267</c:v>
                </c:pt>
                <c:pt idx="103">
                  <c:v>1.0610324580451267</c:v>
                </c:pt>
                <c:pt idx="104">
                  <c:v>1.0610324580451267</c:v>
                </c:pt>
                <c:pt idx="105">
                  <c:v>1.0610324580451267</c:v>
                </c:pt>
                <c:pt idx="106">
                  <c:v>1.0610324580451267</c:v>
                </c:pt>
                <c:pt idx="107">
                  <c:v>1.0610324580451267</c:v>
                </c:pt>
                <c:pt idx="108">
                  <c:v>1.0610324580451267</c:v>
                </c:pt>
                <c:pt idx="109">
                  <c:v>1.0266012428357527</c:v>
                </c:pt>
                <c:pt idx="110">
                  <c:v>0.96922313975093555</c:v>
                </c:pt>
                <c:pt idx="111">
                  <c:v>0.96922313975093555</c:v>
                </c:pt>
                <c:pt idx="112">
                  <c:v>0.96387411119904309</c:v>
                </c:pt>
                <c:pt idx="113">
                  <c:v>0.96922313975093555</c:v>
                </c:pt>
                <c:pt idx="114">
                  <c:v>0.96922313975093555</c:v>
                </c:pt>
                <c:pt idx="115">
                  <c:v>0.96922313975093555</c:v>
                </c:pt>
              </c:numCache>
            </c:numRef>
          </c:xVal>
          <c:yVal>
            <c:numRef>
              <c:f>Ile!$B$150:$B$265</c:f>
              <c:numCache>
                <c:formatCode>General</c:formatCode>
                <c:ptCount val="116"/>
                <c:pt idx="0">
                  <c:v>5.6907469973248803E-2</c:v>
                </c:pt>
                <c:pt idx="1">
                  <c:v>2.8537226039590361E-2</c:v>
                </c:pt>
                <c:pt idx="2">
                  <c:v>1.6713993351471661E-2</c:v>
                </c:pt>
                <c:pt idx="3">
                  <c:v>2.3122542104583355E-2</c:v>
                </c:pt>
                <c:pt idx="4">
                  <c:v>2.2347200230317974E-2</c:v>
                </c:pt>
                <c:pt idx="5">
                  <c:v>2.2907646700652731E-2</c:v>
                </c:pt>
                <c:pt idx="6">
                  <c:v>2.4207213077421862E-2</c:v>
                </c:pt>
                <c:pt idx="7">
                  <c:v>2.3407996923605817E-2</c:v>
                </c:pt>
                <c:pt idx="8">
                  <c:v>1.8197677321103556E-2</c:v>
                </c:pt>
                <c:pt idx="9">
                  <c:v>1.5502634094366597E-2</c:v>
                </c:pt>
                <c:pt idx="10">
                  <c:v>1.5921161501360401E-2</c:v>
                </c:pt>
                <c:pt idx="11">
                  <c:v>1.4689972694361092E-2</c:v>
                </c:pt>
                <c:pt idx="12">
                  <c:v>2.1373739413825019E-2</c:v>
                </c:pt>
                <c:pt idx="13">
                  <c:v>2.0173184953936434E-2</c:v>
                </c:pt>
                <c:pt idx="14">
                  <c:v>2.2522528424145052E-2</c:v>
                </c:pt>
                <c:pt idx="15">
                  <c:v>1.4586713130469612E-2</c:v>
                </c:pt>
                <c:pt idx="16">
                  <c:v>1.5398194796661201E-2</c:v>
                </c:pt>
                <c:pt idx="17">
                  <c:v>1.9201493695059794E-2</c:v>
                </c:pt>
                <c:pt idx="18">
                  <c:v>1.6971947461064636E-2</c:v>
                </c:pt>
                <c:pt idx="19">
                  <c:v>1.4161467290924918E-2</c:v>
                </c:pt>
                <c:pt idx="20">
                  <c:v>1.5480839999999999E-2</c:v>
                </c:pt>
                <c:pt idx="21">
                  <c:v>1.6361813999999999E-2</c:v>
                </c:pt>
                <c:pt idx="22">
                  <c:v>1.6008079000000001E-2</c:v>
                </c:pt>
                <c:pt idx="23">
                  <c:v>1.6227322999999998E-2</c:v>
                </c:pt>
                <c:pt idx="24">
                  <c:v>1.6709422000000002E-2</c:v>
                </c:pt>
                <c:pt idx="25">
                  <c:v>1.6099149E-2</c:v>
                </c:pt>
                <c:pt idx="26">
                  <c:v>1.6379214999999999E-2</c:v>
                </c:pt>
                <c:pt idx="27">
                  <c:v>1.6406397E-2</c:v>
                </c:pt>
                <c:pt idx="28">
                  <c:v>1.5024028E-2</c:v>
                </c:pt>
                <c:pt idx="29">
                  <c:v>1.6197504000000001E-2</c:v>
                </c:pt>
                <c:pt idx="30">
                  <c:v>1.5582148000000001E-2</c:v>
                </c:pt>
                <c:pt idx="31">
                  <c:v>1.8524043E-2</c:v>
                </c:pt>
                <c:pt idx="32">
                  <c:v>1.6096432000000001E-2</c:v>
                </c:pt>
                <c:pt idx="33">
                  <c:v>1.5588647000000001E-2</c:v>
                </c:pt>
                <c:pt idx="34">
                  <c:v>1.7000370000000001E-2</c:v>
                </c:pt>
                <c:pt idx="35">
                  <c:v>1.5403306E-2</c:v>
                </c:pt>
                <c:pt idx="36">
                  <c:v>1.5871858999999999E-2</c:v>
                </c:pt>
                <c:pt idx="37">
                  <c:v>1.5117698000000001E-2</c:v>
                </c:pt>
                <c:pt idx="38">
                  <c:v>1.6409531000000002E-2</c:v>
                </c:pt>
                <c:pt idx="39">
                  <c:v>1.6888013E-2</c:v>
                </c:pt>
                <c:pt idx="40">
                  <c:v>1.5281853999999999E-2</c:v>
                </c:pt>
                <c:pt idx="41">
                  <c:v>1.5575111000000001E-2</c:v>
                </c:pt>
                <c:pt idx="42">
                  <c:v>1.6776536000000002E-2</c:v>
                </c:pt>
                <c:pt idx="43">
                  <c:v>1.5003298E-2</c:v>
                </c:pt>
                <c:pt idx="44">
                  <c:v>1.5555114E-2</c:v>
                </c:pt>
                <c:pt idx="45">
                  <c:v>1.4597681E-2</c:v>
                </c:pt>
                <c:pt idx="46">
                  <c:v>1.5340588E-2</c:v>
                </c:pt>
                <c:pt idx="47">
                  <c:v>1.3649839E-2</c:v>
                </c:pt>
                <c:pt idx="48">
                  <c:v>1.4293024E-2</c:v>
                </c:pt>
                <c:pt idx="49">
                  <c:v>1.4427743999999999E-2</c:v>
                </c:pt>
                <c:pt idx="50">
                  <c:v>1.4211886999999999E-2</c:v>
                </c:pt>
                <c:pt idx="51">
                  <c:v>1.4081086E-2</c:v>
                </c:pt>
                <c:pt idx="52">
                  <c:v>1.4696580000000001E-2</c:v>
                </c:pt>
                <c:pt idx="53">
                  <c:v>1.7000370000000001E-2</c:v>
                </c:pt>
                <c:pt idx="54">
                  <c:v>1.1048541E-2</c:v>
                </c:pt>
                <c:pt idx="55">
                  <c:v>1.7618801E-2</c:v>
                </c:pt>
                <c:pt idx="56">
                  <c:v>1.8877204000000002E-2</c:v>
                </c:pt>
                <c:pt idx="57">
                  <c:v>1.6991353000000001E-2</c:v>
                </c:pt>
                <c:pt idx="58">
                  <c:v>1.6203903814999802E-2</c:v>
                </c:pt>
                <c:pt idx="59">
                  <c:v>1.6491992370263397E-2</c:v>
                </c:pt>
                <c:pt idx="60">
                  <c:v>1.6420242127456627E-2</c:v>
                </c:pt>
                <c:pt idx="61">
                  <c:v>1.5136433408274886E-2</c:v>
                </c:pt>
                <c:pt idx="62">
                  <c:v>1.6925811246025185E-2</c:v>
                </c:pt>
                <c:pt idx="63">
                  <c:v>1.5941616361199562E-2</c:v>
                </c:pt>
                <c:pt idx="64">
                  <c:v>1.9223476315228742E-2</c:v>
                </c:pt>
                <c:pt idx="65">
                  <c:v>1.7454306623940263E-2</c:v>
                </c:pt>
                <c:pt idx="66">
                  <c:v>1.5994643877073809E-2</c:v>
                </c:pt>
                <c:pt idx="67">
                  <c:v>1.5689568535196239E-2</c:v>
                </c:pt>
                <c:pt idx="68">
                  <c:v>1.6171639730968763E-2</c:v>
                </c:pt>
                <c:pt idx="69">
                  <c:v>1.6249602742649537E-2</c:v>
                </c:pt>
                <c:pt idx="70">
                  <c:v>1.5625662060958386E-2</c:v>
                </c:pt>
                <c:pt idx="71">
                  <c:v>1.7259635020018853E-2</c:v>
                </c:pt>
                <c:pt idx="72">
                  <c:v>1.5587086792478428E-2</c:v>
                </c:pt>
                <c:pt idx="73">
                  <c:v>1.816741143734036E-2</c:v>
                </c:pt>
                <c:pt idx="74">
                  <c:v>3.2803367466644771E-2</c:v>
                </c:pt>
                <c:pt idx="75">
                  <c:v>1.7371401334596508E-2</c:v>
                </c:pt>
                <c:pt idx="76">
                  <c:v>1.47072270261539E-2</c:v>
                </c:pt>
                <c:pt idx="77">
                  <c:v>1.8322467914321291E-2</c:v>
                </c:pt>
                <c:pt idx="78">
                  <c:v>1.841729592988529E-2</c:v>
                </c:pt>
                <c:pt idx="79">
                  <c:v>1.7082486091960468E-2</c:v>
                </c:pt>
                <c:pt idx="80">
                  <c:v>1.7159670914415826E-2</c:v>
                </c:pt>
                <c:pt idx="81">
                  <c:v>1.619365429650545E-2</c:v>
                </c:pt>
                <c:pt idx="82">
                  <c:v>1.6040301927413264E-2</c:v>
                </c:pt>
                <c:pt idx="83">
                  <c:v>1.6244307045225E-2</c:v>
                </c:pt>
                <c:pt idx="84">
                  <c:v>1.6190970969570315E-2</c:v>
                </c:pt>
                <c:pt idx="85">
                  <c:v>1.6845620708985001E-2</c:v>
                </c:pt>
                <c:pt idx="86">
                  <c:v>1.7846760682037652E-2</c:v>
                </c:pt>
                <c:pt idx="87">
                  <c:v>1.5949309212696036E-2</c:v>
                </c:pt>
                <c:pt idx="88">
                  <c:v>1.7391745100153989E-2</c:v>
                </c:pt>
                <c:pt idx="89">
                  <c:v>1.5979792853708874E-2</c:v>
                </c:pt>
                <c:pt idx="90">
                  <c:v>1.6786882116221577E-2</c:v>
                </c:pt>
                <c:pt idx="91">
                  <c:v>1.7280151535187232E-2</c:v>
                </c:pt>
                <c:pt idx="92">
                  <c:v>1.5877471810872828E-2</c:v>
                </c:pt>
                <c:pt idx="93">
                  <c:v>1.6249189159375649E-2</c:v>
                </c:pt>
                <c:pt idx="94">
                  <c:v>1.5272363215793217E-2</c:v>
                </c:pt>
                <c:pt idx="95">
                  <c:v>1.9592004406061021E-2</c:v>
                </c:pt>
                <c:pt idx="96">
                  <c:v>1.589032136687599E-2</c:v>
                </c:pt>
                <c:pt idx="97">
                  <c:v>1.4593094714262449E-2</c:v>
                </c:pt>
                <c:pt idx="98">
                  <c:v>1.5668392503699918E-2</c:v>
                </c:pt>
                <c:pt idx="99">
                  <c:v>1.7626379117552077E-2</c:v>
                </c:pt>
                <c:pt idx="100">
                  <c:v>1.5724654517511046E-2</c:v>
                </c:pt>
                <c:pt idx="101">
                  <c:v>1.5666762042655696E-2</c:v>
                </c:pt>
                <c:pt idx="102">
                  <c:v>1.5720257386859934E-2</c:v>
                </c:pt>
                <c:pt idx="103">
                  <c:v>1.7664368616215058E-2</c:v>
                </c:pt>
                <c:pt idx="104">
                  <c:v>1.9813884217240806E-2</c:v>
                </c:pt>
                <c:pt idx="105">
                  <c:v>1.7582859231129035E-2</c:v>
                </c:pt>
                <c:pt idx="106">
                  <c:v>1.5812955046372954E-2</c:v>
                </c:pt>
                <c:pt idx="107">
                  <c:v>1.5810835844730545E-2</c:v>
                </c:pt>
                <c:pt idx="108">
                  <c:v>1.685526466649977E-2</c:v>
                </c:pt>
                <c:pt idx="109">
                  <c:v>1.6225180548635761E-2</c:v>
                </c:pt>
                <c:pt idx="110">
                  <c:v>1.5293436319696159E-2</c:v>
                </c:pt>
                <c:pt idx="111">
                  <c:v>1.3092686804564001E-2</c:v>
                </c:pt>
                <c:pt idx="112">
                  <c:v>1.4558553942799498E-2</c:v>
                </c:pt>
                <c:pt idx="113">
                  <c:v>1.5947530734975124E-2</c:v>
                </c:pt>
                <c:pt idx="114">
                  <c:v>1.5322226514399304E-2</c:v>
                </c:pt>
                <c:pt idx="115">
                  <c:v>1.5370564681275857E-2</c:v>
                </c:pt>
              </c:numCache>
            </c:numRef>
          </c:yVal>
        </c:ser>
        <c:ser>
          <c:idx val="1"/>
          <c:order val="1"/>
          <c:tx>
            <c:strRef>
              <c:f>Ile!$I$149</c:f>
              <c:strCache>
                <c:ptCount val="1"/>
                <c:pt idx="0">
                  <c:v>80oC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9"/>
            <c:spPr>
              <a:solidFill>
                <a:srgbClr val="008000"/>
              </a:solidFill>
              <a:ln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Ile!$H$150:$H$182</c:f>
              <c:numCache>
                <c:formatCode>General</c:formatCode>
                <c:ptCount val="3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0.38021124171160603</c:v>
                </c:pt>
                <c:pt idx="15">
                  <c:v>0.38021124171160603</c:v>
                </c:pt>
                <c:pt idx="16">
                  <c:v>1.4593924877592308</c:v>
                </c:pt>
                <c:pt idx="17">
                  <c:v>1.4593924877592308</c:v>
                </c:pt>
                <c:pt idx="18">
                  <c:v>1.1583624920952498</c:v>
                </c:pt>
                <c:pt idx="19">
                  <c:v>1.1583624920952498</c:v>
                </c:pt>
                <c:pt idx="20">
                  <c:v>0.38021124171160603</c:v>
                </c:pt>
                <c:pt idx="21">
                  <c:v>0.38021124171160603</c:v>
                </c:pt>
                <c:pt idx="22">
                  <c:v>1.4593924877592308</c:v>
                </c:pt>
                <c:pt idx="23">
                  <c:v>1.4593924877592308</c:v>
                </c:pt>
                <c:pt idx="24">
                  <c:v>1.1583624920952498</c:v>
                </c:pt>
                <c:pt idx="25">
                  <c:v>1.1583624920952498</c:v>
                </c:pt>
                <c:pt idx="26">
                  <c:v>0.38021124171160603</c:v>
                </c:pt>
                <c:pt idx="27">
                  <c:v>0.38021124171160603</c:v>
                </c:pt>
                <c:pt idx="28">
                  <c:v>1.4593924877592308</c:v>
                </c:pt>
                <c:pt idx="29">
                  <c:v>1.4593924877592308</c:v>
                </c:pt>
                <c:pt idx="30">
                  <c:v>1.1583624920952498</c:v>
                </c:pt>
                <c:pt idx="31">
                  <c:v>1.1583624920952498</c:v>
                </c:pt>
                <c:pt idx="32">
                  <c:v>0.38021124171160603</c:v>
                </c:pt>
              </c:numCache>
            </c:numRef>
          </c:xVal>
          <c:yVal>
            <c:numRef>
              <c:f>Ile!$I$150:$I$182</c:f>
              <c:numCache>
                <c:formatCode>General</c:formatCode>
                <c:ptCount val="33"/>
                <c:pt idx="0">
                  <c:v>2.7243038000000001E-2</c:v>
                </c:pt>
                <c:pt idx="1">
                  <c:v>2.6510110999999999E-2</c:v>
                </c:pt>
                <c:pt idx="2">
                  <c:v>0.34585809000000001</c:v>
                </c:pt>
                <c:pt idx="3">
                  <c:v>0.19915899500000001</c:v>
                </c:pt>
                <c:pt idx="4">
                  <c:v>2.5486640000000001E-2</c:v>
                </c:pt>
                <c:pt idx="5">
                  <c:v>8.2973449999999994E-3</c:v>
                </c:pt>
                <c:pt idx="6">
                  <c:v>2.4619996000000002E-2</c:v>
                </c:pt>
                <c:pt idx="7">
                  <c:v>2.5337532999999999E-2</c:v>
                </c:pt>
                <c:pt idx="8">
                  <c:v>2.1181881E-2</c:v>
                </c:pt>
                <c:pt idx="9">
                  <c:v>2.1832266999999999E-2</c:v>
                </c:pt>
                <c:pt idx="10">
                  <c:v>2.7153525000000001E-2</c:v>
                </c:pt>
                <c:pt idx="11">
                  <c:v>2.6041251000000001E-2</c:v>
                </c:pt>
                <c:pt idx="12">
                  <c:v>4.4054161000000001E-2</c:v>
                </c:pt>
                <c:pt idx="13">
                  <c:v>8.0003079999999994E-3</c:v>
                </c:pt>
                <c:pt idx="14">
                  <c:v>0.32105662499999998</c:v>
                </c:pt>
                <c:pt idx="15">
                  <c:v>0.376828159</c:v>
                </c:pt>
                <c:pt idx="16">
                  <c:v>2.3924392999999999E-2</c:v>
                </c:pt>
                <c:pt idx="17">
                  <c:v>2.5236697999999998E-2</c:v>
                </c:pt>
                <c:pt idx="18">
                  <c:v>0.24333955800000001</c:v>
                </c:pt>
                <c:pt idx="19">
                  <c:v>2.2491972999999998E-2</c:v>
                </c:pt>
                <c:pt idx="20">
                  <c:v>2.2070459000000001E-2</c:v>
                </c:pt>
                <c:pt idx="21">
                  <c:v>3.1209658000000001E-2</c:v>
                </c:pt>
                <c:pt idx="22">
                  <c:v>3.0548255E-2</c:v>
                </c:pt>
                <c:pt idx="23">
                  <c:v>3.1759234999999997E-2</c:v>
                </c:pt>
                <c:pt idx="24">
                  <c:v>3.9223002E-2</c:v>
                </c:pt>
                <c:pt idx="25">
                  <c:v>2.7940352000000002E-2</c:v>
                </c:pt>
                <c:pt idx="26">
                  <c:v>3.3199689999999997E-2</c:v>
                </c:pt>
                <c:pt idx="27">
                  <c:v>2.0785863000000002E-2</c:v>
                </c:pt>
                <c:pt idx="28">
                  <c:v>2.3829332000000002E-2</c:v>
                </c:pt>
                <c:pt idx="29">
                  <c:v>2.7206900999999999E-2</c:v>
                </c:pt>
                <c:pt idx="30">
                  <c:v>2.4083055999999999E-2</c:v>
                </c:pt>
                <c:pt idx="31">
                  <c:v>1.8865827000000002E-2</c:v>
                </c:pt>
                <c:pt idx="32">
                  <c:v>9.3507460000000001E-3</c:v>
                </c:pt>
              </c:numCache>
            </c:numRef>
          </c:yVal>
        </c:ser>
        <c:ser>
          <c:idx val="2"/>
          <c:order val="2"/>
          <c:tx>
            <c:strRef>
              <c:f>Ile!$P$149</c:f>
              <c:strCache>
                <c:ptCount val="1"/>
                <c:pt idx="0">
                  <c:v>110oC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Ile!$O$150:$O$179</c:f>
              <c:numCache>
                <c:formatCode>General</c:formatCode>
                <c:ptCount val="3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2.0791812460476247</c:v>
                </c:pt>
                <c:pt idx="15" formatCode="0.00">
                  <c:v>2.0791812460476247</c:v>
                </c:pt>
                <c:pt idx="16" formatCode="0.00">
                  <c:v>2.3802112417116059</c:v>
                </c:pt>
                <c:pt idx="17" formatCode="0.00">
                  <c:v>2.3802112417116059</c:v>
                </c:pt>
                <c:pt idx="18" formatCode="0.00">
                  <c:v>2.6812412373755872</c:v>
                </c:pt>
                <c:pt idx="19" formatCode="0.00">
                  <c:v>2.6812412373755872</c:v>
                </c:pt>
                <c:pt idx="20" formatCode="0.00">
                  <c:v>2.0791812460476247</c:v>
                </c:pt>
                <c:pt idx="21" formatCode="0.00">
                  <c:v>2.0791812460476247</c:v>
                </c:pt>
                <c:pt idx="22" formatCode="0.00">
                  <c:v>2.3802112417116059</c:v>
                </c:pt>
                <c:pt idx="23" formatCode="0.00">
                  <c:v>2.3802112417116059</c:v>
                </c:pt>
                <c:pt idx="24" formatCode="0.00">
                  <c:v>2.6812412373755872</c:v>
                </c:pt>
                <c:pt idx="25" formatCode="0.00">
                  <c:v>2.6812412373755872</c:v>
                </c:pt>
                <c:pt idx="26" formatCode="0.00">
                  <c:v>2.0791812460476247</c:v>
                </c:pt>
                <c:pt idx="27" formatCode="0.00">
                  <c:v>2.0791812460476247</c:v>
                </c:pt>
                <c:pt idx="28" formatCode="0.00">
                  <c:v>2.3802112417116059</c:v>
                </c:pt>
                <c:pt idx="29" formatCode="0.00">
                  <c:v>2.3802112417116059</c:v>
                </c:pt>
              </c:numCache>
            </c:numRef>
          </c:xVal>
          <c:yVal>
            <c:numRef>
              <c:f>Ile!$P$150:$P$179</c:f>
              <c:numCache>
                <c:formatCode>General</c:formatCode>
                <c:ptCount val="30"/>
                <c:pt idx="0">
                  <c:v>2.7243038000000001E-2</c:v>
                </c:pt>
                <c:pt idx="1">
                  <c:v>2.6510110999999999E-2</c:v>
                </c:pt>
                <c:pt idx="2">
                  <c:v>2.5486640000000001E-2</c:v>
                </c:pt>
                <c:pt idx="3">
                  <c:v>8.2973449999999994E-3</c:v>
                </c:pt>
                <c:pt idx="4">
                  <c:v>2.4619996000000002E-2</c:v>
                </c:pt>
                <c:pt idx="5">
                  <c:v>2.5337532999999999E-2</c:v>
                </c:pt>
                <c:pt idx="6">
                  <c:v>2.1181881E-2</c:v>
                </c:pt>
                <c:pt idx="7">
                  <c:v>2.1832266999999999E-2</c:v>
                </c:pt>
                <c:pt idx="8">
                  <c:v>2.7153525000000001E-2</c:v>
                </c:pt>
                <c:pt idx="9">
                  <c:v>2.6041251000000001E-2</c:v>
                </c:pt>
                <c:pt idx="10">
                  <c:v>4.4054161000000001E-2</c:v>
                </c:pt>
                <c:pt idx="11">
                  <c:v>8.0003079999999994E-3</c:v>
                </c:pt>
                <c:pt idx="12">
                  <c:v>0.123968881</c:v>
                </c:pt>
                <c:pt idx="13">
                  <c:v>0.194048305</c:v>
                </c:pt>
                <c:pt idx="14" formatCode="0.00">
                  <c:v>0.123968881</c:v>
                </c:pt>
                <c:pt idx="15" formatCode="0.00">
                  <c:v>0.194048305</c:v>
                </c:pt>
                <c:pt idx="16" formatCode="0.00">
                  <c:v>0.31849169799999999</c:v>
                </c:pt>
                <c:pt idx="17" formatCode="0.00">
                  <c:v>0.19077799100000001</c:v>
                </c:pt>
                <c:pt idx="18" formatCode="0.00">
                  <c:v>0.173891605</c:v>
                </c:pt>
                <c:pt idx="19" formatCode="0.00">
                  <c:v>0.16680340900000001</c:v>
                </c:pt>
                <c:pt idx="20" formatCode="0.00">
                  <c:v>4.4005572E-2</c:v>
                </c:pt>
                <c:pt idx="21" formatCode="0.00">
                  <c:v>4.5915267000000003E-2</c:v>
                </c:pt>
                <c:pt idx="22" formatCode="0.00">
                  <c:v>5.5266368000000003E-2</c:v>
                </c:pt>
                <c:pt idx="23" formatCode="0.00">
                  <c:v>5.9418674999999997E-2</c:v>
                </c:pt>
                <c:pt idx="24" formatCode="0.00">
                  <c:v>5.9154673999999997E-2</c:v>
                </c:pt>
                <c:pt idx="25" formatCode="0.00">
                  <c:v>3.7396339000000001E-2</c:v>
                </c:pt>
                <c:pt idx="26" formatCode="0.00">
                  <c:v>4.7214820999999997E-2</c:v>
                </c:pt>
                <c:pt idx="27" formatCode="0.00">
                  <c:v>4.1652586999999998E-2</c:v>
                </c:pt>
                <c:pt idx="28" formatCode="0.00">
                  <c:v>6.6091116000000005E-2</c:v>
                </c:pt>
                <c:pt idx="29" formatCode="0.00">
                  <c:v>5.2467609999999998E-2</c:v>
                </c:pt>
              </c:numCache>
            </c:numRef>
          </c:yVal>
        </c:ser>
        <c:ser>
          <c:idx val="3"/>
          <c:order val="3"/>
          <c:tx>
            <c:strRef>
              <c:f>Ile!$W$149</c:f>
              <c:strCache>
                <c:ptCount val="1"/>
                <c:pt idx="0">
                  <c:v>140oC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effectLst/>
            </c:spPr>
          </c:marker>
          <c:xVal>
            <c:numRef>
              <c:f>Ile!$V$150:$V$227</c:f>
              <c:numCache>
                <c:formatCode>General</c:formatCode>
                <c:ptCount val="7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 formatCode="0.00">
                  <c:v>1.6532125137753437</c:v>
                </c:pt>
                <c:pt idx="15" formatCode="0.00">
                  <c:v>1.6532125137753437</c:v>
                </c:pt>
                <c:pt idx="16" formatCode="0.00">
                  <c:v>1.6532125137753437</c:v>
                </c:pt>
                <c:pt idx="17" formatCode="0.00">
                  <c:v>1.6532125137753437</c:v>
                </c:pt>
                <c:pt idx="18" formatCode="0.00">
                  <c:v>1.954242509439325</c:v>
                </c:pt>
                <c:pt idx="19" formatCode="0.00">
                  <c:v>1.954242509439325</c:v>
                </c:pt>
                <c:pt idx="20" formatCode="0.00">
                  <c:v>1.954242509439325</c:v>
                </c:pt>
                <c:pt idx="21" formatCode="0.00">
                  <c:v>1.954242509439325</c:v>
                </c:pt>
                <c:pt idx="22" formatCode="0.00">
                  <c:v>2.255272505103306</c:v>
                </c:pt>
                <c:pt idx="23" formatCode="0.00">
                  <c:v>2.255272505103306</c:v>
                </c:pt>
                <c:pt idx="24" formatCode="0.00">
                  <c:v>2.4313637641589874</c:v>
                </c:pt>
                <c:pt idx="25" formatCode="0.00">
                  <c:v>2.4313637641589874</c:v>
                </c:pt>
                <c:pt idx="26" formatCode="0.00">
                  <c:v>2.5563025007672873</c:v>
                </c:pt>
                <c:pt idx="27" formatCode="0.00">
                  <c:v>2.5563025007672873</c:v>
                </c:pt>
                <c:pt idx="28" formatCode="0.00">
                  <c:v>3.0334237554869499</c:v>
                </c:pt>
                <c:pt idx="29" formatCode="0.00">
                  <c:v>3.0334237554869499</c:v>
                </c:pt>
                <c:pt idx="30" formatCode="0.00">
                  <c:v>3.3344537511509307</c:v>
                </c:pt>
                <c:pt idx="31" formatCode="0.00">
                  <c:v>3.3344537511509307</c:v>
                </c:pt>
                <c:pt idx="32" formatCode="0.00">
                  <c:v>3.3344537511509307</c:v>
                </c:pt>
                <c:pt idx="33" formatCode="0.00">
                  <c:v>3.3344537511509307</c:v>
                </c:pt>
                <c:pt idx="34" formatCode="0.00">
                  <c:v>3.510545010206612</c:v>
                </c:pt>
                <c:pt idx="35" formatCode="0.00">
                  <c:v>3.510545010206612</c:v>
                </c:pt>
                <c:pt idx="36" formatCode="0.00">
                  <c:v>3.6354837468149119</c:v>
                </c:pt>
                <c:pt idx="37" formatCode="0.00">
                  <c:v>3.6354837468149119</c:v>
                </c:pt>
                <c:pt idx="38" formatCode="0.00">
                  <c:v>3.7323937598229686</c:v>
                </c:pt>
                <c:pt idx="39" formatCode="0.00">
                  <c:v>3.7323937598229686</c:v>
                </c:pt>
                <c:pt idx="40" formatCode="0.00">
                  <c:v>1.6532125137753437</c:v>
                </c:pt>
                <c:pt idx="41" formatCode="0.00">
                  <c:v>1.6532125137753437</c:v>
                </c:pt>
                <c:pt idx="42" formatCode="0.00">
                  <c:v>1.954242509439325</c:v>
                </c:pt>
                <c:pt idx="43" formatCode="0.00">
                  <c:v>1.954242509439325</c:v>
                </c:pt>
                <c:pt idx="44" formatCode="0.00">
                  <c:v>2.255272505103306</c:v>
                </c:pt>
                <c:pt idx="45" formatCode="0.00">
                  <c:v>2.255272505103306</c:v>
                </c:pt>
                <c:pt idx="46" formatCode="0.00">
                  <c:v>2.4313637641589874</c:v>
                </c:pt>
                <c:pt idx="47" formatCode="0.00">
                  <c:v>2.4313637641589874</c:v>
                </c:pt>
                <c:pt idx="48" formatCode="0.00">
                  <c:v>2.5563025007672873</c:v>
                </c:pt>
                <c:pt idx="49" formatCode="0.00">
                  <c:v>2.5563025007672873</c:v>
                </c:pt>
                <c:pt idx="50" formatCode="0.00">
                  <c:v>3.0334237554869499</c:v>
                </c:pt>
                <c:pt idx="51" formatCode="0.00">
                  <c:v>3.0334237554869499</c:v>
                </c:pt>
                <c:pt idx="52" formatCode="0.00">
                  <c:v>3.3344537511509307</c:v>
                </c:pt>
                <c:pt idx="53" formatCode="0.00">
                  <c:v>3.3344537511509307</c:v>
                </c:pt>
                <c:pt idx="54" formatCode="0.00">
                  <c:v>3.510545010206612</c:v>
                </c:pt>
                <c:pt idx="55" formatCode="0.00">
                  <c:v>3.510545010206612</c:v>
                </c:pt>
                <c:pt idx="56" formatCode="0.00">
                  <c:v>3.6354837468149119</c:v>
                </c:pt>
                <c:pt idx="57" formatCode="0.00">
                  <c:v>3.6354837468149119</c:v>
                </c:pt>
                <c:pt idx="58" formatCode="0.00">
                  <c:v>3.7323937598229686</c:v>
                </c:pt>
                <c:pt idx="59" formatCode="0.00">
                  <c:v>3.7323937598229686</c:v>
                </c:pt>
                <c:pt idx="60" formatCode="0.00">
                  <c:v>1.6532125137753437</c:v>
                </c:pt>
                <c:pt idx="61" formatCode="0.00">
                  <c:v>1.6532125137753437</c:v>
                </c:pt>
                <c:pt idx="62" formatCode="0.00">
                  <c:v>1.954242509439325</c:v>
                </c:pt>
                <c:pt idx="63" formatCode="0.00">
                  <c:v>1.954242509439325</c:v>
                </c:pt>
                <c:pt idx="64" formatCode="0.00">
                  <c:v>2.255272505103306</c:v>
                </c:pt>
                <c:pt idx="65" formatCode="0.00">
                  <c:v>2.255272505103306</c:v>
                </c:pt>
                <c:pt idx="66" formatCode="0.00">
                  <c:v>2.4313637641589874</c:v>
                </c:pt>
                <c:pt idx="67" formatCode="0.00">
                  <c:v>2.4313637641589874</c:v>
                </c:pt>
                <c:pt idx="68" formatCode="0.00">
                  <c:v>2.5563025007672873</c:v>
                </c:pt>
                <c:pt idx="69" formatCode="0.00">
                  <c:v>2.5563025007672873</c:v>
                </c:pt>
                <c:pt idx="70" formatCode="0.00">
                  <c:v>3.0334237554869499</c:v>
                </c:pt>
                <c:pt idx="71" formatCode="0.00">
                  <c:v>3.0334237554869499</c:v>
                </c:pt>
                <c:pt idx="72" formatCode="0.00">
                  <c:v>3.3344537511509307</c:v>
                </c:pt>
                <c:pt idx="73" formatCode="0.00">
                  <c:v>3.3344537511509307</c:v>
                </c:pt>
                <c:pt idx="74" formatCode="0.00">
                  <c:v>3.3344537511509307</c:v>
                </c:pt>
                <c:pt idx="75" formatCode="0.00">
                  <c:v>3.3344537511509307</c:v>
                </c:pt>
                <c:pt idx="76" formatCode="0.00">
                  <c:v>3.510545010206612</c:v>
                </c:pt>
                <c:pt idx="77" formatCode="0.00">
                  <c:v>3.6354837468149119</c:v>
                </c:pt>
              </c:numCache>
            </c:numRef>
          </c:xVal>
          <c:yVal>
            <c:numRef>
              <c:f>Ile!$W$150:$W$227</c:f>
              <c:numCache>
                <c:formatCode>General</c:formatCode>
                <c:ptCount val="78"/>
                <c:pt idx="0">
                  <c:v>2.7243038000000001E-2</c:v>
                </c:pt>
                <c:pt idx="1">
                  <c:v>2.6510110999999999E-2</c:v>
                </c:pt>
                <c:pt idx="2">
                  <c:v>0.34585809000000001</c:v>
                </c:pt>
                <c:pt idx="3">
                  <c:v>0.19915899500000001</c:v>
                </c:pt>
                <c:pt idx="4">
                  <c:v>2.5486640000000001E-2</c:v>
                </c:pt>
                <c:pt idx="5">
                  <c:v>8.2973449999999994E-3</c:v>
                </c:pt>
                <c:pt idx="6">
                  <c:v>2.4619996000000002E-2</c:v>
                </c:pt>
                <c:pt idx="7">
                  <c:v>2.5337532999999999E-2</c:v>
                </c:pt>
                <c:pt idx="8">
                  <c:v>2.1181881E-2</c:v>
                </c:pt>
                <c:pt idx="9">
                  <c:v>2.1832266999999999E-2</c:v>
                </c:pt>
                <c:pt idx="10">
                  <c:v>2.7153525000000001E-2</c:v>
                </c:pt>
                <c:pt idx="11">
                  <c:v>2.6041251000000001E-2</c:v>
                </c:pt>
                <c:pt idx="12">
                  <c:v>4.4054161000000001E-2</c:v>
                </c:pt>
                <c:pt idx="13">
                  <c:v>8.0003079999999994E-3</c:v>
                </c:pt>
                <c:pt idx="14" formatCode="0.00">
                  <c:v>1.7622682000000001E-2</c:v>
                </c:pt>
                <c:pt idx="15" formatCode="0.00">
                  <c:v>0.186205172</c:v>
                </c:pt>
                <c:pt idx="16" formatCode="0.00">
                  <c:v>1.6148164E-2</c:v>
                </c:pt>
                <c:pt idx="17" formatCode="0.00">
                  <c:v>0.13267949400000001</c:v>
                </c:pt>
                <c:pt idx="18" formatCode="0.00">
                  <c:v>1.3799387999999999E-2</c:v>
                </c:pt>
                <c:pt idx="19" formatCode="0.00">
                  <c:v>0.15342587399999999</c:v>
                </c:pt>
                <c:pt idx="20" formatCode="0.00">
                  <c:v>8.6541535000000003E-2</c:v>
                </c:pt>
                <c:pt idx="21" formatCode="0.00">
                  <c:v>0.163487876</c:v>
                </c:pt>
                <c:pt idx="22" formatCode="0.00">
                  <c:v>0.17358997100000001</c:v>
                </c:pt>
                <c:pt idx="23" formatCode="0.00">
                  <c:v>9.0801915999999996E-2</c:v>
                </c:pt>
                <c:pt idx="24" formatCode="0.00">
                  <c:v>0.16612105599999999</c:v>
                </c:pt>
                <c:pt idx="25" formatCode="0.00">
                  <c:v>0.16914744400000001</c:v>
                </c:pt>
                <c:pt idx="26" formatCode="0.00">
                  <c:v>0.34200188399999998</c:v>
                </c:pt>
                <c:pt idx="27" formatCode="0.00">
                  <c:v>0.37274268500000002</c:v>
                </c:pt>
                <c:pt idx="28" formatCode="0.00">
                  <c:v>5.1055606000000003E-2</c:v>
                </c:pt>
                <c:pt idx="29" formatCode="0.00">
                  <c:v>0.24171714</c:v>
                </c:pt>
                <c:pt idx="30" formatCode="0.00">
                  <c:v>6.6129632999999993E-2</c:v>
                </c:pt>
                <c:pt idx="31" formatCode="0.00">
                  <c:v>6.7581124000000006E-2</c:v>
                </c:pt>
                <c:pt idx="32" formatCode="0.00">
                  <c:v>0.251154767</c:v>
                </c:pt>
                <c:pt idx="33" formatCode="0.00">
                  <c:v>0.19506274800000001</c:v>
                </c:pt>
                <c:pt idx="34" formatCode="0.00">
                  <c:v>0.12875682099999999</c:v>
                </c:pt>
                <c:pt idx="35" formatCode="0.00">
                  <c:v>0.23614652899999999</c:v>
                </c:pt>
                <c:pt idx="36" formatCode="0.00">
                  <c:v>0.13595864399999999</c:v>
                </c:pt>
                <c:pt idx="37" formatCode="0.00">
                  <c:v>0.123134138</c:v>
                </c:pt>
                <c:pt idx="38" formatCode="0.00">
                  <c:v>0.13117512000000001</c:v>
                </c:pt>
                <c:pt idx="39" formatCode="0.00">
                  <c:v>0.113091515</c:v>
                </c:pt>
                <c:pt idx="40" formatCode="0.00">
                  <c:v>3.1784946000000001E-2</c:v>
                </c:pt>
                <c:pt idx="41" formatCode="0.00">
                  <c:v>2.7633851000000001E-2</c:v>
                </c:pt>
                <c:pt idx="42" formatCode="0.00">
                  <c:v>2.9474452000000002E-2</c:v>
                </c:pt>
                <c:pt idx="43" formatCode="0.00">
                  <c:v>3.6792321000000003E-2</c:v>
                </c:pt>
                <c:pt idx="44" formatCode="0.00">
                  <c:v>4.1127747999999999E-2</c:v>
                </c:pt>
                <c:pt idx="45" formatCode="0.00">
                  <c:v>5.6858546000000003E-2</c:v>
                </c:pt>
                <c:pt idx="46" formatCode="0.00">
                  <c:v>5.0338964999999999E-2</c:v>
                </c:pt>
                <c:pt idx="47" formatCode="0.00">
                  <c:v>5.1740375999999998E-2</c:v>
                </c:pt>
                <c:pt idx="48" formatCode="0.00">
                  <c:v>4.7789172999999997E-2</c:v>
                </c:pt>
                <c:pt idx="49" formatCode="0.00">
                  <c:v>5.3549785000000003E-2</c:v>
                </c:pt>
                <c:pt idx="50" formatCode="0.00">
                  <c:v>7.2688871000000002E-2</c:v>
                </c:pt>
                <c:pt idx="51" formatCode="0.00">
                  <c:v>6.2467186000000001E-2</c:v>
                </c:pt>
                <c:pt idx="52" formatCode="0.00">
                  <c:v>9.2536698000000001E-2</c:v>
                </c:pt>
                <c:pt idx="53" formatCode="0.00">
                  <c:v>0.10754303699999999</c:v>
                </c:pt>
                <c:pt idx="54" formatCode="0.00">
                  <c:v>0.12931213499999999</c:v>
                </c:pt>
                <c:pt idx="55" formatCode="0.00">
                  <c:v>0.14434797699999999</c:v>
                </c:pt>
                <c:pt idx="56" formatCode="0.00">
                  <c:v>0.146114312</c:v>
                </c:pt>
                <c:pt idx="57" formatCode="0.00">
                  <c:v>0.133177559</c:v>
                </c:pt>
                <c:pt idx="58" formatCode="0.00">
                  <c:v>0.156073508</c:v>
                </c:pt>
                <c:pt idx="59" formatCode="0.00">
                  <c:v>0.128888962</c:v>
                </c:pt>
                <c:pt idx="60" formatCode="0.00">
                  <c:v>2.8851386E-2</c:v>
                </c:pt>
                <c:pt idx="61" formatCode="0.00">
                  <c:v>1.9287324000000002E-2</c:v>
                </c:pt>
                <c:pt idx="62" formatCode="0.00">
                  <c:v>3.1411832000000001E-2</c:v>
                </c:pt>
                <c:pt idx="63" formatCode="0.00">
                  <c:v>3.7716853000000002E-2</c:v>
                </c:pt>
                <c:pt idx="64" formatCode="0.00">
                  <c:v>4.3515705000000002E-2</c:v>
                </c:pt>
                <c:pt idx="65" formatCode="0.00">
                  <c:v>3.4869353999999998E-2</c:v>
                </c:pt>
                <c:pt idx="66" formatCode="0.00">
                  <c:v>4.1720934000000001E-2</c:v>
                </c:pt>
                <c:pt idx="67" formatCode="0.00">
                  <c:v>4.3372859999999999E-2</c:v>
                </c:pt>
                <c:pt idx="68" formatCode="0.00">
                  <c:v>4.4314735000000001E-2</c:v>
                </c:pt>
                <c:pt idx="69" formatCode="0.00">
                  <c:v>4.4207027000000003E-2</c:v>
                </c:pt>
                <c:pt idx="70" formatCode="0.00">
                  <c:v>5.9405992999999997E-2</c:v>
                </c:pt>
                <c:pt idx="71" formatCode="0.00">
                  <c:v>6.4247742999999996E-2</c:v>
                </c:pt>
                <c:pt idx="72" formatCode="0.00">
                  <c:v>6.5304483999999996E-2</c:v>
                </c:pt>
                <c:pt idx="73" formatCode="0.00">
                  <c:v>6.1097120999999997E-2</c:v>
                </c:pt>
                <c:pt idx="74" formatCode="0.00">
                  <c:v>6.9964280000000004E-2</c:v>
                </c:pt>
                <c:pt idx="75" formatCode="0.00">
                  <c:v>7.2196899999999994E-2</c:v>
                </c:pt>
                <c:pt idx="76" formatCode="0.00">
                  <c:v>6.4388279000000007E-2</c:v>
                </c:pt>
                <c:pt idx="77" formatCode="0.00">
                  <c:v>9.7267400000000004E-2</c:v>
                </c:pt>
              </c:numCache>
            </c:numRef>
          </c:yVal>
        </c:ser>
        <c:ser>
          <c:idx val="4"/>
          <c:order val="4"/>
          <c:tx>
            <c:strRef>
              <c:f>Ile!$L$2</c:f>
              <c:strCache>
                <c:ptCount val="1"/>
                <c:pt idx="0">
                  <c:v>10˚C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Ile!$K$3:$K$23</c:f>
              <c:numCache>
                <c:formatCode>0.00</c:formatCode>
                <c:ptCount val="21"/>
                <c:pt idx="0">
                  <c:v>0.90308998699194354</c:v>
                </c:pt>
                <c:pt idx="1">
                  <c:v>0.91674005059513042</c:v>
                </c:pt>
                <c:pt idx="2">
                  <c:v>0.9303901141983173</c:v>
                </c:pt>
                <c:pt idx="3">
                  <c:v>0.94404017780150418</c:v>
                </c:pt>
                <c:pt idx="4">
                  <c:v>0.95769024140469106</c:v>
                </c:pt>
                <c:pt idx="5">
                  <c:v>0.97134030500787794</c:v>
                </c:pt>
                <c:pt idx="6">
                  <c:v>0.98499036861106493</c:v>
                </c:pt>
                <c:pt idx="7">
                  <c:v>0.99864043221425181</c:v>
                </c:pt>
                <c:pt idx="8">
                  <c:v>1.0122904958174386</c:v>
                </c:pt>
                <c:pt idx="9">
                  <c:v>1.0259405594206255</c:v>
                </c:pt>
                <c:pt idx="10">
                  <c:v>1.0395906230238126</c:v>
                </c:pt>
                <c:pt idx="11">
                  <c:v>1.0532406866269994</c:v>
                </c:pt>
                <c:pt idx="12">
                  <c:v>1.0668907502301863</c:v>
                </c:pt>
                <c:pt idx="13">
                  <c:v>1.0805408138333732</c:v>
                </c:pt>
                <c:pt idx="14">
                  <c:v>1.0941908774365601</c:v>
                </c:pt>
                <c:pt idx="15">
                  <c:v>1.107840941039747</c:v>
                </c:pt>
                <c:pt idx="16">
                  <c:v>1.1214910046429338</c:v>
                </c:pt>
                <c:pt idx="17">
                  <c:v>1.1351410682461207</c:v>
                </c:pt>
                <c:pt idx="18">
                  <c:v>1.1487911318493076</c:v>
                </c:pt>
                <c:pt idx="19">
                  <c:v>1.1624411954524945</c:v>
                </c:pt>
                <c:pt idx="20">
                  <c:v>1.1760912590556813</c:v>
                </c:pt>
              </c:numCache>
            </c:numRef>
          </c:xVal>
          <c:yVal>
            <c:numRef>
              <c:f>Ile!$L$3:$L$23</c:f>
              <c:numCache>
                <c:formatCode>0.00</c:formatCode>
                <c:ptCount val="21"/>
                <c:pt idx="0">
                  <c:v>1.7776796632641284E-2</c:v>
                </c:pt>
                <c:pt idx="1">
                  <c:v>1.7590407408842629E-2</c:v>
                </c:pt>
                <c:pt idx="2">
                  <c:v>1.7396003934548238E-2</c:v>
                </c:pt>
                <c:pt idx="3">
                  <c:v>1.7196005448311485E-2</c:v>
                </c:pt>
                <c:pt idx="4">
                  <c:v>1.699283118868547E-2</c:v>
                </c:pt>
                <c:pt idx="5">
                  <c:v>1.6788900394223233E-2</c:v>
                </c:pt>
                <c:pt idx="6">
                  <c:v>1.6586632303477927E-2</c:v>
                </c:pt>
                <c:pt idx="7">
                  <c:v>1.6388446155002762E-2</c:v>
                </c:pt>
                <c:pt idx="8">
                  <c:v>1.6196761187350889E-2</c:v>
                </c:pt>
                <c:pt idx="9">
                  <c:v>1.6013996639075351E-2</c:v>
                </c:pt>
                <c:pt idx="10">
                  <c:v>1.5842571748729412E-2</c:v>
                </c:pt>
                <c:pt idx="11">
                  <c:v>1.5684905754865947E-2</c:v>
                </c:pt>
                <c:pt idx="12">
                  <c:v>1.5543417896038497E-2</c:v>
                </c:pt>
                <c:pt idx="13">
                  <c:v>1.5420527410799884E-2</c:v>
                </c:pt>
                <c:pt idx="14">
                  <c:v>1.5318653537703425E-2</c:v>
                </c:pt>
                <c:pt idx="15">
                  <c:v>1.5240215515302052E-2</c:v>
                </c:pt>
                <c:pt idx="16">
                  <c:v>1.5187632582148974E-2</c:v>
                </c:pt>
                <c:pt idx="17">
                  <c:v>1.5163323976797566E-2</c:v>
                </c:pt>
                <c:pt idx="18">
                  <c:v>1.5169708937800758E-2</c:v>
                </c:pt>
                <c:pt idx="19">
                  <c:v>1.5209206703711647E-2</c:v>
                </c:pt>
                <c:pt idx="20">
                  <c:v>1.5284236513083554E-2</c:v>
                </c:pt>
              </c:numCache>
            </c:numRef>
          </c:yVal>
        </c:ser>
        <c:ser>
          <c:idx val="5"/>
          <c:order val="5"/>
          <c:tx>
            <c:strRef>
              <c:f>Ile!$M$2</c:f>
              <c:strCache>
                <c:ptCount val="1"/>
                <c:pt idx="0">
                  <c:v>80˚C model</c:v>
                </c:pt>
              </c:strCache>
            </c:strRef>
          </c:tx>
          <c:spPr>
            <a:ln w="12700">
              <a:solidFill>
                <a:srgbClr val="E5E21F"/>
              </a:solidFill>
            </a:ln>
          </c:spPr>
          <c:marker>
            <c:symbol val="none"/>
          </c:marker>
          <c:xVal>
            <c:numRef>
              <c:f>Ile!$K$3:$K$23</c:f>
              <c:numCache>
                <c:formatCode>0.00</c:formatCode>
                <c:ptCount val="21"/>
                <c:pt idx="0">
                  <c:v>0.90308998699194354</c:v>
                </c:pt>
                <c:pt idx="1">
                  <c:v>0.91674005059513042</c:v>
                </c:pt>
                <c:pt idx="2">
                  <c:v>0.9303901141983173</c:v>
                </c:pt>
                <c:pt idx="3">
                  <c:v>0.94404017780150418</c:v>
                </c:pt>
                <c:pt idx="4">
                  <c:v>0.95769024140469106</c:v>
                </c:pt>
                <c:pt idx="5">
                  <c:v>0.97134030500787794</c:v>
                </c:pt>
                <c:pt idx="6">
                  <c:v>0.98499036861106493</c:v>
                </c:pt>
                <c:pt idx="7">
                  <c:v>0.99864043221425181</c:v>
                </c:pt>
                <c:pt idx="8">
                  <c:v>1.0122904958174386</c:v>
                </c:pt>
                <c:pt idx="9">
                  <c:v>1.0259405594206255</c:v>
                </c:pt>
                <c:pt idx="10">
                  <c:v>1.0395906230238126</c:v>
                </c:pt>
                <c:pt idx="11">
                  <c:v>1.0532406866269994</c:v>
                </c:pt>
                <c:pt idx="12">
                  <c:v>1.0668907502301863</c:v>
                </c:pt>
                <c:pt idx="13">
                  <c:v>1.0805408138333732</c:v>
                </c:pt>
                <c:pt idx="14">
                  <c:v>1.0941908774365601</c:v>
                </c:pt>
                <c:pt idx="15">
                  <c:v>1.107840941039747</c:v>
                </c:pt>
                <c:pt idx="16">
                  <c:v>1.1214910046429338</c:v>
                </c:pt>
                <c:pt idx="17">
                  <c:v>1.1351410682461207</c:v>
                </c:pt>
                <c:pt idx="18">
                  <c:v>1.1487911318493076</c:v>
                </c:pt>
                <c:pt idx="19">
                  <c:v>1.1624411954524945</c:v>
                </c:pt>
                <c:pt idx="20">
                  <c:v>1.1760912590556813</c:v>
                </c:pt>
              </c:numCache>
            </c:numRef>
          </c:xVal>
          <c:yVal>
            <c:numRef>
              <c:f>Ile!$M$3:$M$23</c:f>
              <c:numCache>
                <c:formatCode>0.00</c:formatCode>
                <c:ptCount val="21"/>
                <c:pt idx="0">
                  <c:v>7.5929195364855318E-2</c:v>
                </c:pt>
                <c:pt idx="1">
                  <c:v>7.4921635816940918E-2</c:v>
                </c:pt>
                <c:pt idx="2">
                  <c:v>7.3903987520154826E-2</c:v>
                </c:pt>
                <c:pt idx="3">
                  <c:v>7.2876376833272208E-2</c:v>
                </c:pt>
                <c:pt idx="4">
                  <c:v>7.1838930115068228E-2</c:v>
                </c:pt>
                <c:pt idx="5">
                  <c:v>7.0791773724318025E-2</c:v>
                </c:pt>
                <c:pt idx="6">
                  <c:v>6.9735034019796749E-2</c:v>
                </c:pt>
                <c:pt idx="7">
                  <c:v>6.8668837360279622E-2</c:v>
                </c:pt>
                <c:pt idx="8">
                  <c:v>6.7593310104541754E-2</c:v>
                </c:pt>
                <c:pt idx="9">
                  <c:v>6.6508578611358324E-2</c:v>
                </c:pt>
                <c:pt idx="10">
                  <c:v>6.5414769239504456E-2</c:v>
                </c:pt>
                <c:pt idx="11">
                  <c:v>6.4312008347755384E-2</c:v>
                </c:pt>
                <c:pt idx="12">
                  <c:v>6.3200422294886205E-2</c:v>
                </c:pt>
                <c:pt idx="13">
                  <c:v>6.2080137439672119E-2</c:v>
                </c:pt>
                <c:pt idx="14">
                  <c:v>6.0951280140888263E-2</c:v>
                </c:pt>
                <c:pt idx="15">
                  <c:v>5.9813976757309803E-2</c:v>
                </c:pt>
                <c:pt idx="16">
                  <c:v>5.8668353647711911E-2</c:v>
                </c:pt>
                <c:pt idx="17">
                  <c:v>5.7514537170869746E-2</c:v>
                </c:pt>
                <c:pt idx="18">
                  <c:v>5.6352653685558453E-2</c:v>
                </c:pt>
                <c:pt idx="19">
                  <c:v>5.5182829550553196E-2</c:v>
                </c:pt>
                <c:pt idx="20">
                  <c:v>5.4005191124629155E-2</c:v>
                </c:pt>
              </c:numCache>
            </c:numRef>
          </c:yVal>
        </c:ser>
        <c:ser>
          <c:idx val="6"/>
          <c:order val="6"/>
          <c:tx>
            <c:strRef>
              <c:f>Ile!$Q$2</c:f>
              <c:strCache>
                <c:ptCount val="1"/>
                <c:pt idx="0">
                  <c:v>110˚C model</c:v>
                </c:pt>
              </c:strCache>
            </c:strRef>
          </c:tx>
          <c:spPr>
            <a:ln w="12700">
              <a:solidFill>
                <a:srgbClr val="FF6600"/>
              </a:solidFill>
            </a:ln>
          </c:spPr>
          <c:marker>
            <c:symbol val="none"/>
          </c:marker>
          <c:xVal>
            <c:numRef>
              <c:f>Ile!$O$3:$O$23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1.656905491978365</c:v>
                </c:pt>
                <c:pt idx="2">
                  <c:v>1.711750992628768</c:v>
                </c:pt>
                <c:pt idx="3">
                  <c:v>1.7665964932791707</c:v>
                </c:pt>
                <c:pt idx="4">
                  <c:v>1.8214419939295736</c:v>
                </c:pt>
                <c:pt idx="5">
                  <c:v>1.8762874945799763</c:v>
                </c:pt>
                <c:pt idx="6">
                  <c:v>1.9311329952303793</c:v>
                </c:pt>
                <c:pt idx="7">
                  <c:v>1.985978495880782</c:v>
                </c:pt>
                <c:pt idx="8">
                  <c:v>2.0408239965311847</c:v>
                </c:pt>
                <c:pt idx="9">
                  <c:v>2.0956694971815875</c:v>
                </c:pt>
                <c:pt idx="10">
                  <c:v>2.1505149978319906</c:v>
                </c:pt>
                <c:pt idx="11">
                  <c:v>2.2053604984823933</c:v>
                </c:pt>
                <c:pt idx="12">
                  <c:v>2.2602059991327961</c:v>
                </c:pt>
                <c:pt idx="13">
                  <c:v>2.3150514997831992</c:v>
                </c:pt>
                <c:pt idx="14">
                  <c:v>2.3698970004336015</c:v>
                </c:pt>
                <c:pt idx="15">
                  <c:v>2.4247425010840047</c:v>
                </c:pt>
                <c:pt idx="16">
                  <c:v>2.4795880017344074</c:v>
                </c:pt>
                <c:pt idx="17">
                  <c:v>2.5344335023848101</c:v>
                </c:pt>
                <c:pt idx="18">
                  <c:v>2.5892790030352133</c:v>
                </c:pt>
                <c:pt idx="19">
                  <c:v>2.6441245036856156</c:v>
                </c:pt>
                <c:pt idx="20">
                  <c:v>2.6989700043360187</c:v>
                </c:pt>
              </c:numCache>
            </c:numRef>
          </c:xVal>
          <c:yVal>
            <c:numRef>
              <c:f>Ile!$Q$3:$Q$23</c:f>
              <c:numCache>
                <c:formatCode>0.00</c:formatCode>
                <c:ptCount val="21"/>
                <c:pt idx="0">
                  <c:v>-7.1945161341822494E-2</c:v>
                </c:pt>
                <c:pt idx="1">
                  <c:v>-5.2014651775597553E-2</c:v>
                </c:pt>
                <c:pt idx="2">
                  <c:v>-3.2787798374702692E-2</c:v>
                </c:pt>
                <c:pt idx="3">
                  <c:v>-1.436329738101394E-2</c:v>
                </c:pt>
                <c:pt idx="4">
                  <c:v>3.1601549635947856E-3</c:v>
                </c:pt>
                <c:pt idx="5">
                  <c:v>1.9683862417247511E-2</c:v>
                </c:pt>
                <c:pt idx="6">
                  <c:v>3.5109128738069706E-2</c:v>
                </c:pt>
                <c:pt idx="7">
                  <c:v>4.9337257684185953E-2</c:v>
                </c:pt>
                <c:pt idx="8">
                  <c:v>6.226955301372139E-2</c:v>
                </c:pt>
                <c:pt idx="9">
                  <c:v>7.3807318484800932E-2</c:v>
                </c:pt>
                <c:pt idx="10">
                  <c:v>8.3851857855549383E-2</c:v>
                </c:pt>
                <c:pt idx="11">
                  <c:v>9.2304474884091881E-2</c:v>
                </c:pt>
                <c:pt idx="12">
                  <c:v>9.9066473328553228E-2</c:v>
                </c:pt>
                <c:pt idx="13">
                  <c:v>0.10403915694705812</c:v>
                </c:pt>
                <c:pt idx="14">
                  <c:v>0.10712382949773203</c:v>
                </c:pt>
                <c:pt idx="15">
                  <c:v>0.10822179473869964</c:v>
                </c:pt>
                <c:pt idx="16">
                  <c:v>0.10723435642808499</c:v>
                </c:pt>
                <c:pt idx="17">
                  <c:v>0.10406281832401454</c:v>
                </c:pt>
                <c:pt idx="18">
                  <c:v>9.86084841846121E-2</c:v>
                </c:pt>
                <c:pt idx="19">
                  <c:v>9.0772657768003362E-2</c:v>
                </c:pt>
                <c:pt idx="20">
                  <c:v>8.0456642832312797E-2</c:v>
                </c:pt>
              </c:numCache>
            </c:numRef>
          </c:yVal>
        </c:ser>
        <c:ser>
          <c:idx val="7"/>
          <c:order val="7"/>
          <c:tx>
            <c:strRef>
              <c:f>Ile!$U$2</c:f>
              <c:strCache>
                <c:ptCount val="1"/>
                <c:pt idx="0">
                  <c:v>140˚C model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Ile!$S$3:$S$23</c:f>
              <c:numCache>
                <c:formatCode>0.00</c:formatCode>
                <c:ptCount val="21"/>
                <c:pt idx="0">
                  <c:v>1.4771212547196624</c:v>
                </c:pt>
                <c:pt idx="1">
                  <c:v>1.5882136922004801</c:v>
                </c:pt>
                <c:pt idx="2">
                  <c:v>1.6993061296812981</c:v>
                </c:pt>
                <c:pt idx="3">
                  <c:v>1.8103985671621157</c:v>
                </c:pt>
                <c:pt idx="4">
                  <c:v>1.9214910046429337</c:v>
                </c:pt>
                <c:pt idx="5">
                  <c:v>2.0325834421237516</c:v>
                </c:pt>
                <c:pt idx="6">
                  <c:v>2.1436758796045692</c:v>
                </c:pt>
                <c:pt idx="7">
                  <c:v>2.2547683170853867</c:v>
                </c:pt>
                <c:pt idx="8">
                  <c:v>2.3658607545662047</c:v>
                </c:pt>
                <c:pt idx="9">
                  <c:v>2.4769531920470227</c:v>
                </c:pt>
                <c:pt idx="10">
                  <c:v>2.5880456295278407</c:v>
                </c:pt>
                <c:pt idx="11">
                  <c:v>2.6991380670086587</c:v>
                </c:pt>
                <c:pt idx="12">
                  <c:v>2.8102305044894758</c:v>
                </c:pt>
                <c:pt idx="13">
                  <c:v>2.9213229419702937</c:v>
                </c:pt>
                <c:pt idx="14">
                  <c:v>3.0324153794511117</c:v>
                </c:pt>
                <c:pt idx="15">
                  <c:v>3.1435078169319297</c:v>
                </c:pt>
                <c:pt idx="16">
                  <c:v>3.2546002544127477</c:v>
                </c:pt>
                <c:pt idx="17">
                  <c:v>3.3656926918935648</c:v>
                </c:pt>
                <c:pt idx="18">
                  <c:v>3.4767851293743828</c:v>
                </c:pt>
                <c:pt idx="19">
                  <c:v>3.5878775668552008</c:v>
                </c:pt>
                <c:pt idx="20">
                  <c:v>3.6989700043360187</c:v>
                </c:pt>
              </c:numCache>
            </c:numRef>
          </c:xVal>
          <c:yVal>
            <c:numRef>
              <c:f>Ile!$U$3:$U$23</c:f>
              <c:numCache>
                <c:formatCode>0.00</c:formatCode>
                <c:ptCount val="21"/>
                <c:pt idx="0">
                  <c:v>4.4230439473359529E-2</c:v>
                </c:pt>
                <c:pt idx="1">
                  <c:v>4.8487506140600295E-2</c:v>
                </c:pt>
                <c:pt idx="2">
                  <c:v>5.2854718388028556E-2</c:v>
                </c:pt>
                <c:pt idx="3">
                  <c:v>5.7293412590406489E-2</c:v>
                </c:pt>
                <c:pt idx="4">
                  <c:v>6.1764925122496372E-2</c:v>
                </c:pt>
                <c:pt idx="5">
                  <c:v>6.6230592359060356E-2</c:v>
                </c:pt>
                <c:pt idx="6">
                  <c:v>7.0651750674860639E-2</c:v>
                </c:pt>
                <c:pt idx="7">
                  <c:v>7.4989736444659449E-2</c:v>
                </c:pt>
                <c:pt idx="8">
                  <c:v>7.9205886043218987E-2</c:v>
                </c:pt>
                <c:pt idx="9">
                  <c:v>8.3261535845301507E-2</c:v>
                </c:pt>
                <c:pt idx="10">
                  <c:v>8.7118022225669195E-2</c:v>
                </c:pt>
                <c:pt idx="11">
                  <c:v>9.0736681559084209E-2</c:v>
                </c:pt>
                <c:pt idx="12">
                  <c:v>9.4078850220308749E-2</c:v>
                </c:pt>
                <c:pt idx="13">
                  <c:v>9.7105864584105084E-2</c:v>
                </c:pt>
                <c:pt idx="14">
                  <c:v>9.9779061025235427E-2</c:v>
                </c:pt>
                <c:pt idx="15">
                  <c:v>0.10205977591846194</c:v>
                </c:pt>
                <c:pt idx="16">
                  <c:v>0.10390934563854683</c:v>
                </c:pt>
                <c:pt idx="17">
                  <c:v>0.10528910656025237</c:v>
                </c:pt>
                <c:pt idx="18">
                  <c:v>0.10616039505834064</c:v>
                </c:pt>
                <c:pt idx="19">
                  <c:v>0.10648454750757402</c:v>
                </c:pt>
                <c:pt idx="20">
                  <c:v>0.10622290028271458</c:v>
                </c:pt>
              </c:numCache>
            </c:numRef>
          </c:yVal>
        </c:ser>
        <c:ser>
          <c:idx val="8"/>
          <c:order val="8"/>
          <c:tx>
            <c:strRef>
              <c:f>Ile!$P$2</c:f>
              <c:strCache>
                <c:ptCount val="1"/>
                <c:pt idx="0">
                  <c:v>80˚C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Ile!$O$3:$O$23</c:f>
              <c:numCache>
                <c:formatCode>0.00</c:formatCode>
                <c:ptCount val="21"/>
                <c:pt idx="0">
                  <c:v>1.6020599913279623</c:v>
                </c:pt>
                <c:pt idx="1">
                  <c:v>1.656905491978365</c:v>
                </c:pt>
                <c:pt idx="2">
                  <c:v>1.711750992628768</c:v>
                </c:pt>
                <c:pt idx="3">
                  <c:v>1.7665964932791707</c:v>
                </c:pt>
                <c:pt idx="4">
                  <c:v>1.8214419939295736</c:v>
                </c:pt>
                <c:pt idx="5">
                  <c:v>1.8762874945799763</c:v>
                </c:pt>
                <c:pt idx="6">
                  <c:v>1.9311329952303793</c:v>
                </c:pt>
                <c:pt idx="7">
                  <c:v>1.985978495880782</c:v>
                </c:pt>
                <c:pt idx="8">
                  <c:v>2.0408239965311847</c:v>
                </c:pt>
                <c:pt idx="9">
                  <c:v>2.0956694971815875</c:v>
                </c:pt>
                <c:pt idx="10">
                  <c:v>2.1505149978319906</c:v>
                </c:pt>
                <c:pt idx="11">
                  <c:v>2.2053604984823933</c:v>
                </c:pt>
                <c:pt idx="12">
                  <c:v>2.2602059991327961</c:v>
                </c:pt>
                <c:pt idx="13">
                  <c:v>2.3150514997831992</c:v>
                </c:pt>
                <c:pt idx="14">
                  <c:v>2.3698970004336015</c:v>
                </c:pt>
                <c:pt idx="15">
                  <c:v>2.4247425010840047</c:v>
                </c:pt>
                <c:pt idx="16">
                  <c:v>2.4795880017344074</c:v>
                </c:pt>
                <c:pt idx="17">
                  <c:v>2.5344335023848101</c:v>
                </c:pt>
                <c:pt idx="18">
                  <c:v>2.5892790030352133</c:v>
                </c:pt>
                <c:pt idx="19">
                  <c:v>2.6441245036856156</c:v>
                </c:pt>
                <c:pt idx="20">
                  <c:v>2.6989700043360187</c:v>
                </c:pt>
              </c:numCache>
            </c:numRef>
          </c:xVal>
          <c:yVal>
            <c:numRef>
              <c:f>Ile!$P$3:$P$23</c:f>
              <c:numCache>
                <c:formatCode>0.00</c:formatCode>
                <c:ptCount val="21"/>
                <c:pt idx="0">
                  <c:v>1.403138487276788E-2</c:v>
                </c:pt>
                <c:pt idx="1">
                  <c:v>8.5385330759380623E-3</c:v>
                </c:pt>
                <c:pt idx="2">
                  <c:v>2.9934224851348862E-3</c:v>
                </c:pt>
                <c:pt idx="3">
                  <c:v>-2.5957504759831773E-3</c:v>
                </c:pt>
                <c:pt idx="4">
                  <c:v>-8.2207893837577817E-3</c:v>
                </c:pt>
                <c:pt idx="5">
                  <c:v>-1.3873497814530414E-2</c:v>
                </c:pt>
                <c:pt idx="6">
                  <c:v>-1.9545679344642672E-2</c:v>
                </c:pt>
                <c:pt idx="7">
                  <c:v>-2.5229137550436084E-2</c:v>
                </c:pt>
                <c:pt idx="8">
                  <c:v>-3.0915676008252305E-2</c:v>
                </c:pt>
                <c:pt idx="9">
                  <c:v>-3.659709829443282E-2</c:v>
                </c:pt>
                <c:pt idx="10">
                  <c:v>-4.2265207985319256E-2</c:v>
                </c:pt>
                <c:pt idx="11">
                  <c:v>-4.7911808657253238E-2</c:v>
                </c:pt>
                <c:pt idx="12">
                  <c:v>-5.3528703886576143E-2</c:v>
                </c:pt>
                <c:pt idx="13">
                  <c:v>-5.9107697249629707E-2</c:v>
                </c:pt>
                <c:pt idx="14">
                  <c:v>-6.4640592322755444E-2</c:v>
                </c:pt>
                <c:pt idx="15">
                  <c:v>-7.0119192682295009E-2</c:v>
                </c:pt>
                <c:pt idx="16">
                  <c:v>-7.5535301904589777E-2</c:v>
                </c:pt>
                <c:pt idx="17">
                  <c:v>-8.0880723565981485E-2</c:v>
                </c:pt>
                <c:pt idx="18">
                  <c:v>-8.6147261242811704E-2</c:v>
                </c:pt>
                <c:pt idx="19">
                  <c:v>-9.1326718511421809E-2</c:v>
                </c:pt>
                <c:pt idx="20">
                  <c:v>-9.6410898948153648E-2</c:v>
                </c:pt>
              </c:numCache>
            </c:numRef>
          </c:yVal>
        </c:ser>
        <c:axId val="224246784"/>
        <c:axId val="224142080"/>
      </c:scatterChart>
      <c:valAx>
        <c:axId val="224246784"/>
        <c:scaling>
          <c:orientation val="minMax"/>
        </c:scaling>
        <c:axPos val="b"/>
        <c:numFmt formatCode="0.00E+0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4142080"/>
        <c:crosses val="autoZero"/>
        <c:crossBetween val="midCat"/>
      </c:valAx>
      <c:valAx>
        <c:axId val="224142080"/>
        <c:scaling>
          <c:orientation val="minMax"/>
        </c:scaling>
        <c:axPos val="l"/>
        <c:numFmt formatCode="General" sourceLinked="1"/>
        <c:tickLblPos val="nextTo"/>
        <c:crossAx val="22424678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1" l="0.75000000000000333" r="0.75000000000000333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140 2588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Ile!$V$164:$V$189</c:f>
              <c:numCache>
                <c:formatCode>0.00</c:formatCode>
                <c:ptCount val="26"/>
                <c:pt idx="0">
                  <c:v>1.6532125137753437</c:v>
                </c:pt>
                <c:pt idx="1">
                  <c:v>1.6532125137753437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1.954242509439325</c:v>
                </c:pt>
                <c:pt idx="7">
                  <c:v>1.954242509439325</c:v>
                </c:pt>
                <c:pt idx="8">
                  <c:v>2.255272505103306</c:v>
                </c:pt>
                <c:pt idx="9">
                  <c:v>2.255272505103306</c:v>
                </c:pt>
                <c:pt idx="10">
                  <c:v>2.4313637641589874</c:v>
                </c:pt>
                <c:pt idx="11">
                  <c:v>2.4313637641589874</c:v>
                </c:pt>
                <c:pt idx="12">
                  <c:v>2.5563025007672873</c:v>
                </c:pt>
                <c:pt idx="13">
                  <c:v>2.5563025007672873</c:v>
                </c:pt>
                <c:pt idx="14">
                  <c:v>3.0334237554869499</c:v>
                </c:pt>
                <c:pt idx="15">
                  <c:v>3.0334237554869499</c:v>
                </c:pt>
                <c:pt idx="16">
                  <c:v>3.3344537511509307</c:v>
                </c:pt>
                <c:pt idx="17">
                  <c:v>3.3344537511509307</c:v>
                </c:pt>
                <c:pt idx="18">
                  <c:v>3.3344537511509307</c:v>
                </c:pt>
                <c:pt idx="19">
                  <c:v>3.3344537511509307</c:v>
                </c:pt>
                <c:pt idx="20">
                  <c:v>3.510545010206612</c:v>
                </c:pt>
                <c:pt idx="21">
                  <c:v>3.510545010206612</c:v>
                </c:pt>
                <c:pt idx="22">
                  <c:v>3.6354837468149119</c:v>
                </c:pt>
                <c:pt idx="23">
                  <c:v>3.6354837468149119</c:v>
                </c:pt>
                <c:pt idx="24">
                  <c:v>3.7323937598229686</c:v>
                </c:pt>
                <c:pt idx="25">
                  <c:v>3.7323937598229686</c:v>
                </c:pt>
              </c:numCache>
            </c:numRef>
          </c:xVal>
          <c:yVal>
            <c:numRef>
              <c:f>Ile!$W$164:$W$189</c:f>
              <c:numCache>
                <c:formatCode>0.00</c:formatCode>
                <c:ptCount val="26"/>
                <c:pt idx="0">
                  <c:v>1.7622682000000001E-2</c:v>
                </c:pt>
                <c:pt idx="1">
                  <c:v>0.186205172</c:v>
                </c:pt>
                <c:pt idx="2">
                  <c:v>1.6148164E-2</c:v>
                </c:pt>
                <c:pt idx="3">
                  <c:v>0.13267949400000001</c:v>
                </c:pt>
                <c:pt idx="4">
                  <c:v>1.3799387999999999E-2</c:v>
                </c:pt>
                <c:pt idx="5">
                  <c:v>0.15342587399999999</c:v>
                </c:pt>
                <c:pt idx="6">
                  <c:v>8.6541535000000003E-2</c:v>
                </c:pt>
                <c:pt idx="7">
                  <c:v>0.163487876</c:v>
                </c:pt>
                <c:pt idx="8">
                  <c:v>0.17358997100000001</c:v>
                </c:pt>
                <c:pt idx="9">
                  <c:v>9.0801915999999996E-2</c:v>
                </c:pt>
                <c:pt idx="10">
                  <c:v>0.16612105599999999</c:v>
                </c:pt>
                <c:pt idx="11">
                  <c:v>0.16914744400000001</c:v>
                </c:pt>
                <c:pt idx="12">
                  <c:v>0.34200188399999998</c:v>
                </c:pt>
                <c:pt idx="13">
                  <c:v>0.37274268500000002</c:v>
                </c:pt>
                <c:pt idx="14">
                  <c:v>5.1055606000000003E-2</c:v>
                </c:pt>
                <c:pt idx="15">
                  <c:v>0.24171714</c:v>
                </c:pt>
                <c:pt idx="16">
                  <c:v>6.6129632999999993E-2</c:v>
                </c:pt>
                <c:pt idx="17">
                  <c:v>6.7581124000000006E-2</c:v>
                </c:pt>
                <c:pt idx="18">
                  <c:v>0.251154767</c:v>
                </c:pt>
                <c:pt idx="19">
                  <c:v>0.19506274800000001</c:v>
                </c:pt>
                <c:pt idx="20">
                  <c:v>0.12875682099999999</c:v>
                </c:pt>
                <c:pt idx="21">
                  <c:v>0.23614652899999999</c:v>
                </c:pt>
                <c:pt idx="22">
                  <c:v>0.13595864399999999</c:v>
                </c:pt>
                <c:pt idx="23">
                  <c:v>0.123134138</c:v>
                </c:pt>
                <c:pt idx="24">
                  <c:v>0.13117512000000001</c:v>
                </c:pt>
                <c:pt idx="25">
                  <c:v>0.113091515</c:v>
                </c:pt>
              </c:numCache>
            </c:numRef>
          </c:yVal>
        </c:ser>
        <c:ser>
          <c:idx val="1"/>
          <c:order val="1"/>
          <c:tx>
            <c:v>140 2589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Ile!$V$190:$V$209</c:f>
              <c:numCache>
                <c:formatCode>0.00</c:formatCode>
                <c:ptCount val="20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2.255272505103306</c:v>
                </c:pt>
                <c:pt idx="5">
                  <c:v>2.255272505103306</c:v>
                </c:pt>
                <c:pt idx="6">
                  <c:v>2.4313637641589874</c:v>
                </c:pt>
                <c:pt idx="7">
                  <c:v>2.4313637641589874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3.3344537511509307</c:v>
                </c:pt>
                <c:pt idx="13">
                  <c:v>3.3344537511509307</c:v>
                </c:pt>
                <c:pt idx="14">
                  <c:v>3.510545010206612</c:v>
                </c:pt>
                <c:pt idx="15">
                  <c:v>3.510545010206612</c:v>
                </c:pt>
                <c:pt idx="16">
                  <c:v>3.6354837468149119</c:v>
                </c:pt>
                <c:pt idx="17">
                  <c:v>3.6354837468149119</c:v>
                </c:pt>
                <c:pt idx="18">
                  <c:v>3.7323937598229686</c:v>
                </c:pt>
                <c:pt idx="19">
                  <c:v>3.7323937598229686</c:v>
                </c:pt>
              </c:numCache>
            </c:numRef>
          </c:xVal>
          <c:yVal>
            <c:numRef>
              <c:f>Ile!$W$190:$W$209</c:f>
              <c:numCache>
                <c:formatCode>0.00</c:formatCode>
                <c:ptCount val="20"/>
                <c:pt idx="0">
                  <c:v>3.1784946000000001E-2</c:v>
                </c:pt>
                <c:pt idx="1">
                  <c:v>2.7633851000000001E-2</c:v>
                </c:pt>
                <c:pt idx="2">
                  <c:v>2.9474452000000002E-2</c:v>
                </c:pt>
                <c:pt idx="3">
                  <c:v>3.6792321000000003E-2</c:v>
                </c:pt>
                <c:pt idx="4">
                  <c:v>4.1127747999999999E-2</c:v>
                </c:pt>
                <c:pt idx="5">
                  <c:v>5.6858546000000003E-2</c:v>
                </c:pt>
                <c:pt idx="6">
                  <c:v>5.0338964999999999E-2</c:v>
                </c:pt>
                <c:pt idx="7">
                  <c:v>5.1740375999999998E-2</c:v>
                </c:pt>
                <c:pt idx="8">
                  <c:v>4.7789172999999997E-2</c:v>
                </c:pt>
                <c:pt idx="9">
                  <c:v>5.3549785000000003E-2</c:v>
                </c:pt>
                <c:pt idx="10">
                  <c:v>7.2688871000000002E-2</c:v>
                </c:pt>
                <c:pt idx="11">
                  <c:v>6.2467186000000001E-2</c:v>
                </c:pt>
                <c:pt idx="12">
                  <c:v>9.2536698000000001E-2</c:v>
                </c:pt>
                <c:pt idx="13">
                  <c:v>0.10754303699999999</c:v>
                </c:pt>
                <c:pt idx="14">
                  <c:v>0.12931213499999999</c:v>
                </c:pt>
                <c:pt idx="15">
                  <c:v>0.14434797699999999</c:v>
                </c:pt>
                <c:pt idx="16">
                  <c:v>0.146114312</c:v>
                </c:pt>
                <c:pt idx="17">
                  <c:v>0.133177559</c:v>
                </c:pt>
                <c:pt idx="18">
                  <c:v>0.156073508</c:v>
                </c:pt>
                <c:pt idx="19">
                  <c:v>0.128888962</c:v>
                </c:pt>
              </c:numCache>
            </c:numRef>
          </c:yVal>
        </c:ser>
        <c:ser>
          <c:idx val="2"/>
          <c:order val="2"/>
          <c:tx>
            <c:v>140 4126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Ile!$V$210:$V$230</c:f>
              <c:numCache>
                <c:formatCode>0.00</c:formatCode>
                <c:ptCount val="21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2.255272505103306</c:v>
                </c:pt>
                <c:pt idx="5">
                  <c:v>2.255272505103306</c:v>
                </c:pt>
                <c:pt idx="6">
                  <c:v>2.4313637641589874</c:v>
                </c:pt>
                <c:pt idx="7">
                  <c:v>2.4313637641589874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3.3344537511509307</c:v>
                </c:pt>
                <c:pt idx="13">
                  <c:v>3.3344537511509307</c:v>
                </c:pt>
                <c:pt idx="14">
                  <c:v>3.3344537511509307</c:v>
                </c:pt>
                <c:pt idx="15">
                  <c:v>3.3344537511509307</c:v>
                </c:pt>
                <c:pt idx="16">
                  <c:v>3.510545010206612</c:v>
                </c:pt>
                <c:pt idx="17">
                  <c:v>3.6354837468149119</c:v>
                </c:pt>
                <c:pt idx="18">
                  <c:v>3.6354837468149119</c:v>
                </c:pt>
                <c:pt idx="19">
                  <c:v>3.7323937598229686</c:v>
                </c:pt>
                <c:pt idx="20">
                  <c:v>3.7323937598229686</c:v>
                </c:pt>
              </c:numCache>
            </c:numRef>
          </c:xVal>
          <c:yVal>
            <c:numRef>
              <c:f>Ile!$W$210:$W$229</c:f>
              <c:numCache>
                <c:formatCode>0.00</c:formatCode>
                <c:ptCount val="20"/>
                <c:pt idx="0">
                  <c:v>2.8851386E-2</c:v>
                </c:pt>
                <c:pt idx="1">
                  <c:v>1.9287324000000002E-2</c:v>
                </c:pt>
                <c:pt idx="2">
                  <c:v>3.1411832000000001E-2</c:v>
                </c:pt>
                <c:pt idx="3">
                  <c:v>3.7716853000000002E-2</c:v>
                </c:pt>
                <c:pt idx="4">
                  <c:v>4.3515705000000002E-2</c:v>
                </c:pt>
                <c:pt idx="5">
                  <c:v>3.4869353999999998E-2</c:v>
                </c:pt>
                <c:pt idx="6">
                  <c:v>4.1720934000000001E-2</c:v>
                </c:pt>
                <c:pt idx="7">
                  <c:v>4.3372859999999999E-2</c:v>
                </c:pt>
                <c:pt idx="8">
                  <c:v>4.4314735000000001E-2</c:v>
                </c:pt>
                <c:pt idx="9">
                  <c:v>4.4207027000000003E-2</c:v>
                </c:pt>
                <c:pt idx="10">
                  <c:v>5.9405992999999997E-2</c:v>
                </c:pt>
                <c:pt idx="11">
                  <c:v>6.4247742999999996E-2</c:v>
                </c:pt>
                <c:pt idx="12">
                  <c:v>6.5304483999999996E-2</c:v>
                </c:pt>
                <c:pt idx="13">
                  <c:v>6.1097120999999997E-2</c:v>
                </c:pt>
                <c:pt idx="14">
                  <c:v>6.9964280000000004E-2</c:v>
                </c:pt>
                <c:pt idx="15">
                  <c:v>7.2196899999999994E-2</c:v>
                </c:pt>
                <c:pt idx="16">
                  <c:v>6.4388279000000007E-2</c:v>
                </c:pt>
                <c:pt idx="17">
                  <c:v>9.7267400000000004E-2</c:v>
                </c:pt>
                <c:pt idx="18">
                  <c:v>9.4040551999999999E-2</c:v>
                </c:pt>
                <c:pt idx="19">
                  <c:v>7.5891334000000005E-2</c:v>
                </c:pt>
              </c:numCache>
            </c:numRef>
          </c:yVal>
        </c:ser>
        <c:ser>
          <c:idx val="3"/>
          <c:order val="3"/>
          <c:tx>
            <c:v>140 4129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Ile!$V$231:$V$252</c:f>
              <c:numCache>
                <c:formatCode>0.00</c:formatCode>
                <c:ptCount val="22"/>
                <c:pt idx="0">
                  <c:v>1.6532125137753437</c:v>
                </c:pt>
                <c:pt idx="1">
                  <c:v>1.6532125137753437</c:v>
                </c:pt>
                <c:pt idx="2">
                  <c:v>1.954242509439325</c:v>
                </c:pt>
                <c:pt idx="3">
                  <c:v>1.954242509439325</c:v>
                </c:pt>
                <c:pt idx="4">
                  <c:v>2.255272505103306</c:v>
                </c:pt>
                <c:pt idx="5">
                  <c:v>2.255272505103306</c:v>
                </c:pt>
                <c:pt idx="6">
                  <c:v>2.4313637641589874</c:v>
                </c:pt>
                <c:pt idx="7">
                  <c:v>2.4313637641589874</c:v>
                </c:pt>
                <c:pt idx="8">
                  <c:v>2.5563025007672873</c:v>
                </c:pt>
                <c:pt idx="9">
                  <c:v>2.5563025007672873</c:v>
                </c:pt>
                <c:pt idx="10">
                  <c:v>3.0334237554869499</c:v>
                </c:pt>
                <c:pt idx="11">
                  <c:v>3.0334237554869499</c:v>
                </c:pt>
                <c:pt idx="12">
                  <c:v>3.3344537511509307</c:v>
                </c:pt>
                <c:pt idx="13">
                  <c:v>3.3344537511509307</c:v>
                </c:pt>
                <c:pt idx="14">
                  <c:v>3.3344537511509307</c:v>
                </c:pt>
                <c:pt idx="15">
                  <c:v>3.3344537511509307</c:v>
                </c:pt>
                <c:pt idx="16">
                  <c:v>3.510545010206612</c:v>
                </c:pt>
                <c:pt idx="17">
                  <c:v>3.510545010206612</c:v>
                </c:pt>
                <c:pt idx="18">
                  <c:v>3.6354837468149119</c:v>
                </c:pt>
                <c:pt idx="19">
                  <c:v>3.6354837468149119</c:v>
                </c:pt>
                <c:pt idx="20">
                  <c:v>3.7323937598229686</c:v>
                </c:pt>
                <c:pt idx="21">
                  <c:v>3.7323937598229686</c:v>
                </c:pt>
              </c:numCache>
            </c:numRef>
          </c:xVal>
          <c:yVal>
            <c:numRef>
              <c:f>Ile!$W$231:$W$252</c:f>
              <c:numCache>
                <c:formatCode>0.00</c:formatCode>
                <c:ptCount val="22"/>
                <c:pt idx="0">
                  <c:v>1.1505133000000001E-2</c:v>
                </c:pt>
                <c:pt idx="1">
                  <c:v>3.4172879000000003E-2</c:v>
                </c:pt>
                <c:pt idx="2">
                  <c:v>1.9925819000000001E-2</c:v>
                </c:pt>
                <c:pt idx="3">
                  <c:v>2.9500815E-2</c:v>
                </c:pt>
                <c:pt idx="4">
                  <c:v>3.7721146999999997E-2</c:v>
                </c:pt>
                <c:pt idx="5">
                  <c:v>3.6799467000000002E-2</c:v>
                </c:pt>
                <c:pt idx="6">
                  <c:v>4.1854680999999998E-2</c:v>
                </c:pt>
                <c:pt idx="7">
                  <c:v>3.7418701999999998E-2</c:v>
                </c:pt>
                <c:pt idx="8">
                  <c:v>4.8510269000000002E-2</c:v>
                </c:pt>
                <c:pt idx="9">
                  <c:v>4.9305562999999997E-2</c:v>
                </c:pt>
                <c:pt idx="10">
                  <c:v>6.6925819999999997E-2</c:v>
                </c:pt>
                <c:pt idx="11">
                  <c:v>6.0961939E-2</c:v>
                </c:pt>
                <c:pt idx="12">
                  <c:v>6.8785529999999998E-2</c:v>
                </c:pt>
                <c:pt idx="13">
                  <c:v>6.3689951999999994E-2</c:v>
                </c:pt>
                <c:pt idx="14">
                  <c:v>5.0849456000000001E-2</c:v>
                </c:pt>
                <c:pt idx="15">
                  <c:v>6.6136535999999996E-2</c:v>
                </c:pt>
                <c:pt idx="16">
                  <c:v>6.9813451999999998E-2</c:v>
                </c:pt>
                <c:pt idx="17">
                  <c:v>8.0116537000000002E-2</c:v>
                </c:pt>
                <c:pt idx="18">
                  <c:v>8.0012367000000001E-2</c:v>
                </c:pt>
                <c:pt idx="19">
                  <c:v>8.6845522999999994E-2</c:v>
                </c:pt>
                <c:pt idx="20">
                  <c:v>8.1619378000000006E-2</c:v>
                </c:pt>
                <c:pt idx="21">
                  <c:v>8.3572048999999995E-2</c:v>
                </c:pt>
              </c:numCache>
            </c:numRef>
          </c:yVal>
        </c:ser>
        <c:ser>
          <c:idx val="4"/>
          <c:order val="4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 w="9525">
                <a:solidFill>
                  <a:srgbClr val="00B0F0"/>
                </a:solidFill>
              </a:ln>
            </c:spPr>
          </c:marker>
          <c:xVal>
            <c:numRef>
              <c:f>(Ile!$V$178,Ile!$V$180:$V$181)</c:f>
              <c:numCache>
                <c:formatCode>0.00</c:formatCode>
                <c:ptCount val="3"/>
                <c:pt idx="0">
                  <c:v>3.0334237554869499</c:v>
                </c:pt>
                <c:pt idx="1">
                  <c:v>3.3344537511509307</c:v>
                </c:pt>
                <c:pt idx="2">
                  <c:v>3.3344537511509307</c:v>
                </c:pt>
              </c:numCache>
            </c:numRef>
          </c:xVal>
          <c:yVal>
            <c:numRef>
              <c:f>(Ile!$W$178,Ile!$W$180:$W$181)</c:f>
              <c:numCache>
                <c:formatCode>0.00</c:formatCode>
                <c:ptCount val="3"/>
                <c:pt idx="0">
                  <c:v>5.1055606000000003E-2</c:v>
                </c:pt>
                <c:pt idx="1">
                  <c:v>6.6129632999999993E-2</c:v>
                </c:pt>
                <c:pt idx="2">
                  <c:v>6.7581124000000006E-2</c:v>
                </c:pt>
              </c:numCache>
            </c:numRef>
          </c:yVal>
        </c:ser>
        <c:axId val="224160768"/>
        <c:axId val="224215808"/>
      </c:scatterChart>
      <c:valAx>
        <c:axId val="224160768"/>
        <c:scaling>
          <c:orientation val="minMax"/>
        </c:scaling>
        <c:axPos val="b"/>
        <c:numFmt formatCode="0.00" sourceLinked="1"/>
        <c:tickLblPos val="nextTo"/>
        <c:crossAx val="224215808"/>
        <c:crosses val="autoZero"/>
        <c:crossBetween val="midCat"/>
      </c:valAx>
      <c:valAx>
        <c:axId val="224215808"/>
        <c:scaling>
          <c:orientation val="minMax"/>
        </c:scaling>
        <c:axPos val="l"/>
        <c:numFmt formatCode="0.00" sourceLinked="1"/>
        <c:tickLblPos val="nextTo"/>
        <c:crossAx val="224160768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(Ile!$V$164:$V$177,Ile!$V$179,Ile!$V$182:$V$189)</c:f>
              <c:numCache>
                <c:formatCode>0.00</c:formatCode>
                <c:ptCount val="23"/>
                <c:pt idx="0">
                  <c:v>1.6532125137753437</c:v>
                </c:pt>
                <c:pt idx="1">
                  <c:v>1.6532125137753437</c:v>
                </c:pt>
                <c:pt idx="2">
                  <c:v>1.6532125137753437</c:v>
                </c:pt>
                <c:pt idx="3">
                  <c:v>1.6532125137753437</c:v>
                </c:pt>
                <c:pt idx="4">
                  <c:v>1.954242509439325</c:v>
                </c:pt>
                <c:pt idx="5">
                  <c:v>1.954242509439325</c:v>
                </c:pt>
                <c:pt idx="6">
                  <c:v>1.954242509439325</c:v>
                </c:pt>
                <c:pt idx="7">
                  <c:v>1.954242509439325</c:v>
                </c:pt>
                <c:pt idx="8">
                  <c:v>2.255272505103306</c:v>
                </c:pt>
                <c:pt idx="9">
                  <c:v>2.255272505103306</c:v>
                </c:pt>
                <c:pt idx="10">
                  <c:v>2.4313637641589874</c:v>
                </c:pt>
                <c:pt idx="11">
                  <c:v>2.4313637641589874</c:v>
                </c:pt>
                <c:pt idx="12">
                  <c:v>2.5563025007672873</c:v>
                </c:pt>
                <c:pt idx="13">
                  <c:v>2.5563025007672873</c:v>
                </c:pt>
                <c:pt idx="14">
                  <c:v>3.0334237554869499</c:v>
                </c:pt>
                <c:pt idx="15">
                  <c:v>3.3344537511509307</c:v>
                </c:pt>
                <c:pt idx="16">
                  <c:v>3.3344537511509307</c:v>
                </c:pt>
                <c:pt idx="17">
                  <c:v>3.510545010206612</c:v>
                </c:pt>
                <c:pt idx="18">
                  <c:v>3.510545010206612</c:v>
                </c:pt>
                <c:pt idx="19">
                  <c:v>3.6354837468149119</c:v>
                </c:pt>
                <c:pt idx="20">
                  <c:v>3.6354837468149119</c:v>
                </c:pt>
                <c:pt idx="21">
                  <c:v>3.7323937598229686</c:v>
                </c:pt>
                <c:pt idx="22">
                  <c:v>3.7323937598229686</c:v>
                </c:pt>
              </c:numCache>
            </c:numRef>
          </c:xVal>
          <c:yVal>
            <c:numRef>
              <c:f>(Ile!$W$164:$W$177,Ile!$W$179,Ile!$W$182:$W$189)</c:f>
              <c:numCache>
                <c:formatCode>0.00</c:formatCode>
                <c:ptCount val="23"/>
                <c:pt idx="0">
                  <c:v>1.7622682000000001E-2</c:v>
                </c:pt>
                <c:pt idx="1">
                  <c:v>0.186205172</c:v>
                </c:pt>
                <c:pt idx="2">
                  <c:v>1.6148164E-2</c:v>
                </c:pt>
                <c:pt idx="3">
                  <c:v>0.13267949400000001</c:v>
                </c:pt>
                <c:pt idx="4">
                  <c:v>1.3799387999999999E-2</c:v>
                </c:pt>
                <c:pt idx="5">
                  <c:v>0.15342587399999999</c:v>
                </c:pt>
                <c:pt idx="6">
                  <c:v>8.6541535000000003E-2</c:v>
                </c:pt>
                <c:pt idx="7">
                  <c:v>0.163487876</c:v>
                </c:pt>
                <c:pt idx="8">
                  <c:v>0.17358997100000001</c:v>
                </c:pt>
                <c:pt idx="9">
                  <c:v>9.0801915999999996E-2</c:v>
                </c:pt>
                <c:pt idx="10">
                  <c:v>0.16612105599999999</c:v>
                </c:pt>
                <c:pt idx="11">
                  <c:v>0.16914744400000001</c:v>
                </c:pt>
                <c:pt idx="12">
                  <c:v>0.34200188399999998</c:v>
                </c:pt>
                <c:pt idx="13">
                  <c:v>0.37274268500000002</c:v>
                </c:pt>
                <c:pt idx="14">
                  <c:v>0.24171714</c:v>
                </c:pt>
                <c:pt idx="15">
                  <c:v>0.251154767</c:v>
                </c:pt>
                <c:pt idx="16">
                  <c:v>0.19506274800000001</c:v>
                </c:pt>
                <c:pt idx="17">
                  <c:v>0.12875682099999999</c:v>
                </c:pt>
                <c:pt idx="18">
                  <c:v>0.23614652899999999</c:v>
                </c:pt>
                <c:pt idx="19">
                  <c:v>0.13595864399999999</c:v>
                </c:pt>
                <c:pt idx="20">
                  <c:v>0.123134138</c:v>
                </c:pt>
                <c:pt idx="21">
                  <c:v>0.13117512000000001</c:v>
                </c:pt>
                <c:pt idx="22">
                  <c:v>0.113091515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(Ile!$V$178,Ile!$V$180:$V$181,Ile!$V$190:$V$252)</c:f>
              <c:numCache>
                <c:formatCode>0.00</c:formatCode>
                <c:ptCount val="66"/>
                <c:pt idx="0">
                  <c:v>3.0334237554869499</c:v>
                </c:pt>
                <c:pt idx="1">
                  <c:v>3.3344537511509307</c:v>
                </c:pt>
                <c:pt idx="2">
                  <c:v>3.3344537511509307</c:v>
                </c:pt>
                <c:pt idx="3">
                  <c:v>1.6532125137753437</c:v>
                </c:pt>
                <c:pt idx="4">
                  <c:v>1.6532125137753437</c:v>
                </c:pt>
                <c:pt idx="5">
                  <c:v>1.954242509439325</c:v>
                </c:pt>
                <c:pt idx="6">
                  <c:v>1.954242509439325</c:v>
                </c:pt>
                <c:pt idx="7">
                  <c:v>2.255272505103306</c:v>
                </c:pt>
                <c:pt idx="8">
                  <c:v>2.255272505103306</c:v>
                </c:pt>
                <c:pt idx="9">
                  <c:v>2.4313637641589874</c:v>
                </c:pt>
                <c:pt idx="10">
                  <c:v>2.4313637641589874</c:v>
                </c:pt>
                <c:pt idx="11">
                  <c:v>2.5563025007672873</c:v>
                </c:pt>
                <c:pt idx="12">
                  <c:v>2.5563025007672873</c:v>
                </c:pt>
                <c:pt idx="13">
                  <c:v>3.0334237554869499</c:v>
                </c:pt>
                <c:pt idx="14">
                  <c:v>3.0334237554869499</c:v>
                </c:pt>
                <c:pt idx="15">
                  <c:v>3.3344537511509307</c:v>
                </c:pt>
                <c:pt idx="16">
                  <c:v>3.3344537511509307</c:v>
                </c:pt>
                <c:pt idx="17">
                  <c:v>3.510545010206612</c:v>
                </c:pt>
                <c:pt idx="18">
                  <c:v>3.510545010206612</c:v>
                </c:pt>
                <c:pt idx="19">
                  <c:v>3.6354837468149119</c:v>
                </c:pt>
                <c:pt idx="20">
                  <c:v>3.6354837468149119</c:v>
                </c:pt>
                <c:pt idx="21">
                  <c:v>3.7323937598229686</c:v>
                </c:pt>
                <c:pt idx="22">
                  <c:v>3.7323937598229686</c:v>
                </c:pt>
                <c:pt idx="23">
                  <c:v>1.6532125137753437</c:v>
                </c:pt>
                <c:pt idx="24">
                  <c:v>1.6532125137753437</c:v>
                </c:pt>
                <c:pt idx="25">
                  <c:v>1.954242509439325</c:v>
                </c:pt>
                <c:pt idx="26">
                  <c:v>1.954242509439325</c:v>
                </c:pt>
                <c:pt idx="27">
                  <c:v>2.255272505103306</c:v>
                </c:pt>
                <c:pt idx="28">
                  <c:v>2.255272505103306</c:v>
                </c:pt>
                <c:pt idx="29">
                  <c:v>2.4313637641589874</c:v>
                </c:pt>
                <c:pt idx="30">
                  <c:v>2.4313637641589874</c:v>
                </c:pt>
                <c:pt idx="31">
                  <c:v>2.5563025007672873</c:v>
                </c:pt>
                <c:pt idx="32">
                  <c:v>2.5563025007672873</c:v>
                </c:pt>
                <c:pt idx="33">
                  <c:v>3.0334237554869499</c:v>
                </c:pt>
                <c:pt idx="34">
                  <c:v>3.0334237554869499</c:v>
                </c:pt>
                <c:pt idx="35">
                  <c:v>3.3344537511509307</c:v>
                </c:pt>
                <c:pt idx="36">
                  <c:v>3.3344537511509307</c:v>
                </c:pt>
                <c:pt idx="37">
                  <c:v>3.3344537511509307</c:v>
                </c:pt>
                <c:pt idx="38">
                  <c:v>3.3344537511509307</c:v>
                </c:pt>
                <c:pt idx="39">
                  <c:v>3.510545010206612</c:v>
                </c:pt>
                <c:pt idx="40">
                  <c:v>3.6354837468149119</c:v>
                </c:pt>
                <c:pt idx="41">
                  <c:v>3.6354837468149119</c:v>
                </c:pt>
                <c:pt idx="42">
                  <c:v>3.7323937598229686</c:v>
                </c:pt>
                <c:pt idx="43">
                  <c:v>3.7323937598229686</c:v>
                </c:pt>
                <c:pt idx="44">
                  <c:v>1.6532125137753437</c:v>
                </c:pt>
                <c:pt idx="45">
                  <c:v>1.6532125137753437</c:v>
                </c:pt>
                <c:pt idx="46">
                  <c:v>1.954242509439325</c:v>
                </c:pt>
                <c:pt idx="47">
                  <c:v>1.954242509439325</c:v>
                </c:pt>
                <c:pt idx="48">
                  <c:v>2.255272505103306</c:v>
                </c:pt>
                <c:pt idx="49">
                  <c:v>2.255272505103306</c:v>
                </c:pt>
                <c:pt idx="50">
                  <c:v>2.4313637641589874</c:v>
                </c:pt>
                <c:pt idx="51">
                  <c:v>2.4313637641589874</c:v>
                </c:pt>
                <c:pt idx="52">
                  <c:v>2.5563025007672873</c:v>
                </c:pt>
                <c:pt idx="53">
                  <c:v>2.5563025007672873</c:v>
                </c:pt>
                <c:pt idx="54">
                  <c:v>3.0334237554869499</c:v>
                </c:pt>
                <c:pt idx="55">
                  <c:v>3.0334237554869499</c:v>
                </c:pt>
                <c:pt idx="56">
                  <c:v>3.3344537511509307</c:v>
                </c:pt>
                <c:pt idx="57">
                  <c:v>3.3344537511509307</c:v>
                </c:pt>
                <c:pt idx="58">
                  <c:v>3.3344537511509307</c:v>
                </c:pt>
                <c:pt idx="59">
                  <c:v>3.3344537511509307</c:v>
                </c:pt>
                <c:pt idx="60">
                  <c:v>3.510545010206612</c:v>
                </c:pt>
                <c:pt idx="61">
                  <c:v>3.510545010206612</c:v>
                </c:pt>
                <c:pt idx="62">
                  <c:v>3.6354837468149119</c:v>
                </c:pt>
                <c:pt idx="63">
                  <c:v>3.6354837468149119</c:v>
                </c:pt>
                <c:pt idx="64">
                  <c:v>3.7323937598229686</c:v>
                </c:pt>
                <c:pt idx="65">
                  <c:v>3.7323937598229686</c:v>
                </c:pt>
              </c:numCache>
            </c:numRef>
          </c:xVal>
          <c:yVal>
            <c:numRef>
              <c:f>(Ile!$W$178,Ile!$W$180:$W$181,Ile!$W$190:$W$252)</c:f>
              <c:numCache>
                <c:formatCode>0.00</c:formatCode>
                <c:ptCount val="66"/>
                <c:pt idx="0">
                  <c:v>5.1055606000000003E-2</c:v>
                </c:pt>
                <c:pt idx="1">
                  <c:v>6.6129632999999993E-2</c:v>
                </c:pt>
                <c:pt idx="2">
                  <c:v>6.7581124000000006E-2</c:v>
                </c:pt>
                <c:pt idx="3">
                  <c:v>3.1784946000000001E-2</c:v>
                </c:pt>
                <c:pt idx="4">
                  <c:v>2.7633851000000001E-2</c:v>
                </c:pt>
                <c:pt idx="5">
                  <c:v>2.9474452000000002E-2</c:v>
                </c:pt>
                <c:pt idx="6">
                  <c:v>3.6792321000000003E-2</c:v>
                </c:pt>
                <c:pt idx="7">
                  <c:v>4.1127747999999999E-2</c:v>
                </c:pt>
                <c:pt idx="8">
                  <c:v>5.6858546000000003E-2</c:v>
                </c:pt>
                <c:pt idx="9">
                  <c:v>5.0338964999999999E-2</c:v>
                </c:pt>
                <c:pt idx="10">
                  <c:v>5.1740375999999998E-2</c:v>
                </c:pt>
                <c:pt idx="11">
                  <c:v>4.7789172999999997E-2</c:v>
                </c:pt>
                <c:pt idx="12">
                  <c:v>5.3549785000000003E-2</c:v>
                </c:pt>
                <c:pt idx="13">
                  <c:v>7.2688871000000002E-2</c:v>
                </c:pt>
                <c:pt idx="14">
                  <c:v>6.2467186000000001E-2</c:v>
                </c:pt>
                <c:pt idx="15">
                  <c:v>9.2536698000000001E-2</c:v>
                </c:pt>
                <c:pt idx="16">
                  <c:v>0.10754303699999999</c:v>
                </c:pt>
                <c:pt idx="17">
                  <c:v>0.12931213499999999</c:v>
                </c:pt>
                <c:pt idx="18">
                  <c:v>0.14434797699999999</c:v>
                </c:pt>
                <c:pt idx="19">
                  <c:v>0.146114312</c:v>
                </c:pt>
                <c:pt idx="20">
                  <c:v>0.133177559</c:v>
                </c:pt>
                <c:pt idx="21">
                  <c:v>0.156073508</c:v>
                </c:pt>
                <c:pt idx="22">
                  <c:v>0.128888962</c:v>
                </c:pt>
                <c:pt idx="23">
                  <c:v>2.8851386E-2</c:v>
                </c:pt>
                <c:pt idx="24">
                  <c:v>1.9287324000000002E-2</c:v>
                </c:pt>
                <c:pt idx="25">
                  <c:v>3.1411832000000001E-2</c:v>
                </c:pt>
                <c:pt idx="26">
                  <c:v>3.7716853000000002E-2</c:v>
                </c:pt>
                <c:pt idx="27">
                  <c:v>4.3515705000000002E-2</c:v>
                </c:pt>
                <c:pt idx="28">
                  <c:v>3.4869353999999998E-2</c:v>
                </c:pt>
                <c:pt idx="29">
                  <c:v>4.1720934000000001E-2</c:v>
                </c:pt>
                <c:pt idx="30">
                  <c:v>4.3372859999999999E-2</c:v>
                </c:pt>
                <c:pt idx="31">
                  <c:v>4.4314735000000001E-2</c:v>
                </c:pt>
                <c:pt idx="32">
                  <c:v>4.4207027000000003E-2</c:v>
                </c:pt>
                <c:pt idx="33">
                  <c:v>5.9405992999999997E-2</c:v>
                </c:pt>
                <c:pt idx="34">
                  <c:v>6.4247742999999996E-2</c:v>
                </c:pt>
                <c:pt idx="35">
                  <c:v>6.5304483999999996E-2</c:v>
                </c:pt>
                <c:pt idx="36">
                  <c:v>6.1097120999999997E-2</c:v>
                </c:pt>
                <c:pt idx="37">
                  <c:v>6.9964280000000004E-2</c:v>
                </c:pt>
                <c:pt idx="38">
                  <c:v>7.2196899999999994E-2</c:v>
                </c:pt>
                <c:pt idx="39">
                  <c:v>6.4388279000000007E-2</c:v>
                </c:pt>
                <c:pt idx="40">
                  <c:v>9.7267400000000004E-2</c:v>
                </c:pt>
                <c:pt idx="41">
                  <c:v>9.4040551999999999E-2</c:v>
                </c:pt>
                <c:pt idx="42">
                  <c:v>7.5891334000000005E-2</c:v>
                </c:pt>
                <c:pt idx="43">
                  <c:v>6.8376377000000002E-2</c:v>
                </c:pt>
                <c:pt idx="44">
                  <c:v>1.1505133000000001E-2</c:v>
                </c:pt>
                <c:pt idx="45">
                  <c:v>3.4172879000000003E-2</c:v>
                </c:pt>
                <c:pt idx="46">
                  <c:v>1.9925819000000001E-2</c:v>
                </c:pt>
                <c:pt idx="47">
                  <c:v>2.9500815E-2</c:v>
                </c:pt>
                <c:pt idx="48">
                  <c:v>3.7721146999999997E-2</c:v>
                </c:pt>
                <c:pt idx="49">
                  <c:v>3.6799467000000002E-2</c:v>
                </c:pt>
                <c:pt idx="50">
                  <c:v>4.1854680999999998E-2</c:v>
                </c:pt>
                <c:pt idx="51">
                  <c:v>3.7418701999999998E-2</c:v>
                </c:pt>
                <c:pt idx="52">
                  <c:v>4.8510269000000002E-2</c:v>
                </c:pt>
                <c:pt idx="53">
                  <c:v>4.9305562999999997E-2</c:v>
                </c:pt>
                <c:pt idx="54">
                  <c:v>6.6925819999999997E-2</c:v>
                </c:pt>
                <c:pt idx="55">
                  <c:v>6.0961939E-2</c:v>
                </c:pt>
                <c:pt idx="56">
                  <c:v>6.8785529999999998E-2</c:v>
                </c:pt>
                <c:pt idx="57">
                  <c:v>6.3689951999999994E-2</c:v>
                </c:pt>
                <c:pt idx="58">
                  <c:v>5.0849456000000001E-2</c:v>
                </c:pt>
                <c:pt idx="59">
                  <c:v>6.6136535999999996E-2</c:v>
                </c:pt>
                <c:pt idx="60">
                  <c:v>6.9813451999999998E-2</c:v>
                </c:pt>
                <c:pt idx="61">
                  <c:v>8.0116537000000002E-2</c:v>
                </c:pt>
                <c:pt idx="62">
                  <c:v>8.0012367000000001E-2</c:v>
                </c:pt>
                <c:pt idx="63">
                  <c:v>8.6845522999999994E-2</c:v>
                </c:pt>
                <c:pt idx="64">
                  <c:v>8.1619378000000006E-2</c:v>
                </c:pt>
                <c:pt idx="65">
                  <c:v>8.3572048999999995E-2</c:v>
                </c:pt>
              </c:numCache>
            </c:numRef>
          </c:yVal>
        </c:ser>
        <c:ser>
          <c:idx val="2"/>
          <c:order val="2"/>
          <c:tx>
            <c:v>highlights uncontam 2588</c:v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(Ile!$V$178,Ile!$V$180:$V$181)</c:f>
              <c:numCache>
                <c:formatCode>0.00</c:formatCode>
                <c:ptCount val="3"/>
                <c:pt idx="0">
                  <c:v>3.0334237554869499</c:v>
                </c:pt>
                <c:pt idx="1">
                  <c:v>3.3344537511509307</c:v>
                </c:pt>
                <c:pt idx="2">
                  <c:v>3.3344537511509307</c:v>
                </c:pt>
              </c:numCache>
            </c:numRef>
          </c:xVal>
          <c:yVal>
            <c:numRef>
              <c:f>(Ile!$W$178,Ile!$W$180:$W$181)</c:f>
              <c:numCache>
                <c:formatCode>0.00</c:formatCode>
                <c:ptCount val="3"/>
                <c:pt idx="0">
                  <c:v>5.1055606000000003E-2</c:v>
                </c:pt>
                <c:pt idx="1">
                  <c:v>6.6129632999999993E-2</c:v>
                </c:pt>
                <c:pt idx="2">
                  <c:v>6.7581124000000006E-2</c:v>
                </c:pt>
              </c:numCache>
            </c:numRef>
          </c:yVal>
        </c:ser>
        <c:axId val="224277248"/>
        <c:axId val="224279168"/>
      </c:scatterChart>
      <c:valAx>
        <c:axId val="224277248"/>
        <c:scaling>
          <c:orientation val="minMax"/>
        </c:scaling>
        <c:axPos val="b"/>
        <c:numFmt formatCode="0.00" sourceLinked="1"/>
        <c:tickLblPos val="nextTo"/>
        <c:crossAx val="224279168"/>
        <c:crosses val="autoZero"/>
        <c:crossBetween val="midCat"/>
      </c:valAx>
      <c:valAx>
        <c:axId val="224279168"/>
        <c:scaling>
          <c:orientation val="minMax"/>
        </c:scaling>
        <c:axPos val="l"/>
        <c:numFmt formatCode="0.00" sourceLinked="1"/>
        <c:tickLblPos val="nextTo"/>
        <c:crossAx val="22427724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110 2588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Ile!$O$164:$O$169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Ile!$P$164:$P$169</c:f>
              <c:numCache>
                <c:formatCode>0.00</c:formatCode>
                <c:ptCount val="6"/>
                <c:pt idx="0">
                  <c:v>0.123968881</c:v>
                </c:pt>
                <c:pt idx="1">
                  <c:v>0.194048305</c:v>
                </c:pt>
                <c:pt idx="2">
                  <c:v>0.31849169799999999</c:v>
                </c:pt>
                <c:pt idx="3">
                  <c:v>0.19077799100000001</c:v>
                </c:pt>
                <c:pt idx="4">
                  <c:v>0.173891605</c:v>
                </c:pt>
                <c:pt idx="5">
                  <c:v>0.16680340900000001</c:v>
                </c:pt>
              </c:numCache>
            </c:numRef>
          </c:yVal>
        </c:ser>
        <c:ser>
          <c:idx val="1"/>
          <c:order val="1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Ile!$O$170:$O$175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Ile!$P$170:$P$175</c:f>
              <c:numCache>
                <c:formatCode>0.00</c:formatCode>
                <c:ptCount val="6"/>
                <c:pt idx="0">
                  <c:v>4.4005572E-2</c:v>
                </c:pt>
                <c:pt idx="1">
                  <c:v>4.5915267000000003E-2</c:v>
                </c:pt>
                <c:pt idx="2">
                  <c:v>5.5266368000000003E-2</c:v>
                </c:pt>
                <c:pt idx="3">
                  <c:v>5.9418674999999997E-2</c:v>
                </c:pt>
                <c:pt idx="4">
                  <c:v>5.9154673999999997E-2</c:v>
                </c:pt>
                <c:pt idx="5">
                  <c:v>3.7396339000000001E-2</c:v>
                </c:pt>
              </c:numCache>
            </c:numRef>
          </c:yVal>
        </c:ser>
        <c:ser>
          <c:idx val="2"/>
          <c:order val="2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Ile!$O$176:$O$181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Ile!$P$176:$P$181</c:f>
              <c:numCache>
                <c:formatCode>0.00</c:formatCode>
                <c:ptCount val="6"/>
                <c:pt idx="0">
                  <c:v>4.7214820999999997E-2</c:v>
                </c:pt>
                <c:pt idx="1">
                  <c:v>4.1652586999999998E-2</c:v>
                </c:pt>
                <c:pt idx="2">
                  <c:v>6.6091116000000005E-2</c:v>
                </c:pt>
                <c:pt idx="3">
                  <c:v>5.2467609999999998E-2</c:v>
                </c:pt>
                <c:pt idx="4">
                  <c:v>3.9808631999999997E-2</c:v>
                </c:pt>
                <c:pt idx="5">
                  <c:v>6.3800830000000003E-2</c:v>
                </c:pt>
              </c:numCache>
            </c:numRef>
          </c:yVal>
        </c:ser>
        <c:ser>
          <c:idx val="3"/>
          <c:order val="3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Ile!$O$182:$O$187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Ile!$P$182:$P$187</c:f>
              <c:numCache>
                <c:formatCode>0.00</c:formatCode>
                <c:ptCount val="6"/>
                <c:pt idx="0">
                  <c:v>4.5445169000000001E-2</c:v>
                </c:pt>
                <c:pt idx="1">
                  <c:v>2.1678906000000001E-2</c:v>
                </c:pt>
                <c:pt idx="2">
                  <c:v>5.9255659000000002E-2</c:v>
                </c:pt>
                <c:pt idx="3">
                  <c:v>5.8110686000000002E-2</c:v>
                </c:pt>
                <c:pt idx="4">
                  <c:v>8.1128072999999995E-2</c:v>
                </c:pt>
                <c:pt idx="5">
                  <c:v>5.0565259000000001E-2</c:v>
                </c:pt>
              </c:numCache>
            </c:numRef>
          </c:yVal>
        </c:ser>
        <c:axId val="224320512"/>
        <c:axId val="224330880"/>
      </c:scatterChart>
      <c:valAx>
        <c:axId val="224320512"/>
        <c:scaling>
          <c:orientation val="minMax"/>
        </c:scaling>
        <c:axPos val="b"/>
        <c:numFmt formatCode="0.00" sourceLinked="1"/>
        <c:tickLblPos val="nextTo"/>
        <c:crossAx val="224330880"/>
        <c:crosses val="autoZero"/>
        <c:crossBetween val="midCat"/>
      </c:valAx>
      <c:valAx>
        <c:axId val="224330880"/>
        <c:scaling>
          <c:orientation val="minMax"/>
        </c:scaling>
        <c:axPos val="l"/>
        <c:numFmt formatCode="0.00" sourceLinked="1"/>
        <c:tickLblPos val="nextTo"/>
        <c:crossAx val="224320512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Ile!$O$164:$O$169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Ile!$P$164:$P$169</c:f>
              <c:numCache>
                <c:formatCode>0.00</c:formatCode>
                <c:ptCount val="6"/>
                <c:pt idx="0">
                  <c:v>0.123968881</c:v>
                </c:pt>
                <c:pt idx="1">
                  <c:v>0.194048305</c:v>
                </c:pt>
                <c:pt idx="2">
                  <c:v>0.31849169799999999</c:v>
                </c:pt>
                <c:pt idx="3">
                  <c:v>0.19077799100000001</c:v>
                </c:pt>
                <c:pt idx="4">
                  <c:v>0.173891605</c:v>
                </c:pt>
                <c:pt idx="5">
                  <c:v>0.16680340900000001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Ile!$O$170:$O$187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  <c:pt idx="6">
                  <c:v>2.0791812460476247</c:v>
                </c:pt>
                <c:pt idx="7">
                  <c:v>2.0791812460476247</c:v>
                </c:pt>
                <c:pt idx="8">
                  <c:v>2.3802112417116059</c:v>
                </c:pt>
                <c:pt idx="9">
                  <c:v>2.3802112417116059</c:v>
                </c:pt>
                <c:pt idx="10">
                  <c:v>2.6812412373755872</c:v>
                </c:pt>
                <c:pt idx="11">
                  <c:v>2.6812412373755872</c:v>
                </c:pt>
                <c:pt idx="12">
                  <c:v>2.0791812460476247</c:v>
                </c:pt>
                <c:pt idx="13">
                  <c:v>2.0791812460476247</c:v>
                </c:pt>
                <c:pt idx="14">
                  <c:v>2.3802112417116059</c:v>
                </c:pt>
                <c:pt idx="15">
                  <c:v>2.3802112417116059</c:v>
                </c:pt>
                <c:pt idx="16">
                  <c:v>2.6812412373755872</c:v>
                </c:pt>
                <c:pt idx="17">
                  <c:v>2.6812412373755872</c:v>
                </c:pt>
              </c:numCache>
            </c:numRef>
          </c:xVal>
          <c:yVal>
            <c:numRef>
              <c:f>Ile!$P$170:$P$187</c:f>
              <c:numCache>
                <c:formatCode>0.00</c:formatCode>
                <c:ptCount val="18"/>
                <c:pt idx="0">
                  <c:v>4.4005572E-2</c:v>
                </c:pt>
                <c:pt idx="1">
                  <c:v>4.5915267000000003E-2</c:v>
                </c:pt>
                <c:pt idx="2">
                  <c:v>5.5266368000000003E-2</c:v>
                </c:pt>
                <c:pt idx="3">
                  <c:v>5.9418674999999997E-2</c:v>
                </c:pt>
                <c:pt idx="4">
                  <c:v>5.9154673999999997E-2</c:v>
                </c:pt>
                <c:pt idx="5">
                  <c:v>3.7396339000000001E-2</c:v>
                </c:pt>
                <c:pt idx="6">
                  <c:v>4.7214820999999997E-2</c:v>
                </c:pt>
                <c:pt idx="7">
                  <c:v>4.1652586999999998E-2</c:v>
                </c:pt>
                <c:pt idx="8">
                  <c:v>6.6091116000000005E-2</c:v>
                </c:pt>
                <c:pt idx="9">
                  <c:v>5.2467609999999998E-2</c:v>
                </c:pt>
                <c:pt idx="10">
                  <c:v>3.9808631999999997E-2</c:v>
                </c:pt>
                <c:pt idx="11">
                  <c:v>6.3800830000000003E-2</c:v>
                </c:pt>
                <c:pt idx="12">
                  <c:v>4.5445169000000001E-2</c:v>
                </c:pt>
                <c:pt idx="13">
                  <c:v>2.1678906000000001E-2</c:v>
                </c:pt>
                <c:pt idx="14">
                  <c:v>5.9255659000000002E-2</c:v>
                </c:pt>
                <c:pt idx="15">
                  <c:v>5.8110686000000002E-2</c:v>
                </c:pt>
                <c:pt idx="16">
                  <c:v>8.1128072999999995E-2</c:v>
                </c:pt>
                <c:pt idx="17">
                  <c:v>5.0565259000000001E-2</c:v>
                </c:pt>
              </c:numCache>
            </c:numRef>
          </c:yVal>
        </c:ser>
        <c:axId val="224359168"/>
        <c:axId val="224361088"/>
      </c:scatterChart>
      <c:valAx>
        <c:axId val="224359168"/>
        <c:scaling>
          <c:orientation val="minMax"/>
        </c:scaling>
        <c:axPos val="b"/>
        <c:numFmt formatCode="0.00" sourceLinked="1"/>
        <c:tickLblPos val="nextTo"/>
        <c:crossAx val="224361088"/>
        <c:crosses val="autoZero"/>
        <c:crossBetween val="midCat"/>
      </c:valAx>
      <c:valAx>
        <c:axId val="224361088"/>
        <c:scaling>
          <c:orientation val="minMax"/>
        </c:scaling>
        <c:axPos val="l"/>
        <c:numFmt formatCode="0.00" sourceLinked="1"/>
        <c:tickLblPos val="nextTo"/>
        <c:crossAx val="2243591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80 2588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Ile!$H$164:$H$169</c:f>
              <c:numCache>
                <c:formatCode>General</c:formatCode>
                <c:ptCount val="6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</c:numCache>
            </c:numRef>
          </c:xVal>
          <c:yVal>
            <c:numRef>
              <c:f>Ile!$I$164:$I$169</c:f>
              <c:numCache>
                <c:formatCode>General</c:formatCode>
                <c:ptCount val="6"/>
                <c:pt idx="0">
                  <c:v>0.32105662499999998</c:v>
                </c:pt>
                <c:pt idx="1">
                  <c:v>0.376828159</c:v>
                </c:pt>
                <c:pt idx="2">
                  <c:v>2.3924392999999999E-2</c:v>
                </c:pt>
                <c:pt idx="3">
                  <c:v>2.5236697999999998E-2</c:v>
                </c:pt>
                <c:pt idx="4">
                  <c:v>0.24333955800000001</c:v>
                </c:pt>
                <c:pt idx="5">
                  <c:v>2.2491972999999998E-2</c:v>
                </c:pt>
              </c:numCache>
            </c:numRef>
          </c:yVal>
        </c:ser>
        <c:ser>
          <c:idx val="1"/>
          <c:order val="1"/>
          <c:tx>
            <c:v>80 2589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Ile!$H$170:$H$175</c:f>
              <c:numCache>
                <c:formatCode>General</c:formatCode>
                <c:ptCount val="6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</c:numCache>
            </c:numRef>
          </c:xVal>
          <c:yVal>
            <c:numRef>
              <c:f>Ile!$I$170:$I$175</c:f>
              <c:numCache>
                <c:formatCode>General</c:formatCode>
                <c:ptCount val="6"/>
                <c:pt idx="0">
                  <c:v>2.2070459000000001E-2</c:v>
                </c:pt>
                <c:pt idx="1">
                  <c:v>3.1209658000000001E-2</c:v>
                </c:pt>
                <c:pt idx="2">
                  <c:v>3.0548255E-2</c:v>
                </c:pt>
                <c:pt idx="3">
                  <c:v>3.1759234999999997E-2</c:v>
                </c:pt>
                <c:pt idx="4">
                  <c:v>3.9223002E-2</c:v>
                </c:pt>
                <c:pt idx="5">
                  <c:v>2.7940352000000002E-2</c:v>
                </c:pt>
              </c:numCache>
            </c:numRef>
          </c:yVal>
        </c:ser>
        <c:ser>
          <c:idx val="2"/>
          <c:order val="2"/>
          <c:tx>
            <c:v>80 4126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Ile!$H$176:$H$181</c:f>
              <c:numCache>
                <c:formatCode>General</c:formatCode>
                <c:ptCount val="6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</c:numCache>
            </c:numRef>
          </c:xVal>
          <c:yVal>
            <c:numRef>
              <c:f>Ile!$I$176:$I$181</c:f>
              <c:numCache>
                <c:formatCode>General</c:formatCode>
                <c:ptCount val="6"/>
                <c:pt idx="0">
                  <c:v>3.3199689999999997E-2</c:v>
                </c:pt>
                <c:pt idx="1">
                  <c:v>2.0785863000000002E-2</c:v>
                </c:pt>
                <c:pt idx="2">
                  <c:v>2.3829332000000002E-2</c:v>
                </c:pt>
                <c:pt idx="3">
                  <c:v>2.7206900999999999E-2</c:v>
                </c:pt>
                <c:pt idx="4">
                  <c:v>2.4083055999999999E-2</c:v>
                </c:pt>
                <c:pt idx="5">
                  <c:v>1.8865827000000002E-2</c:v>
                </c:pt>
              </c:numCache>
            </c:numRef>
          </c:yVal>
        </c:ser>
        <c:ser>
          <c:idx val="3"/>
          <c:order val="3"/>
          <c:tx>
            <c:v>80 4129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Ile!$H$182:$H$187</c:f>
              <c:numCache>
                <c:formatCode>General</c:formatCode>
                <c:ptCount val="6"/>
                <c:pt idx="0">
                  <c:v>0.38021124171160603</c:v>
                </c:pt>
                <c:pt idx="1">
                  <c:v>0.38021124171160603</c:v>
                </c:pt>
                <c:pt idx="2">
                  <c:v>1.4593924877592308</c:v>
                </c:pt>
                <c:pt idx="3">
                  <c:v>1.4593924877592308</c:v>
                </c:pt>
                <c:pt idx="4">
                  <c:v>1.1583624920952498</c:v>
                </c:pt>
                <c:pt idx="5">
                  <c:v>1.1583624920952498</c:v>
                </c:pt>
              </c:numCache>
            </c:numRef>
          </c:xVal>
          <c:yVal>
            <c:numRef>
              <c:f>Ile!$I$182:$I$187</c:f>
              <c:numCache>
                <c:formatCode>General</c:formatCode>
                <c:ptCount val="6"/>
                <c:pt idx="0">
                  <c:v>9.3507460000000001E-3</c:v>
                </c:pt>
                <c:pt idx="1">
                  <c:v>3.0711625999999999E-2</c:v>
                </c:pt>
                <c:pt idx="2">
                  <c:v>3.0874392000000001E-2</c:v>
                </c:pt>
                <c:pt idx="3">
                  <c:v>3.0749367999999999E-2</c:v>
                </c:pt>
                <c:pt idx="4">
                  <c:v>3.2024703000000002E-2</c:v>
                </c:pt>
                <c:pt idx="5">
                  <c:v>3.6297151999999999E-2</c:v>
                </c:pt>
              </c:numCache>
            </c:numRef>
          </c:yVal>
        </c:ser>
        <c:axId val="224477184"/>
        <c:axId val="224479104"/>
      </c:scatterChart>
      <c:valAx>
        <c:axId val="224477184"/>
        <c:scaling>
          <c:orientation val="minMax"/>
        </c:scaling>
        <c:axPos val="b"/>
        <c:numFmt formatCode="General" sourceLinked="1"/>
        <c:tickLblPos val="nextTo"/>
        <c:crossAx val="224479104"/>
        <c:crosses val="autoZero"/>
        <c:crossBetween val="midCat"/>
      </c:valAx>
      <c:valAx>
        <c:axId val="224479104"/>
        <c:scaling>
          <c:orientation val="minMax"/>
        </c:scaling>
        <c:axPos val="l"/>
        <c:numFmt formatCode="General" sourceLinked="1"/>
        <c:tickLblPos val="nextTo"/>
        <c:crossAx val="224477184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FF0000"/>
                </a:solidFill>
              </a:ln>
            </c:spPr>
          </c:marker>
          <c:xVal>
            <c:numRef>
              <c:f>(Ile!$H$164:$H$165,Ile!$H$168)</c:f>
              <c:numCache>
                <c:formatCode>General</c:formatCode>
                <c:ptCount val="3"/>
                <c:pt idx="0">
                  <c:v>0.38021124171160603</c:v>
                </c:pt>
                <c:pt idx="1">
                  <c:v>0.38021124171160603</c:v>
                </c:pt>
                <c:pt idx="2">
                  <c:v>1.1583624920952498</c:v>
                </c:pt>
              </c:numCache>
            </c:numRef>
          </c:xVal>
          <c:yVal>
            <c:numRef>
              <c:f>(Ile!$I$164:$I$165,Ile!$I$168)</c:f>
              <c:numCache>
                <c:formatCode>General</c:formatCode>
                <c:ptCount val="3"/>
                <c:pt idx="0">
                  <c:v>0.32105662499999998</c:v>
                </c:pt>
                <c:pt idx="1">
                  <c:v>0.376828159</c:v>
                </c:pt>
                <c:pt idx="2">
                  <c:v>0.24333955800000001</c:v>
                </c:pt>
              </c:numCache>
            </c:numRef>
          </c:yVal>
        </c:ser>
        <c:ser>
          <c:idx val="1"/>
          <c:order val="1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(Ile!$H$166:$H$167,Ile!$H$169:$H$187)</c:f>
              <c:numCache>
                <c:formatCode>General</c:formatCode>
                <c:ptCount val="21"/>
                <c:pt idx="0">
                  <c:v>1.4593924877592308</c:v>
                </c:pt>
                <c:pt idx="1">
                  <c:v>1.4593924877592308</c:v>
                </c:pt>
                <c:pt idx="2">
                  <c:v>1.1583624920952498</c:v>
                </c:pt>
                <c:pt idx="3">
                  <c:v>0.38021124171160603</c:v>
                </c:pt>
                <c:pt idx="4">
                  <c:v>0.38021124171160603</c:v>
                </c:pt>
                <c:pt idx="5">
                  <c:v>1.4593924877592308</c:v>
                </c:pt>
                <c:pt idx="6">
                  <c:v>1.4593924877592308</c:v>
                </c:pt>
                <c:pt idx="7">
                  <c:v>1.1583624920952498</c:v>
                </c:pt>
                <c:pt idx="8">
                  <c:v>1.1583624920952498</c:v>
                </c:pt>
                <c:pt idx="9">
                  <c:v>0.38021124171160603</c:v>
                </c:pt>
                <c:pt idx="10">
                  <c:v>0.38021124171160603</c:v>
                </c:pt>
                <c:pt idx="11">
                  <c:v>1.4593924877592308</c:v>
                </c:pt>
                <c:pt idx="12">
                  <c:v>1.4593924877592308</c:v>
                </c:pt>
                <c:pt idx="13">
                  <c:v>1.1583624920952498</c:v>
                </c:pt>
                <c:pt idx="14">
                  <c:v>1.1583624920952498</c:v>
                </c:pt>
                <c:pt idx="15">
                  <c:v>0.38021124171160603</c:v>
                </c:pt>
                <c:pt idx="16">
                  <c:v>0.38021124171160603</c:v>
                </c:pt>
                <c:pt idx="17">
                  <c:v>1.4593924877592308</c:v>
                </c:pt>
                <c:pt idx="18">
                  <c:v>1.4593924877592308</c:v>
                </c:pt>
                <c:pt idx="19">
                  <c:v>1.1583624920952498</c:v>
                </c:pt>
                <c:pt idx="20">
                  <c:v>1.1583624920952498</c:v>
                </c:pt>
              </c:numCache>
            </c:numRef>
          </c:xVal>
          <c:yVal>
            <c:numRef>
              <c:f>(Ile!$I$166:$I$167,Ile!$I$169:$I$187)</c:f>
              <c:numCache>
                <c:formatCode>General</c:formatCode>
                <c:ptCount val="21"/>
                <c:pt idx="0">
                  <c:v>2.3924392999999999E-2</c:v>
                </c:pt>
                <c:pt idx="1">
                  <c:v>2.5236697999999998E-2</c:v>
                </c:pt>
                <c:pt idx="2">
                  <c:v>2.2491972999999998E-2</c:v>
                </c:pt>
                <c:pt idx="3">
                  <c:v>2.2070459000000001E-2</c:v>
                </c:pt>
                <c:pt idx="4">
                  <c:v>3.1209658000000001E-2</c:v>
                </c:pt>
                <c:pt idx="5">
                  <c:v>3.0548255E-2</c:v>
                </c:pt>
                <c:pt idx="6">
                  <c:v>3.1759234999999997E-2</c:v>
                </c:pt>
                <c:pt idx="7">
                  <c:v>3.9223002E-2</c:v>
                </c:pt>
                <c:pt idx="8">
                  <c:v>2.7940352000000002E-2</c:v>
                </c:pt>
                <c:pt idx="9">
                  <c:v>3.3199689999999997E-2</c:v>
                </c:pt>
                <c:pt idx="10">
                  <c:v>2.0785863000000002E-2</c:v>
                </c:pt>
                <c:pt idx="11">
                  <c:v>2.3829332000000002E-2</c:v>
                </c:pt>
                <c:pt idx="12">
                  <c:v>2.7206900999999999E-2</c:v>
                </c:pt>
                <c:pt idx="13">
                  <c:v>2.4083055999999999E-2</c:v>
                </c:pt>
                <c:pt idx="14">
                  <c:v>1.8865827000000002E-2</c:v>
                </c:pt>
                <c:pt idx="15">
                  <c:v>9.3507460000000001E-3</c:v>
                </c:pt>
                <c:pt idx="16">
                  <c:v>3.0711625999999999E-2</c:v>
                </c:pt>
                <c:pt idx="17">
                  <c:v>3.0874392000000001E-2</c:v>
                </c:pt>
                <c:pt idx="18">
                  <c:v>3.0749367999999999E-2</c:v>
                </c:pt>
                <c:pt idx="19">
                  <c:v>3.2024703000000002E-2</c:v>
                </c:pt>
                <c:pt idx="20">
                  <c:v>3.6297151999999999E-2</c:v>
                </c:pt>
              </c:numCache>
            </c:numRef>
          </c:yVal>
        </c:ser>
        <c:axId val="224499968"/>
        <c:axId val="224514432"/>
      </c:scatterChart>
      <c:valAx>
        <c:axId val="224499968"/>
        <c:scaling>
          <c:orientation val="minMax"/>
        </c:scaling>
        <c:axPos val="b"/>
        <c:numFmt formatCode="General" sourceLinked="1"/>
        <c:tickLblPos val="nextTo"/>
        <c:crossAx val="224514432"/>
        <c:crosses val="autoZero"/>
        <c:crossBetween val="midCat"/>
      </c:valAx>
      <c:valAx>
        <c:axId val="224514432"/>
        <c:scaling>
          <c:orientation val="minMax"/>
        </c:scaling>
        <c:axPos val="l"/>
        <c:numFmt formatCode="General" sourceLinked="1"/>
        <c:tickLblPos val="nextTo"/>
        <c:crossAx val="2244999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1"/>
          <c:order val="0"/>
          <c:tx>
            <c:v>110 2589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'Glx2'!$O$160:$O$165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'Glx2'!$P$160:$P$165</c:f>
              <c:numCache>
                <c:formatCode>General</c:formatCode>
                <c:ptCount val="6"/>
                <c:pt idx="0">
                  <c:v>0.103856739</c:v>
                </c:pt>
                <c:pt idx="1">
                  <c:v>0.10282382800000001</c:v>
                </c:pt>
                <c:pt idx="2">
                  <c:v>0.13541587099999999</c:v>
                </c:pt>
                <c:pt idx="3">
                  <c:v>0.13499119400000001</c:v>
                </c:pt>
                <c:pt idx="4">
                  <c:v>0.15237588799999999</c:v>
                </c:pt>
                <c:pt idx="5">
                  <c:v>0.141202678</c:v>
                </c:pt>
              </c:numCache>
            </c:numRef>
          </c:yVal>
        </c:ser>
        <c:ser>
          <c:idx val="2"/>
          <c:order val="1"/>
          <c:tx>
            <c:v>110 4126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'Glx2'!$O$166:$O$171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'Glx2'!$P$166:$P$171</c:f>
              <c:numCache>
                <c:formatCode>General</c:formatCode>
                <c:ptCount val="6"/>
                <c:pt idx="0">
                  <c:v>0.104890841</c:v>
                </c:pt>
                <c:pt idx="1">
                  <c:v>0.104939334</c:v>
                </c:pt>
                <c:pt idx="2">
                  <c:v>0.14174705900000001</c:v>
                </c:pt>
                <c:pt idx="3">
                  <c:v>0.13926866500000001</c:v>
                </c:pt>
                <c:pt idx="4">
                  <c:v>0.143031566</c:v>
                </c:pt>
                <c:pt idx="5">
                  <c:v>0.144949414</c:v>
                </c:pt>
              </c:numCache>
            </c:numRef>
          </c:yVal>
        </c:ser>
        <c:ser>
          <c:idx val="3"/>
          <c:order val="2"/>
          <c:tx>
            <c:v>110 4129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'Glx2'!$O$172:$O$177</c:f>
              <c:numCache>
                <c:formatCode>0.00</c:formatCode>
                <c:ptCount val="6"/>
                <c:pt idx="0">
                  <c:v>2.0791812460476247</c:v>
                </c:pt>
                <c:pt idx="1">
                  <c:v>2.0791812460476247</c:v>
                </c:pt>
                <c:pt idx="2">
                  <c:v>2.3802112417116059</c:v>
                </c:pt>
                <c:pt idx="3">
                  <c:v>2.3802112417116059</c:v>
                </c:pt>
                <c:pt idx="4">
                  <c:v>2.6812412373755872</c:v>
                </c:pt>
                <c:pt idx="5">
                  <c:v>2.6812412373755872</c:v>
                </c:pt>
              </c:numCache>
            </c:numRef>
          </c:xVal>
          <c:yVal>
            <c:numRef>
              <c:f>'Glx2'!$P$172:$P$177</c:f>
              <c:numCache>
                <c:formatCode>General</c:formatCode>
                <c:ptCount val="6"/>
                <c:pt idx="0">
                  <c:v>0.111363223</c:v>
                </c:pt>
                <c:pt idx="1">
                  <c:v>0.106131581</c:v>
                </c:pt>
                <c:pt idx="2">
                  <c:v>0.147772137</c:v>
                </c:pt>
                <c:pt idx="3">
                  <c:v>0.139696142</c:v>
                </c:pt>
                <c:pt idx="4">
                  <c:v>0.13836090600000001</c:v>
                </c:pt>
                <c:pt idx="5">
                  <c:v>0.13982754999999999</c:v>
                </c:pt>
              </c:numCache>
            </c:numRef>
          </c:yVal>
        </c:ser>
        <c:axId val="187108352"/>
        <c:axId val="187114624"/>
      </c:scatterChart>
      <c:valAx>
        <c:axId val="187108352"/>
        <c:scaling>
          <c:orientation val="minMax"/>
        </c:scaling>
        <c:axPos val="b"/>
        <c:numFmt formatCode="0.00" sourceLinked="1"/>
        <c:tickLblPos val="nextTo"/>
        <c:crossAx val="187114624"/>
        <c:crosses val="autoZero"/>
        <c:crossBetween val="midCat"/>
      </c:valAx>
      <c:valAx>
        <c:axId val="187114624"/>
        <c:scaling>
          <c:orientation val="minMax"/>
        </c:scaling>
        <c:axPos val="l"/>
        <c:numFmt formatCode="General" sourceLinked="1"/>
        <c:tickLblPos val="nextTo"/>
        <c:crossAx val="187108352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/>
    <c:plotArea>
      <c:layout/>
      <c:scatterChart>
        <c:scatterStyle val="lineMarker"/>
        <c:ser>
          <c:idx val="1"/>
          <c:order val="0"/>
          <c:tx>
            <c:v>no contam</c:v>
          </c:tx>
          <c:spPr>
            <a:ln w="28575">
              <a:noFill/>
            </a:ln>
          </c:spPr>
          <c:marker>
            <c:symbol val="x"/>
            <c:size val="7"/>
            <c:spPr>
              <a:ln w="25400">
                <a:solidFill>
                  <a:srgbClr val="00B050"/>
                </a:solidFill>
              </a:ln>
            </c:spPr>
          </c:marker>
          <c:xVal>
            <c:numRef>
              <c:f>'Glx2'!$O$167:$O$184</c:f>
              <c:numCache>
                <c:formatCode>0.00</c:formatCode>
                <c:ptCount val="18"/>
                <c:pt idx="0">
                  <c:v>2.0791812460476247</c:v>
                </c:pt>
                <c:pt idx="1">
                  <c:v>2.3802112417116059</c:v>
                </c:pt>
                <c:pt idx="2">
                  <c:v>2.3802112417116059</c:v>
                </c:pt>
                <c:pt idx="3">
                  <c:v>2.6812412373755872</c:v>
                </c:pt>
                <c:pt idx="4">
                  <c:v>2.6812412373755872</c:v>
                </c:pt>
                <c:pt idx="5">
                  <c:v>2.0791812460476247</c:v>
                </c:pt>
                <c:pt idx="6">
                  <c:v>2.0791812460476247</c:v>
                </c:pt>
                <c:pt idx="7">
                  <c:v>2.3802112417116059</c:v>
                </c:pt>
                <c:pt idx="8">
                  <c:v>2.3802112417116059</c:v>
                </c:pt>
                <c:pt idx="9">
                  <c:v>2.6812412373755872</c:v>
                </c:pt>
                <c:pt idx="10">
                  <c:v>2.6812412373755872</c:v>
                </c:pt>
              </c:numCache>
            </c:numRef>
          </c:xVal>
          <c:yVal>
            <c:numRef>
              <c:f>'Glx2'!$P$167:$P$184</c:f>
              <c:numCache>
                <c:formatCode>General</c:formatCode>
                <c:ptCount val="18"/>
                <c:pt idx="0">
                  <c:v>0.104939334</c:v>
                </c:pt>
                <c:pt idx="1">
                  <c:v>0.14174705900000001</c:v>
                </c:pt>
                <c:pt idx="2">
                  <c:v>0.13926866500000001</c:v>
                </c:pt>
                <c:pt idx="3">
                  <c:v>0.143031566</c:v>
                </c:pt>
                <c:pt idx="4">
                  <c:v>0.144949414</c:v>
                </c:pt>
                <c:pt idx="5">
                  <c:v>0.111363223</c:v>
                </c:pt>
                <c:pt idx="6">
                  <c:v>0.106131581</c:v>
                </c:pt>
                <c:pt idx="7">
                  <c:v>0.147772137</c:v>
                </c:pt>
                <c:pt idx="8">
                  <c:v>0.139696142</c:v>
                </c:pt>
                <c:pt idx="9">
                  <c:v>0.13836090600000001</c:v>
                </c:pt>
                <c:pt idx="10">
                  <c:v>0.13982754999999999</c:v>
                </c:pt>
              </c:numCache>
            </c:numRef>
          </c:yVal>
        </c:ser>
        <c:axId val="187125760"/>
        <c:axId val="187127680"/>
      </c:scatterChart>
      <c:valAx>
        <c:axId val="187125760"/>
        <c:scaling>
          <c:orientation val="minMax"/>
        </c:scaling>
        <c:axPos val="b"/>
        <c:numFmt formatCode="0.00" sourceLinked="1"/>
        <c:tickLblPos val="nextTo"/>
        <c:crossAx val="187127680"/>
        <c:crosses val="autoZero"/>
        <c:crossBetween val="midCat"/>
      </c:valAx>
      <c:valAx>
        <c:axId val="187127680"/>
        <c:scaling>
          <c:orientation val="minMax"/>
        </c:scaling>
        <c:axPos val="l"/>
        <c:numFmt formatCode="General" sourceLinked="1"/>
        <c:tickLblPos val="nextTo"/>
        <c:crossAx val="1871257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4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5</xdr:row>
      <xdr:rowOff>38100</xdr:rowOff>
    </xdr:from>
    <xdr:to>
      <xdr:col>12</xdr:col>
      <xdr:colOff>619125</xdr:colOff>
      <xdr:row>13</xdr:row>
      <xdr:rowOff>123825</xdr:rowOff>
    </xdr:to>
    <xdr:sp macro="" textlink="">
      <xdr:nvSpPr>
        <xdr:cNvPr id="2" name="Right Brace 1"/>
        <xdr:cNvSpPr/>
      </xdr:nvSpPr>
      <xdr:spPr>
        <a:xfrm>
          <a:off x="9667875" y="1219200"/>
          <a:ext cx="66675" cy="1685925"/>
        </a:xfrm>
        <a:prstGeom prst="righ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1409700</xdr:colOff>
      <xdr:row>17</xdr:row>
      <xdr:rowOff>165100</xdr:rowOff>
    </xdr:from>
    <xdr:ext cx="2590800" cy="635000"/>
    <xdr:sp macro="" textlink="">
      <xdr:nvSpPr>
        <xdr:cNvPr id="2" name="TextBox 1"/>
        <xdr:cNvSpPr txBox="1"/>
      </xdr:nvSpPr>
      <xdr:spPr>
        <a:xfrm>
          <a:off x="4889500" y="3695700"/>
          <a:ext cx="2590800" cy="635000"/>
        </a:xfrm>
        <a:prstGeom prst="rect">
          <a:avLst/>
        </a:prstGeom>
        <a:solidFill>
          <a:schemeClr val="accent6">
            <a:lumMod val="20000"/>
            <a:lumOff val="80000"/>
            <a:alpha val="37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The array function calculates the 3rd order polynomial equations, based on the scaled data </a:t>
          </a:r>
        </a:p>
      </xdr:txBody>
    </xdr:sp>
    <xdr:clientData/>
  </xdr:oneCellAnchor>
  <xdr:twoCellAnchor>
    <xdr:from>
      <xdr:col>5</xdr:col>
      <xdr:colOff>1257300</xdr:colOff>
      <xdr:row>6</xdr:row>
      <xdr:rowOff>12700</xdr:rowOff>
    </xdr:from>
    <xdr:to>
      <xdr:col>7</xdr:col>
      <xdr:colOff>889000</xdr:colOff>
      <xdr:row>10</xdr:row>
      <xdr:rowOff>0</xdr:rowOff>
    </xdr:to>
    <xdr:sp macro="" textlink="">
      <xdr:nvSpPr>
        <xdr:cNvPr id="3" name="TextBox 2"/>
        <xdr:cNvSpPr txBox="1"/>
      </xdr:nvSpPr>
      <xdr:spPr>
        <a:xfrm>
          <a:off x="9550400" y="1397000"/>
          <a:ext cx="2806700" cy="749300"/>
        </a:xfrm>
        <a:prstGeom prst="rect">
          <a:avLst/>
        </a:prstGeom>
        <a:solidFill>
          <a:schemeClr val="bg1">
            <a:lumMod val="85000"/>
            <a:alpha val="37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These cells automatically report the scaling factor after optimisation (cell D6) and the logarithm of the relative rate of reaction calculated by fitting to the 110˚C data (F6)</a:t>
          </a:r>
        </a:p>
      </xdr:txBody>
    </xdr:sp>
    <xdr:clientData/>
  </xdr:twoCellAnchor>
  <xdr:oneCellAnchor>
    <xdr:from>
      <xdr:col>5</xdr:col>
      <xdr:colOff>1244600</xdr:colOff>
      <xdr:row>10</xdr:row>
      <xdr:rowOff>114300</xdr:rowOff>
    </xdr:from>
    <xdr:ext cx="2908300" cy="430887"/>
    <xdr:sp macro="" textlink="">
      <xdr:nvSpPr>
        <xdr:cNvPr id="4" name="TextBox 3"/>
        <xdr:cNvSpPr txBox="1"/>
      </xdr:nvSpPr>
      <xdr:spPr>
        <a:xfrm>
          <a:off x="9537700" y="2260600"/>
          <a:ext cx="2908300" cy="430887"/>
        </a:xfrm>
        <a:prstGeom prst="rect">
          <a:avLst/>
        </a:prstGeom>
        <a:solidFill>
          <a:srgbClr val="FFFF00">
            <a:alpha val="3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These cells calculate the kinetic parameters, based on the relative rates obtained above </a:t>
          </a:r>
        </a:p>
      </xdr:txBody>
    </xdr:sp>
    <xdr:clientData/>
  </xdr:oneCellAnchor>
  <xdr:twoCellAnchor>
    <xdr:from>
      <xdr:col>3</xdr:col>
      <xdr:colOff>76200</xdr:colOff>
      <xdr:row>29</xdr:row>
      <xdr:rowOff>127000</xdr:rowOff>
    </xdr:from>
    <xdr:to>
      <xdr:col>4</xdr:col>
      <xdr:colOff>736600</xdr:colOff>
      <xdr:row>33</xdr:row>
      <xdr:rowOff>127000</xdr:rowOff>
    </xdr:to>
    <xdr:sp macro="" textlink="">
      <xdr:nvSpPr>
        <xdr:cNvPr id="5" name="TextBox 4"/>
        <xdr:cNvSpPr txBox="1"/>
      </xdr:nvSpPr>
      <xdr:spPr>
        <a:xfrm>
          <a:off x="5448300" y="5994400"/>
          <a:ext cx="2082800" cy="762000"/>
        </a:xfrm>
        <a:prstGeom prst="rect">
          <a:avLst/>
        </a:prstGeom>
        <a:solidFill>
          <a:schemeClr val="bg1">
            <a:lumMod val="85000"/>
            <a:alpha val="37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section takes the original raw data for each temperature from individual amino</a:t>
          </a:r>
          <a:r>
            <a:rPr lang="en-US" sz="1100" baseline="0"/>
            <a:t> acids from</a:t>
          </a:r>
          <a:r>
            <a:rPr lang="en-US" sz="1100"/>
            <a:t> the linked spreadsheets</a:t>
          </a:r>
        </a:p>
      </xdr:txBody>
    </xdr:sp>
    <xdr:clientData/>
  </xdr:twoCellAnchor>
  <xdr:twoCellAnchor>
    <xdr:from>
      <xdr:col>3</xdr:col>
      <xdr:colOff>50800</xdr:colOff>
      <xdr:row>80</xdr:row>
      <xdr:rowOff>25400</xdr:rowOff>
    </xdr:from>
    <xdr:to>
      <xdr:col>4</xdr:col>
      <xdr:colOff>50800</xdr:colOff>
      <xdr:row>85</xdr:row>
      <xdr:rowOff>25400</xdr:rowOff>
    </xdr:to>
    <xdr:sp macro="" textlink="">
      <xdr:nvSpPr>
        <xdr:cNvPr id="6" name="TextBox 5"/>
        <xdr:cNvSpPr txBox="1"/>
      </xdr:nvSpPr>
      <xdr:spPr>
        <a:xfrm>
          <a:off x="5422900" y="15608300"/>
          <a:ext cx="1422400" cy="952500"/>
        </a:xfrm>
        <a:prstGeom prst="rect">
          <a:avLst/>
        </a:prstGeom>
        <a:solidFill>
          <a:schemeClr val="bg1">
            <a:lumMod val="85000"/>
            <a:alpha val="37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This section reports the "scaled" data relative to one</a:t>
          </a:r>
          <a:r>
            <a:rPr lang="en-US" sz="1100" baseline="0"/>
            <a:t> temperature - in this case 110˚C</a:t>
          </a:r>
          <a:endParaRPr lang="en-US" sz="1100"/>
        </a:p>
      </xdr:txBody>
    </xdr:sp>
    <xdr:clientData/>
  </xdr:twoCellAnchor>
  <xdr:twoCellAnchor>
    <xdr:from>
      <xdr:col>28</xdr:col>
      <xdr:colOff>76200</xdr:colOff>
      <xdr:row>4</xdr:row>
      <xdr:rowOff>101600</xdr:rowOff>
    </xdr:from>
    <xdr:to>
      <xdr:col>29</xdr:col>
      <xdr:colOff>546100</xdr:colOff>
      <xdr:row>16</xdr:row>
      <xdr:rowOff>12700</xdr:rowOff>
    </xdr:to>
    <xdr:sp macro="" textlink="">
      <xdr:nvSpPr>
        <xdr:cNvPr id="7" name="TextBox 6"/>
        <xdr:cNvSpPr txBox="1"/>
      </xdr:nvSpPr>
      <xdr:spPr>
        <a:xfrm>
          <a:off x="36753800" y="914400"/>
          <a:ext cx="2552700" cy="24257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Use SOLVER function (Excel add-in) to minimise the sum of least square differences over a pre-defined</a:t>
          </a:r>
          <a:r>
            <a:rPr lang="en-US" sz="1100" baseline="0"/>
            <a:t> range for each pair.</a:t>
          </a:r>
        </a:p>
        <a:p>
          <a:endParaRPr lang="en-US" sz="1100" baseline="0"/>
        </a:p>
        <a:p>
          <a:r>
            <a:rPr lang="en-US" sz="1100"/>
            <a:t>Ranges for each pair of</a:t>
          </a:r>
          <a:r>
            <a:rPr lang="en-US" sz="1100" baseline="0"/>
            <a:t> datasets </a:t>
          </a:r>
          <a:r>
            <a:rPr lang="en-US" sz="1100"/>
            <a:t>are altered by changed top and bottom cells in each range</a:t>
          </a:r>
        </a:p>
        <a:p>
          <a:r>
            <a:rPr lang="en-US" sz="1100"/>
            <a:t>K3, K23</a:t>
          </a:r>
        </a:p>
        <a:p>
          <a:r>
            <a:rPr lang="en-US" sz="1100"/>
            <a:t>O3, O23</a:t>
          </a:r>
        </a:p>
        <a:p>
          <a:r>
            <a:rPr lang="en-US" sz="1100"/>
            <a:t>S3,</a:t>
          </a:r>
          <a:r>
            <a:rPr lang="en-US" sz="1100" baseline="0"/>
            <a:t> </a:t>
          </a:r>
          <a:r>
            <a:rPr lang="en-US" sz="1100"/>
            <a:t>S23</a:t>
          </a:r>
        </a:p>
        <a:p>
          <a:endParaRPr lang="en-US" sz="1100"/>
        </a:p>
        <a:p>
          <a:r>
            <a:rPr lang="en-US" sz="1100"/>
            <a:t>SOLVE to minimise the value in cell AB3 to change variable cells $Z$5:$AC$5. </a:t>
          </a:r>
        </a:p>
      </xdr:txBody>
    </xdr:sp>
    <xdr:clientData/>
  </xdr:twoCellAnchor>
  <xdr:twoCellAnchor>
    <xdr:from>
      <xdr:col>27</xdr:col>
      <xdr:colOff>1143000</xdr:colOff>
      <xdr:row>2</xdr:row>
      <xdr:rowOff>76200</xdr:rowOff>
    </xdr:from>
    <xdr:to>
      <xdr:col>28</xdr:col>
      <xdr:colOff>139700</xdr:colOff>
      <xdr:row>4</xdr:row>
      <xdr:rowOff>152400</xdr:rowOff>
    </xdr:to>
    <xdr:cxnSp macro="">
      <xdr:nvCxnSpPr>
        <xdr:cNvPr id="9" name="Curved Connector 8"/>
        <xdr:cNvCxnSpPr/>
      </xdr:nvCxnSpPr>
      <xdr:spPr>
        <a:xfrm rot="10800000">
          <a:off x="35687000" y="469900"/>
          <a:ext cx="1130300" cy="495300"/>
        </a:xfrm>
        <a:prstGeom prst="curvedConnector3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9919" cy="60837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598715</xdr:colOff>
      <xdr:row>5</xdr:row>
      <xdr:rowOff>40821</xdr:rowOff>
    </xdr:from>
    <xdr:to>
      <xdr:col>29</xdr:col>
      <xdr:colOff>92529</xdr:colOff>
      <xdr:row>32</xdr:row>
      <xdr:rowOff>201386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43</xdr:row>
      <xdr:rowOff>0</xdr:rowOff>
    </xdr:from>
    <xdr:to>
      <xdr:col>32</xdr:col>
      <xdr:colOff>204107</xdr:colOff>
      <xdr:row>66</xdr:row>
      <xdr:rowOff>122464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50</xdr:row>
      <xdr:rowOff>0</xdr:rowOff>
    </xdr:from>
    <xdr:to>
      <xdr:col>23</xdr:col>
      <xdr:colOff>190500</xdr:colOff>
      <xdr:row>63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65</xdr:row>
      <xdr:rowOff>-1</xdr:rowOff>
    </xdr:from>
    <xdr:to>
      <xdr:col>23</xdr:col>
      <xdr:colOff>190500</xdr:colOff>
      <xdr:row>78</xdr:row>
      <xdr:rowOff>95249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6</xdr:row>
      <xdr:rowOff>66675</xdr:rowOff>
    </xdr:from>
    <xdr:to>
      <xdr:col>30</xdr:col>
      <xdr:colOff>721178</xdr:colOff>
      <xdr:row>35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721179</xdr:colOff>
      <xdr:row>40</xdr:row>
      <xdr:rowOff>108857</xdr:rowOff>
    </xdr:from>
    <xdr:to>
      <xdr:col>30</xdr:col>
      <xdr:colOff>639535</xdr:colOff>
      <xdr:row>60</xdr:row>
      <xdr:rowOff>27214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734787</xdr:colOff>
      <xdr:row>61</xdr:row>
      <xdr:rowOff>163285</xdr:rowOff>
    </xdr:from>
    <xdr:to>
      <xdr:col>30</xdr:col>
      <xdr:colOff>707571</xdr:colOff>
      <xdr:row>80</xdr:row>
      <xdr:rowOff>95249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49</xdr:row>
      <xdr:rowOff>0</xdr:rowOff>
    </xdr:from>
    <xdr:to>
      <xdr:col>21</xdr:col>
      <xdr:colOff>340179</xdr:colOff>
      <xdr:row>62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64</xdr:row>
      <xdr:rowOff>0</xdr:rowOff>
    </xdr:from>
    <xdr:to>
      <xdr:col>21</xdr:col>
      <xdr:colOff>340179</xdr:colOff>
      <xdr:row>77</xdr:row>
      <xdr:rowOff>95249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161925</xdr:colOff>
      <xdr:row>7</xdr:row>
      <xdr:rowOff>0</xdr:rowOff>
    </xdr:from>
    <xdr:to>
      <xdr:col>30</xdr:col>
      <xdr:colOff>762000</xdr:colOff>
      <xdr:row>36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13607</xdr:colOff>
      <xdr:row>39</xdr:row>
      <xdr:rowOff>136071</xdr:rowOff>
    </xdr:from>
    <xdr:to>
      <xdr:col>30</xdr:col>
      <xdr:colOff>775606</xdr:colOff>
      <xdr:row>59</xdr:row>
      <xdr:rowOff>54428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789214</xdr:colOff>
      <xdr:row>61</xdr:row>
      <xdr:rowOff>81643</xdr:rowOff>
    </xdr:from>
    <xdr:to>
      <xdr:col>30</xdr:col>
      <xdr:colOff>761998</xdr:colOff>
      <xdr:row>80</xdr:row>
      <xdr:rowOff>13607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122463</xdr:colOff>
      <xdr:row>47</xdr:row>
      <xdr:rowOff>176892</xdr:rowOff>
    </xdr:from>
    <xdr:to>
      <xdr:col>21</xdr:col>
      <xdr:colOff>462642</xdr:colOff>
      <xdr:row>61</xdr:row>
      <xdr:rowOff>68035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122463</xdr:colOff>
      <xdr:row>62</xdr:row>
      <xdr:rowOff>176892</xdr:rowOff>
    </xdr:from>
    <xdr:to>
      <xdr:col>21</xdr:col>
      <xdr:colOff>462642</xdr:colOff>
      <xdr:row>76</xdr:row>
      <xdr:rowOff>68034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68035</xdr:colOff>
      <xdr:row>6</xdr:row>
      <xdr:rowOff>40822</xdr:rowOff>
    </xdr:from>
    <xdr:to>
      <xdr:col>29</xdr:col>
      <xdr:colOff>108857</xdr:colOff>
      <xdr:row>34</xdr:row>
      <xdr:rowOff>68036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43</xdr:row>
      <xdr:rowOff>0</xdr:rowOff>
    </xdr:from>
    <xdr:to>
      <xdr:col>31</xdr:col>
      <xdr:colOff>312964</xdr:colOff>
      <xdr:row>62</xdr:row>
      <xdr:rowOff>122464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326572</xdr:colOff>
      <xdr:row>64</xdr:row>
      <xdr:rowOff>0</xdr:rowOff>
    </xdr:from>
    <xdr:to>
      <xdr:col>31</xdr:col>
      <xdr:colOff>299356</xdr:colOff>
      <xdr:row>82</xdr:row>
      <xdr:rowOff>136071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49</xdr:row>
      <xdr:rowOff>0</xdr:rowOff>
    </xdr:from>
    <xdr:to>
      <xdr:col>22</xdr:col>
      <xdr:colOff>340179</xdr:colOff>
      <xdr:row>62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0</xdr:rowOff>
    </xdr:from>
    <xdr:to>
      <xdr:col>22</xdr:col>
      <xdr:colOff>340179</xdr:colOff>
      <xdr:row>77</xdr:row>
      <xdr:rowOff>95249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107497</xdr:colOff>
      <xdr:row>6</xdr:row>
      <xdr:rowOff>159203</xdr:rowOff>
    </xdr:from>
    <xdr:to>
      <xdr:col>30</xdr:col>
      <xdr:colOff>598715</xdr:colOff>
      <xdr:row>36</xdr:row>
      <xdr:rowOff>54428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81643</xdr:colOff>
      <xdr:row>40</xdr:row>
      <xdr:rowOff>136071</xdr:rowOff>
    </xdr:from>
    <xdr:to>
      <xdr:col>31</xdr:col>
      <xdr:colOff>-1</xdr:colOff>
      <xdr:row>60</xdr:row>
      <xdr:rowOff>54428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176893</xdr:colOff>
      <xdr:row>61</xdr:row>
      <xdr:rowOff>176892</xdr:rowOff>
    </xdr:from>
    <xdr:to>
      <xdr:col>31</xdr:col>
      <xdr:colOff>149677</xdr:colOff>
      <xdr:row>80</xdr:row>
      <xdr:rowOff>108856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204107</xdr:colOff>
      <xdr:row>49</xdr:row>
      <xdr:rowOff>27214</xdr:rowOff>
    </xdr:from>
    <xdr:to>
      <xdr:col>21</xdr:col>
      <xdr:colOff>544286</xdr:colOff>
      <xdr:row>62</xdr:row>
      <xdr:rowOff>122464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204107</xdr:colOff>
      <xdr:row>64</xdr:row>
      <xdr:rowOff>27214</xdr:rowOff>
    </xdr:from>
    <xdr:to>
      <xdr:col>21</xdr:col>
      <xdr:colOff>544286</xdr:colOff>
      <xdr:row>77</xdr:row>
      <xdr:rowOff>122463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161925</xdr:colOff>
      <xdr:row>7</xdr:row>
      <xdr:rowOff>0</xdr:rowOff>
    </xdr:from>
    <xdr:to>
      <xdr:col>29</xdr:col>
      <xdr:colOff>219075</xdr:colOff>
      <xdr:row>36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122463</xdr:colOff>
      <xdr:row>40</xdr:row>
      <xdr:rowOff>95250</xdr:rowOff>
    </xdr:from>
    <xdr:to>
      <xdr:col>30</xdr:col>
      <xdr:colOff>40820</xdr:colOff>
      <xdr:row>60</xdr:row>
      <xdr:rowOff>13607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81642</xdr:colOff>
      <xdr:row>62</xdr:row>
      <xdr:rowOff>176893</xdr:rowOff>
    </xdr:from>
    <xdr:to>
      <xdr:col>30</xdr:col>
      <xdr:colOff>54427</xdr:colOff>
      <xdr:row>81</xdr:row>
      <xdr:rowOff>108857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244927</xdr:colOff>
      <xdr:row>49</xdr:row>
      <xdr:rowOff>81643</xdr:rowOff>
    </xdr:from>
    <xdr:to>
      <xdr:col>21</xdr:col>
      <xdr:colOff>190499</xdr:colOff>
      <xdr:row>62</xdr:row>
      <xdr:rowOff>176893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258535</xdr:colOff>
      <xdr:row>64</xdr:row>
      <xdr:rowOff>1</xdr:rowOff>
    </xdr:from>
    <xdr:to>
      <xdr:col>21</xdr:col>
      <xdr:colOff>204107</xdr:colOff>
      <xdr:row>77</xdr:row>
      <xdr:rowOff>95250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204107</xdr:colOff>
      <xdr:row>49</xdr:row>
      <xdr:rowOff>27215</xdr:rowOff>
    </xdr:from>
    <xdr:to>
      <xdr:col>14</xdr:col>
      <xdr:colOff>462643</xdr:colOff>
      <xdr:row>62</xdr:row>
      <xdr:rowOff>122465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299357</xdr:colOff>
      <xdr:row>63</xdr:row>
      <xdr:rowOff>163285</xdr:rowOff>
    </xdr:from>
    <xdr:to>
      <xdr:col>14</xdr:col>
      <xdr:colOff>557893</xdr:colOff>
      <xdr:row>77</xdr:row>
      <xdr:rowOff>54427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688041</xdr:colOff>
      <xdr:row>5</xdr:row>
      <xdr:rowOff>147358</xdr:rowOff>
    </xdr:from>
    <xdr:to>
      <xdr:col>30</xdr:col>
      <xdr:colOff>312965</xdr:colOff>
      <xdr:row>34</xdr:row>
      <xdr:rowOff>0</xdr:rowOff>
    </xdr:to>
    <xdr:graphicFrame macro="">
      <xdr:nvGraphicFramePr>
        <xdr:cNvPr id="2232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40</xdr:row>
      <xdr:rowOff>0</xdr:rowOff>
    </xdr:from>
    <xdr:to>
      <xdr:col>30</xdr:col>
      <xdr:colOff>762000</xdr:colOff>
      <xdr:row>59</xdr:row>
      <xdr:rowOff>122464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462642</xdr:colOff>
      <xdr:row>152</xdr:row>
      <xdr:rowOff>81643</xdr:rowOff>
    </xdr:from>
    <xdr:to>
      <xdr:col>33</xdr:col>
      <xdr:colOff>816428</xdr:colOff>
      <xdr:row>165</xdr:row>
      <xdr:rowOff>176892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598715</xdr:colOff>
      <xdr:row>5</xdr:row>
      <xdr:rowOff>40821</xdr:rowOff>
    </xdr:from>
    <xdr:to>
      <xdr:col>29</xdr:col>
      <xdr:colOff>92529</xdr:colOff>
      <xdr:row>32</xdr:row>
      <xdr:rowOff>201386</xdr:rowOff>
    </xdr:to>
    <xdr:graphicFrame macro="">
      <xdr:nvGraphicFramePr>
        <xdr:cNvPr id="2385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43</xdr:row>
      <xdr:rowOff>0</xdr:rowOff>
    </xdr:from>
    <xdr:to>
      <xdr:col>32</xdr:col>
      <xdr:colOff>204107</xdr:colOff>
      <xdr:row>66</xdr:row>
      <xdr:rowOff>122464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69</xdr:row>
      <xdr:rowOff>0</xdr:rowOff>
    </xdr:from>
    <xdr:to>
      <xdr:col>33</xdr:col>
      <xdr:colOff>13611</xdr:colOff>
      <xdr:row>89</xdr:row>
      <xdr:rowOff>95251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68035</xdr:colOff>
      <xdr:row>159</xdr:row>
      <xdr:rowOff>176893</xdr:rowOff>
    </xdr:from>
    <xdr:to>
      <xdr:col>33</xdr:col>
      <xdr:colOff>421821</xdr:colOff>
      <xdr:row>173</xdr:row>
      <xdr:rowOff>68036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50</xdr:row>
      <xdr:rowOff>0</xdr:rowOff>
    </xdr:from>
    <xdr:to>
      <xdr:col>23</xdr:col>
      <xdr:colOff>190500</xdr:colOff>
      <xdr:row>63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65</xdr:row>
      <xdr:rowOff>-1</xdr:rowOff>
    </xdr:from>
    <xdr:to>
      <xdr:col>23</xdr:col>
      <xdr:colOff>190500</xdr:colOff>
      <xdr:row>78</xdr:row>
      <xdr:rowOff>95249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257175</xdr:colOff>
      <xdr:row>5</xdr:row>
      <xdr:rowOff>130970</xdr:rowOff>
    </xdr:from>
    <xdr:to>
      <xdr:col>29</xdr:col>
      <xdr:colOff>54429</xdr:colOff>
      <xdr:row>31</xdr:row>
      <xdr:rowOff>122465</xdr:rowOff>
    </xdr:to>
    <xdr:graphicFrame macro="">
      <xdr:nvGraphicFramePr>
        <xdr:cNvPr id="239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81642</xdr:colOff>
      <xdr:row>37</xdr:row>
      <xdr:rowOff>81641</xdr:rowOff>
    </xdr:from>
    <xdr:to>
      <xdr:col>29</xdr:col>
      <xdr:colOff>381000</xdr:colOff>
      <xdr:row>61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585107</xdr:colOff>
      <xdr:row>149</xdr:row>
      <xdr:rowOff>136072</xdr:rowOff>
    </xdr:from>
    <xdr:to>
      <xdr:col>34</xdr:col>
      <xdr:colOff>95250</xdr:colOff>
      <xdr:row>163</xdr:row>
      <xdr:rowOff>27214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6</xdr:row>
      <xdr:rowOff>66675</xdr:rowOff>
    </xdr:from>
    <xdr:to>
      <xdr:col>30</xdr:col>
      <xdr:colOff>721178</xdr:colOff>
      <xdr:row>35</xdr:row>
      <xdr:rowOff>190500</xdr:rowOff>
    </xdr:to>
    <xdr:graphicFrame macro="">
      <xdr:nvGraphicFramePr>
        <xdr:cNvPr id="2447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721179</xdr:colOff>
      <xdr:row>40</xdr:row>
      <xdr:rowOff>108857</xdr:rowOff>
    </xdr:from>
    <xdr:to>
      <xdr:col>30</xdr:col>
      <xdr:colOff>639535</xdr:colOff>
      <xdr:row>60</xdr:row>
      <xdr:rowOff>27214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693961</xdr:colOff>
      <xdr:row>60</xdr:row>
      <xdr:rowOff>68034</xdr:rowOff>
    </xdr:from>
    <xdr:to>
      <xdr:col>30</xdr:col>
      <xdr:colOff>707571</xdr:colOff>
      <xdr:row>80</xdr:row>
      <xdr:rowOff>163285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693965</xdr:colOff>
      <xdr:row>83</xdr:row>
      <xdr:rowOff>0</xdr:rowOff>
    </xdr:from>
    <xdr:to>
      <xdr:col>30</xdr:col>
      <xdr:colOff>666749</xdr:colOff>
      <xdr:row>101</xdr:row>
      <xdr:rowOff>136071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49</xdr:row>
      <xdr:rowOff>0</xdr:rowOff>
    </xdr:from>
    <xdr:to>
      <xdr:col>21</xdr:col>
      <xdr:colOff>340179</xdr:colOff>
      <xdr:row>62</xdr:row>
      <xdr:rowOff>95250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64</xdr:row>
      <xdr:rowOff>0</xdr:rowOff>
    </xdr:from>
    <xdr:to>
      <xdr:col>21</xdr:col>
      <xdr:colOff>340179</xdr:colOff>
      <xdr:row>77</xdr:row>
      <xdr:rowOff>95249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748393</xdr:colOff>
      <xdr:row>147</xdr:row>
      <xdr:rowOff>190500</xdr:rowOff>
    </xdr:from>
    <xdr:to>
      <xdr:col>34</xdr:col>
      <xdr:colOff>258536</xdr:colOff>
      <xdr:row>161</xdr:row>
      <xdr:rowOff>81643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161925</xdr:colOff>
      <xdr:row>7</xdr:row>
      <xdr:rowOff>0</xdr:rowOff>
    </xdr:from>
    <xdr:to>
      <xdr:col>30</xdr:col>
      <xdr:colOff>762000</xdr:colOff>
      <xdr:row>36</xdr:row>
      <xdr:rowOff>114300</xdr:rowOff>
    </xdr:to>
    <xdr:graphicFrame macro="">
      <xdr:nvGraphicFramePr>
        <xdr:cNvPr id="2467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13607</xdr:colOff>
      <xdr:row>39</xdr:row>
      <xdr:rowOff>136071</xdr:rowOff>
    </xdr:from>
    <xdr:to>
      <xdr:col>30</xdr:col>
      <xdr:colOff>775606</xdr:colOff>
      <xdr:row>59</xdr:row>
      <xdr:rowOff>54428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13607</xdr:colOff>
      <xdr:row>83</xdr:row>
      <xdr:rowOff>0</xdr:rowOff>
    </xdr:from>
    <xdr:to>
      <xdr:col>30</xdr:col>
      <xdr:colOff>830034</xdr:colOff>
      <xdr:row>101</xdr:row>
      <xdr:rowOff>136071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61</xdr:row>
      <xdr:rowOff>0</xdr:rowOff>
    </xdr:from>
    <xdr:to>
      <xdr:col>31</xdr:col>
      <xdr:colOff>13610</xdr:colOff>
      <xdr:row>81</xdr:row>
      <xdr:rowOff>95251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122463</xdr:colOff>
      <xdr:row>47</xdr:row>
      <xdr:rowOff>176892</xdr:rowOff>
    </xdr:from>
    <xdr:to>
      <xdr:col>21</xdr:col>
      <xdr:colOff>462642</xdr:colOff>
      <xdr:row>61</xdr:row>
      <xdr:rowOff>68035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122463</xdr:colOff>
      <xdr:row>62</xdr:row>
      <xdr:rowOff>176892</xdr:rowOff>
    </xdr:from>
    <xdr:to>
      <xdr:col>21</xdr:col>
      <xdr:colOff>462642</xdr:colOff>
      <xdr:row>76</xdr:row>
      <xdr:rowOff>68034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503465</xdr:colOff>
      <xdr:row>164</xdr:row>
      <xdr:rowOff>27214</xdr:rowOff>
    </xdr:from>
    <xdr:to>
      <xdr:col>34</xdr:col>
      <xdr:colOff>13608</xdr:colOff>
      <xdr:row>177</xdr:row>
      <xdr:rowOff>122464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68035</xdr:colOff>
      <xdr:row>6</xdr:row>
      <xdr:rowOff>40822</xdr:rowOff>
    </xdr:from>
    <xdr:to>
      <xdr:col>29</xdr:col>
      <xdr:colOff>108857</xdr:colOff>
      <xdr:row>34</xdr:row>
      <xdr:rowOff>68036</xdr:rowOff>
    </xdr:to>
    <xdr:graphicFrame macro="">
      <xdr:nvGraphicFramePr>
        <xdr:cNvPr id="2478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43</xdr:row>
      <xdr:rowOff>0</xdr:rowOff>
    </xdr:from>
    <xdr:to>
      <xdr:col>31</xdr:col>
      <xdr:colOff>312964</xdr:colOff>
      <xdr:row>62</xdr:row>
      <xdr:rowOff>122464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326572</xdr:colOff>
      <xdr:row>64</xdr:row>
      <xdr:rowOff>0</xdr:rowOff>
    </xdr:from>
    <xdr:to>
      <xdr:col>31</xdr:col>
      <xdr:colOff>299356</xdr:colOff>
      <xdr:row>82</xdr:row>
      <xdr:rowOff>136071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49</xdr:row>
      <xdr:rowOff>0</xdr:rowOff>
    </xdr:from>
    <xdr:to>
      <xdr:col>22</xdr:col>
      <xdr:colOff>340179</xdr:colOff>
      <xdr:row>62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0</xdr:rowOff>
    </xdr:from>
    <xdr:to>
      <xdr:col>22</xdr:col>
      <xdr:colOff>340179</xdr:colOff>
      <xdr:row>77</xdr:row>
      <xdr:rowOff>95249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95250</xdr:colOff>
      <xdr:row>153</xdr:row>
      <xdr:rowOff>68035</xdr:rowOff>
    </xdr:from>
    <xdr:to>
      <xdr:col>33</xdr:col>
      <xdr:colOff>449036</xdr:colOff>
      <xdr:row>166</xdr:row>
      <xdr:rowOff>163285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107497</xdr:colOff>
      <xdr:row>6</xdr:row>
      <xdr:rowOff>159203</xdr:rowOff>
    </xdr:from>
    <xdr:to>
      <xdr:col>30</xdr:col>
      <xdr:colOff>598715</xdr:colOff>
      <xdr:row>36</xdr:row>
      <xdr:rowOff>54428</xdr:rowOff>
    </xdr:to>
    <xdr:graphicFrame macro="">
      <xdr:nvGraphicFramePr>
        <xdr:cNvPr id="2488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81643</xdr:colOff>
      <xdr:row>40</xdr:row>
      <xdr:rowOff>136071</xdr:rowOff>
    </xdr:from>
    <xdr:to>
      <xdr:col>31</xdr:col>
      <xdr:colOff>-1</xdr:colOff>
      <xdr:row>60</xdr:row>
      <xdr:rowOff>54428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40818</xdr:colOff>
      <xdr:row>61</xdr:row>
      <xdr:rowOff>13606</xdr:rowOff>
    </xdr:from>
    <xdr:to>
      <xdr:col>31</xdr:col>
      <xdr:colOff>54428</xdr:colOff>
      <xdr:row>81</xdr:row>
      <xdr:rowOff>108857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54429</xdr:colOff>
      <xdr:row>83</xdr:row>
      <xdr:rowOff>27214</xdr:rowOff>
    </xdr:from>
    <xdr:to>
      <xdr:col>31</xdr:col>
      <xdr:colOff>27213</xdr:colOff>
      <xdr:row>101</xdr:row>
      <xdr:rowOff>163285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204107</xdr:colOff>
      <xdr:row>49</xdr:row>
      <xdr:rowOff>27214</xdr:rowOff>
    </xdr:from>
    <xdr:to>
      <xdr:col>21</xdr:col>
      <xdr:colOff>544286</xdr:colOff>
      <xdr:row>62</xdr:row>
      <xdr:rowOff>122464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204107</xdr:colOff>
      <xdr:row>64</xdr:row>
      <xdr:rowOff>27214</xdr:rowOff>
    </xdr:from>
    <xdr:to>
      <xdr:col>21</xdr:col>
      <xdr:colOff>544286</xdr:colOff>
      <xdr:row>77</xdr:row>
      <xdr:rowOff>122463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161925</xdr:colOff>
      <xdr:row>7</xdr:row>
      <xdr:rowOff>0</xdr:rowOff>
    </xdr:from>
    <xdr:to>
      <xdr:col>29</xdr:col>
      <xdr:colOff>219075</xdr:colOff>
      <xdr:row>36</xdr:row>
      <xdr:rowOff>104775</xdr:rowOff>
    </xdr:to>
    <xdr:graphicFrame macro="">
      <xdr:nvGraphicFramePr>
        <xdr:cNvPr id="2416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122463</xdr:colOff>
      <xdr:row>40</xdr:row>
      <xdr:rowOff>95250</xdr:rowOff>
    </xdr:from>
    <xdr:to>
      <xdr:col>30</xdr:col>
      <xdr:colOff>40820</xdr:colOff>
      <xdr:row>60</xdr:row>
      <xdr:rowOff>13607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81638</xdr:colOff>
      <xdr:row>60</xdr:row>
      <xdr:rowOff>176892</xdr:rowOff>
    </xdr:from>
    <xdr:to>
      <xdr:col>30</xdr:col>
      <xdr:colOff>95249</xdr:colOff>
      <xdr:row>81</xdr:row>
      <xdr:rowOff>68036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95249</xdr:colOff>
      <xdr:row>82</xdr:row>
      <xdr:rowOff>190500</xdr:rowOff>
    </xdr:from>
    <xdr:to>
      <xdr:col>30</xdr:col>
      <xdr:colOff>68034</xdr:colOff>
      <xdr:row>101</xdr:row>
      <xdr:rowOff>122464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244927</xdr:colOff>
      <xdr:row>49</xdr:row>
      <xdr:rowOff>81643</xdr:rowOff>
    </xdr:from>
    <xdr:to>
      <xdr:col>21</xdr:col>
      <xdr:colOff>190499</xdr:colOff>
      <xdr:row>62</xdr:row>
      <xdr:rowOff>176893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258535</xdr:colOff>
      <xdr:row>64</xdr:row>
      <xdr:rowOff>1</xdr:rowOff>
    </xdr:from>
    <xdr:to>
      <xdr:col>21</xdr:col>
      <xdr:colOff>204107</xdr:colOff>
      <xdr:row>77</xdr:row>
      <xdr:rowOff>95250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204107</xdr:colOff>
      <xdr:row>49</xdr:row>
      <xdr:rowOff>27215</xdr:rowOff>
    </xdr:from>
    <xdr:to>
      <xdr:col>14</xdr:col>
      <xdr:colOff>462643</xdr:colOff>
      <xdr:row>62</xdr:row>
      <xdr:rowOff>122465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299357</xdr:colOff>
      <xdr:row>63</xdr:row>
      <xdr:rowOff>163285</xdr:rowOff>
    </xdr:from>
    <xdr:to>
      <xdr:col>14</xdr:col>
      <xdr:colOff>557893</xdr:colOff>
      <xdr:row>77</xdr:row>
      <xdr:rowOff>54427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N23"/>
  <sheetViews>
    <sheetView tabSelected="1" workbookViewId="0"/>
  </sheetViews>
  <sheetFormatPr defaultRowHeight="15.75"/>
  <cols>
    <col min="1" max="1" width="20.625" bestFit="1" customWidth="1"/>
  </cols>
  <sheetData>
    <row r="1" spans="1:14" ht="30" customHeight="1">
      <c r="A1" s="123" t="s">
        <v>260</v>
      </c>
    </row>
    <row r="2" spans="1:14">
      <c r="A2" s="168" t="s">
        <v>253</v>
      </c>
      <c r="B2" t="s">
        <v>233</v>
      </c>
    </row>
    <row r="3" spans="1:14">
      <c r="A3" s="168" t="s">
        <v>254</v>
      </c>
      <c r="B3" t="s">
        <v>234</v>
      </c>
    </row>
    <row r="4" spans="1:14">
      <c r="A4" s="168" t="s">
        <v>255</v>
      </c>
      <c r="B4" t="s">
        <v>235</v>
      </c>
    </row>
    <row r="5" spans="1:14">
      <c r="A5" s="168" t="s">
        <v>227</v>
      </c>
      <c r="B5" t="s">
        <v>236</v>
      </c>
    </row>
    <row r="6" spans="1:14">
      <c r="A6" s="167" t="s">
        <v>226</v>
      </c>
      <c r="B6" t="s">
        <v>256</v>
      </c>
    </row>
    <row r="7" spans="1:14">
      <c r="A7" s="167" t="s">
        <v>15</v>
      </c>
      <c r="B7" t="s">
        <v>237</v>
      </c>
    </row>
    <row r="8" spans="1:14">
      <c r="A8" s="167" t="s">
        <v>220</v>
      </c>
      <c r="B8" t="s">
        <v>238</v>
      </c>
    </row>
    <row r="9" spans="1:14">
      <c r="A9" s="167" t="s">
        <v>16</v>
      </c>
      <c r="B9" t="s">
        <v>251</v>
      </c>
    </row>
    <row r="10" spans="1:14">
      <c r="A10" s="167" t="s">
        <v>221</v>
      </c>
      <c r="B10" t="s">
        <v>239</v>
      </c>
      <c r="N10" s="169" t="s">
        <v>259</v>
      </c>
    </row>
    <row r="11" spans="1:14">
      <c r="A11" s="167" t="s">
        <v>224</v>
      </c>
      <c r="B11" t="s">
        <v>249</v>
      </c>
    </row>
    <row r="12" spans="1:14">
      <c r="A12" s="167" t="s">
        <v>225</v>
      </c>
      <c r="B12" t="s">
        <v>250</v>
      </c>
    </row>
    <row r="13" spans="1:14">
      <c r="A13" s="167" t="s">
        <v>223</v>
      </c>
      <c r="B13" t="s">
        <v>240</v>
      </c>
    </row>
    <row r="14" spans="1:14">
      <c r="A14" s="167" t="s">
        <v>222</v>
      </c>
      <c r="B14" t="s">
        <v>241</v>
      </c>
    </row>
    <row r="15" spans="1:14">
      <c r="A15" s="167" t="s">
        <v>228</v>
      </c>
      <c r="B15" t="s">
        <v>242</v>
      </c>
    </row>
    <row r="16" spans="1:14">
      <c r="A16" s="167" t="s">
        <v>252</v>
      </c>
      <c r="B16" t="s">
        <v>257</v>
      </c>
    </row>
    <row r="17" spans="1:2">
      <c r="A17" s="167" t="s">
        <v>229</v>
      </c>
      <c r="B17" t="s">
        <v>258</v>
      </c>
    </row>
    <row r="18" spans="1:2">
      <c r="A18" s="134" t="s">
        <v>11</v>
      </c>
      <c r="B18" t="s">
        <v>243</v>
      </c>
    </row>
    <row r="19" spans="1:2">
      <c r="A19" s="134" t="s">
        <v>17</v>
      </c>
      <c r="B19" t="s">
        <v>244</v>
      </c>
    </row>
    <row r="20" spans="1:2">
      <c r="A20" s="134" t="s">
        <v>230</v>
      </c>
      <c r="B20" t="s">
        <v>245</v>
      </c>
    </row>
    <row r="21" spans="1:2">
      <c r="A21" s="134" t="s">
        <v>231</v>
      </c>
      <c r="B21" t="s">
        <v>246</v>
      </c>
    </row>
    <row r="22" spans="1:2">
      <c r="A22" s="134" t="s">
        <v>20</v>
      </c>
      <c r="B22" t="s">
        <v>247</v>
      </c>
    </row>
    <row r="23" spans="1:2">
      <c r="A23" s="134" t="s">
        <v>232</v>
      </c>
      <c r="B23" t="s">
        <v>248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276"/>
  <sheetViews>
    <sheetView topLeftCell="G10" zoomScale="70" zoomScaleNormal="70" workbookViewId="0">
      <selection activeCell="M56" sqref="M56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Ala</v>
      </c>
      <c r="M1" s="52">
        <f>AVERAGE(L3:M3)</f>
        <v>5.6351344714327893E-2</v>
      </c>
      <c r="Q1" s="52">
        <f>AVERAGE(P3:Q3)</f>
        <v>3.1712675889519551E-3</v>
      </c>
      <c r="U1" s="52">
        <f>AVERAGE(T3:U3)</f>
        <v>-4.7986777192729341E-3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35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35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Ala 10˚C</v>
      </c>
      <c r="AA2" s="42" t="str">
        <f>D24</f>
        <v>Ala 80˚C</v>
      </c>
      <c r="AB2" s="43" t="str">
        <f>F24</f>
        <v>Ala 110˚C</v>
      </c>
      <c r="AC2" s="43" t="str">
        <f>H24</f>
        <v>Ala 140˚C</v>
      </c>
    </row>
    <row r="3" spans="1:29" ht="18">
      <c r="A3" s="113" t="str">
        <f>CONCATENATE("Racemization ",A1)</f>
        <v>Racemization Ala</v>
      </c>
      <c r="J3" s="109">
        <v>0.7</v>
      </c>
      <c r="K3" s="44">
        <f>LOG(J3)</f>
        <v>-0.15490195998574319</v>
      </c>
      <c r="L3" s="45">
        <f t="shared" ref="L3:L23" si="0">(K3^3*B$17)+(K3^2*C$17)+(K3*$D$17)+$E$17</f>
        <v>7.6546073949539176E-2</v>
      </c>
      <c r="M3" s="45">
        <f t="shared" ref="M3:M23" si="1">(K3^3*B$18)+(K3^2*C$18)+(K3*$D$18)+$E$18</f>
        <v>3.6156615479116611E-2</v>
      </c>
      <c r="N3" s="109">
        <v>20</v>
      </c>
      <c r="O3" s="44">
        <f>LOG(N3)</f>
        <v>1.3010299956639813</v>
      </c>
      <c r="P3" s="45">
        <f t="shared" ref="P3:P23" si="2">(O3^3*B$18)+(O3^2*C$18)+(O3*$D$18)+$E$18</f>
        <v>3.9916572291414862E-2</v>
      </c>
      <c r="Q3" s="45">
        <f t="shared" ref="Q3:Q23" si="3">(O3^3*B$19)+(O3^2*C$19)+(O3*$D$19)+$E$19</f>
        <v>-3.3574037113510952E-2</v>
      </c>
      <c r="R3" s="109">
        <v>20</v>
      </c>
      <c r="S3" s="44">
        <f>LOG(R3)</f>
        <v>1.3010299956639813</v>
      </c>
      <c r="T3" s="45">
        <f t="shared" ref="T3:T23" si="4">(S3^3*B$19)+(S3^2*C$19)+(S3*$D$19)+$E$19</f>
        <v>-3.3574037113510952E-2</v>
      </c>
      <c r="U3" s="45">
        <f t="shared" ref="U3:U23" si="5">(S3^3*B$20)+(S3^2*C$20)+(S3*$D$20)+$E$20</f>
        <v>2.3976681674965084E-2</v>
      </c>
      <c r="V3"/>
      <c r="X3" s="2" t="s">
        <v>8</v>
      </c>
      <c r="Z3" s="20">
        <f>SUM(L25:L45)</f>
        <v>9.2948651388820927E-3</v>
      </c>
      <c r="AA3" s="20">
        <f>SUM(P25:P45)</f>
        <v>2.1726130289368092E-2</v>
      </c>
      <c r="AB3" s="41">
        <f>SUM(AC3+AA3+Z3)</f>
        <v>0.17584389748302615</v>
      </c>
      <c r="AC3" s="20">
        <f>SUM(T25:T45)</f>
        <v>0.14482290205477596</v>
      </c>
    </row>
    <row r="4" spans="1:29">
      <c r="A4" s="3"/>
      <c r="B4" s="3"/>
      <c r="D4" s="175"/>
      <c r="E4" s="3"/>
      <c r="F4" s="3"/>
      <c r="J4" s="110">
        <f>10^K4</f>
        <v>0.75283395837135803</v>
      </c>
      <c r="K4" s="44">
        <f>K$3+((K$23-K$3)*0.05)</f>
        <v>-0.12330079925047291</v>
      </c>
      <c r="L4" s="45">
        <f t="shared" si="0"/>
        <v>7.0500903670651829E-2</v>
      </c>
      <c r="M4" s="45">
        <f t="shared" si="1"/>
        <v>3.6007696252888403E-2</v>
      </c>
      <c r="N4" s="110">
        <f>10^O4</f>
        <v>23.492378861760397</v>
      </c>
      <c r="O4" s="44">
        <f>O$3+((O$23-O$3)*0.05)</f>
        <v>1.3709269960975832</v>
      </c>
      <c r="P4" s="45">
        <f t="shared" si="2"/>
        <v>4.173482878222428E-2</v>
      </c>
      <c r="Q4" s="45">
        <f t="shared" si="3"/>
        <v>-2.3602952496313001E-2</v>
      </c>
      <c r="R4" s="110">
        <f>10^S4</f>
        <v>26.358882618348517</v>
      </c>
      <c r="S4" s="44">
        <f>S$3+((S$23-S$3)*0.05)</f>
        <v>1.4209269960975832</v>
      </c>
      <c r="T4" s="45">
        <f t="shared" si="4"/>
        <v>-1.6427933909352085E-2</v>
      </c>
      <c r="U4" s="45">
        <f t="shared" si="5"/>
        <v>2.9703122057077425E-2</v>
      </c>
      <c r="V4"/>
      <c r="Y4" s="41">
        <v>0</v>
      </c>
      <c r="Z4" s="54">
        <f>Z5/10000000</f>
        <v>1.9999999999999999E-7</v>
      </c>
      <c r="AA4" s="54">
        <f>AA5/50</f>
        <v>0.02</v>
      </c>
      <c r="AB4" s="47">
        <v>0.9999999999999849</v>
      </c>
      <c r="AC4" s="23">
        <f>AC5*15</f>
        <v>22.5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0.80965566982441095</v>
      </c>
      <c r="K5" s="44">
        <f>K$3+((K$23-K$3)*0.1)</f>
        <v>-9.1699638515202617E-2</v>
      </c>
      <c r="L5" s="45">
        <f t="shared" si="0"/>
        <v>6.5700479977144635E-2</v>
      </c>
      <c r="M5" s="45">
        <f t="shared" si="1"/>
        <v>3.584995391579774E-2</v>
      </c>
      <c r="N5" s="110">
        <f t="shared" ref="N5:N22" si="7">10^O5</f>
        <v>27.594593229224312</v>
      </c>
      <c r="O5" s="44">
        <f>O$3+((O$23-O$3)*0.1)</f>
        <v>1.4408239965311851</v>
      </c>
      <c r="P5" s="45">
        <f t="shared" si="2"/>
        <v>4.3809928751850483E-2</v>
      </c>
      <c r="Q5" s="45">
        <f t="shared" si="3"/>
        <v>-1.3568123178305108E-2</v>
      </c>
      <c r="R5" s="110">
        <f t="shared" ref="R5:R22" si="8">10^S5</f>
        <v>34.739534644393757</v>
      </c>
      <c r="S5" s="44">
        <f>S$3+((S$23-S$3)*0.1)</f>
        <v>1.540823996531185</v>
      </c>
      <c r="T5" s="45">
        <f t="shared" si="4"/>
        <v>7.896288544290142E-4</v>
      </c>
      <c r="U5" s="45">
        <f t="shared" si="5"/>
        <v>3.5990269379424844E-2</v>
      </c>
      <c r="V5"/>
      <c r="X5" s="3"/>
      <c r="Z5" s="45">
        <v>2</v>
      </c>
      <c r="AA5" s="9">
        <v>1</v>
      </c>
      <c r="AB5" s="9">
        <v>1</v>
      </c>
      <c r="AC5" s="9">
        <v>1.5</v>
      </c>
    </row>
    <row r="6" spans="1:29">
      <c r="A6" s="53"/>
      <c r="B6" s="3">
        <f>'140°C'!A1</f>
        <v>140</v>
      </c>
      <c r="C6" s="15" t="s">
        <v>12</v>
      </c>
      <c r="D6" s="3">
        <f>AC4</f>
        <v>22.5</v>
      </c>
      <c r="E6" s="6">
        <f>1/(B6+273.15)</f>
        <v>2.4204284158296022E-3</v>
      </c>
      <c r="F6" s="7">
        <f>LN(D6)</f>
        <v>3.1135153092103742</v>
      </c>
      <c r="G6" s="3"/>
      <c r="H6" s="3"/>
      <c r="J6" s="110">
        <f t="shared" si="6"/>
        <v>0.87076611833103512</v>
      </c>
      <c r="K6" s="44">
        <f>K$3+((K$23-K$3)*0.15)</f>
        <v>-6.0098477779932338E-2</v>
      </c>
      <c r="L6" s="45">
        <f t="shared" si="0"/>
        <v>6.1983178477653625E-2</v>
      </c>
      <c r="M6" s="45">
        <f t="shared" si="1"/>
        <v>3.5684685375007373E-2</v>
      </c>
      <c r="N6" s="110">
        <f t="shared" si="7"/>
        <v>32.413131933855254</v>
      </c>
      <c r="O6" s="44">
        <f>O$3+((O$23-O$3)*0.15)</f>
        <v>1.5107209969647868</v>
      </c>
      <c r="P6" s="45">
        <f t="shared" si="2"/>
        <v>4.6155906004093396E-2</v>
      </c>
      <c r="Q6" s="45">
        <f t="shared" si="3"/>
        <v>-3.5247096818866452E-3</v>
      </c>
      <c r="R6" s="110">
        <f t="shared" si="8"/>
        <v>45.784765795381297</v>
      </c>
      <c r="S6" s="44">
        <f>S$3+((S$23-S$3)*0.15)</f>
        <v>1.6607209969647869</v>
      </c>
      <c r="T6" s="45">
        <f t="shared" si="4"/>
        <v>1.7800245743329196E-2</v>
      </c>
      <c r="U6" s="45">
        <f t="shared" si="5"/>
        <v>4.2831024332681072E-2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0.93648900525545098</v>
      </c>
      <c r="K7" s="44">
        <f>K$3+((K$23-K$3)*0.2)</f>
        <v>-2.8497317044662046E-2</v>
      </c>
      <c r="L7" s="45">
        <f t="shared" si="0"/>
        <v>5.9187374780814775E-2</v>
      </c>
      <c r="M7" s="45">
        <f t="shared" si="1"/>
        <v>3.5513187537680083E-2</v>
      </c>
      <c r="N7" s="110">
        <f t="shared" si="7"/>
        <v>38.073078774317587</v>
      </c>
      <c r="O7" s="44">
        <f>O$3+((O$23-O$3)*0.2)</f>
        <v>1.5806179973983887</v>
      </c>
      <c r="P7" s="45">
        <f t="shared" si="2"/>
        <v>4.8786794342752987E-2</v>
      </c>
      <c r="Q7" s="45">
        <f t="shared" si="3"/>
        <v>6.4721274705432097E-3</v>
      </c>
      <c r="R7" s="110">
        <f t="shared" si="8"/>
        <v>60.341763365451619</v>
      </c>
      <c r="S7" s="44">
        <f>S$3+((S$23-S$3)*0.2)</f>
        <v>1.7806179973983887</v>
      </c>
      <c r="T7" s="45">
        <f t="shared" si="4"/>
        <v>3.4325511322845365E-2</v>
      </c>
      <c r="U7" s="45">
        <f t="shared" si="5"/>
        <v>5.0218287607519813E-2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0.02</v>
      </c>
      <c r="E8" s="6">
        <f>1/(B8+273.15)</f>
        <v>2.831657935721365E-3</v>
      </c>
      <c r="F8" s="7">
        <f>LN(D8)</f>
        <v>-3.912023005428146</v>
      </c>
      <c r="J8" s="110">
        <f t="shared" si="6"/>
        <v>1.0071724639967381</v>
      </c>
      <c r="K8" s="44">
        <f>K$3+((K$23-K$3)*0.25)</f>
        <v>3.1038436906082323E-3</v>
      </c>
      <c r="L8" s="45">
        <f t="shared" si="0"/>
        <v>5.7151444495264089E-2</v>
      </c>
      <c r="M8" s="45">
        <f t="shared" si="1"/>
        <v>3.5336757310978621E-2</v>
      </c>
      <c r="N8" s="110">
        <f t="shared" si="7"/>
        <v>44.72135954999581</v>
      </c>
      <c r="O8" s="44">
        <f>O$3+((O$23-O$3)*0.25)</f>
        <v>1.6505149978319906</v>
      </c>
      <c r="P8" s="45">
        <f t="shared" si="2"/>
        <v>5.1716627571629162E-2</v>
      </c>
      <c r="Q8" s="45">
        <f t="shared" si="3"/>
        <v>1.636722775658514E-2</v>
      </c>
      <c r="R8" s="110">
        <f t="shared" si="8"/>
        <v>79.527072876705077</v>
      </c>
      <c r="S8" s="44">
        <f>S$3+((S$23-S$3)*0.25)</f>
        <v>1.9005149978319906</v>
      </c>
      <c r="T8" s="45">
        <f t="shared" si="4"/>
        <v>5.0087020158474549E-2</v>
      </c>
      <c r="U8" s="45">
        <f t="shared" si="5"/>
        <v>5.8144959894614809E-2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1.9999999999999999E-7</v>
      </c>
      <c r="E9" s="6">
        <f>1/(B9+273.15)</f>
        <v>3.5316969803990822E-3</v>
      </c>
      <c r="F9" s="7">
        <f>LN(D9)</f>
        <v>-15.424948470398375</v>
      </c>
      <c r="J9" s="110">
        <f t="shared" si="6"/>
        <v>1.0831909040475693</v>
      </c>
      <c r="K9" s="44">
        <f>K$3+((K$23-K$3)*0.3)</f>
        <v>3.4705004425878511E-2</v>
      </c>
      <c r="L9" s="45">
        <f t="shared" si="0"/>
        <v>5.5713763229637572E-2</v>
      </c>
      <c r="M9" s="45">
        <f t="shared" si="1"/>
        <v>3.5156691602065762E-2</v>
      </c>
      <c r="N9" s="110">
        <f t="shared" si="7"/>
        <v>52.530556088075386</v>
      </c>
      <c r="O9" s="44">
        <f>O$3+((O$23-O$3)*0.3)</f>
        <v>1.7204119982655925</v>
      </c>
      <c r="P9" s="45">
        <f t="shared" si="2"/>
        <v>5.4959439494521874E-2</v>
      </c>
      <c r="Q9" s="45">
        <f t="shared" si="3"/>
        <v>2.6105430653839828E-2</v>
      </c>
      <c r="R9" s="110">
        <f t="shared" si="8"/>
        <v>104.81223894689585</v>
      </c>
      <c r="S9" s="44">
        <f>S$3+((S$23-S$3)*0.3)</f>
        <v>2.0204119982655926</v>
      </c>
      <c r="T9" s="45">
        <f t="shared" si="4"/>
        <v>6.4806366815713473E-2</v>
      </c>
      <c r="U9" s="45">
        <f t="shared" si="5"/>
        <v>6.6603941884639736E-2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1.1649469942371165</v>
      </c>
      <c r="K10" s="44">
        <f>K$3+((K$23-K$3)*0.35)</f>
        <v>6.6306165161148789E-2</v>
      </c>
      <c r="L10" s="45">
        <f t="shared" si="0"/>
        <v>5.4712706592571228E-2</v>
      </c>
      <c r="M10" s="45">
        <f t="shared" si="1"/>
        <v>3.4974287318104265E-2</v>
      </c>
      <c r="N10" s="110">
        <f t="shared" si="7"/>
        <v>61.703386272001005</v>
      </c>
      <c r="O10" s="44">
        <f>O$3+((O$23-O$3)*0.35)</f>
        <v>1.7903089986991945</v>
      </c>
      <c r="P10" s="45">
        <f t="shared" si="2"/>
        <v>5.8529263915231049E-2</v>
      </c>
      <c r="Q10" s="45">
        <f t="shared" si="3"/>
        <v>3.563157563990807E-2</v>
      </c>
      <c r="R10" s="110">
        <f t="shared" si="8"/>
        <v>138.13667516837617</v>
      </c>
      <c r="S10" s="44">
        <f>S$3+((S$23-S$3)*0.35)</f>
        <v>2.1403089986991946</v>
      </c>
      <c r="T10" s="45">
        <f t="shared" si="4"/>
        <v>7.8205145860059083E-2</v>
      </c>
      <c r="U10" s="45">
        <f t="shared" si="5"/>
        <v>7.5588134268268312E-2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42.878295000009096</v>
      </c>
      <c r="D11" s="13">
        <f>SLOPE(F6:F7,E6:E7)</f>
        <v>-16428.818729253489</v>
      </c>
      <c r="E11" s="14">
        <f>(D11*8.3144621)/1000</f>
        <v>-136.59679067214827</v>
      </c>
      <c r="F11" s="3"/>
      <c r="G11" s="8"/>
      <c r="J11" s="110">
        <f t="shared" si="6"/>
        <v>1.2528737956633487</v>
      </c>
      <c r="K11" s="44">
        <f>K$3+((K$23-K$3)*0.4)</f>
        <v>9.7907325896419095E-2</v>
      </c>
      <c r="L11" s="45">
        <f t="shared" si="0"/>
        <v>5.3986650192701047E-2</v>
      </c>
      <c r="M11" s="45">
        <f t="shared" si="1"/>
        <v>3.4790841366256896E-2</v>
      </c>
      <c r="N11" s="110">
        <f t="shared" si="7"/>
        <v>72.477966367769596</v>
      </c>
      <c r="O11" s="44">
        <f>O$3+((O$23-O$3)*0.4)</f>
        <v>1.8602059991327962</v>
      </c>
      <c r="P11" s="45">
        <f t="shared" si="2"/>
        <v>6.2440134637556599E-2</v>
      </c>
      <c r="Q11" s="45">
        <f t="shared" si="3"/>
        <v>4.4890502192390352E-2</v>
      </c>
      <c r="R11" s="110">
        <f t="shared" si="8"/>
        <v>182.05642030260807</v>
      </c>
      <c r="S11" s="44">
        <f>S$3+((S$23-S$3)*0.4)</f>
        <v>2.2602059991327961</v>
      </c>
      <c r="T11" s="45">
        <f t="shared" si="4"/>
        <v>9.0004951857008159E-2</v>
      </c>
      <c r="U11" s="45">
        <f t="shared" si="5"/>
        <v>8.5090437736174238E-2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46.051030812231467</v>
      </c>
      <c r="D12" s="13">
        <f>SLOPE(F7:F8,E7:E8)</f>
        <v>-17644.452455706494</v>
      </c>
      <c r="E12" s="14">
        <f>(D12*8.3144621)/1000</f>
        <v>-146.70413121822358</v>
      </c>
      <c r="F12" s="3"/>
      <c r="J12" s="110">
        <f t="shared" si="6"/>
        <v>1.3474370556128383</v>
      </c>
      <c r="K12" s="44">
        <f>K$3+((K$23-K$3)*0.45)</f>
        <v>0.1295084866316894</v>
      </c>
      <c r="L12" s="45">
        <f t="shared" si="0"/>
        <v>5.3373969638663032E-2</v>
      </c>
      <c r="M12" s="45">
        <f t="shared" si="1"/>
        <v>3.4607650653686421E-2</v>
      </c>
      <c r="N12" s="110">
        <f t="shared" si="7"/>
        <v>85.1339922520785</v>
      </c>
      <c r="O12" s="44">
        <f>O$3+((O$23-O$3)*0.45)</f>
        <v>1.9301029995663983</v>
      </c>
      <c r="P12" s="45">
        <f t="shared" si="2"/>
        <v>6.670608546529852E-2</v>
      </c>
      <c r="Q12" s="45">
        <f t="shared" si="3"/>
        <v>5.3827049788887721E-2</v>
      </c>
      <c r="R12" s="110">
        <f t="shared" si="8"/>
        <v>239.94019063365857</v>
      </c>
      <c r="S12" s="44">
        <f>S$3+((S$23-S$3)*0.45)</f>
        <v>2.3801029995663985</v>
      </c>
      <c r="T12" s="45">
        <f t="shared" si="4"/>
        <v>9.992737937205784E-2</v>
      </c>
      <c r="U12" s="45">
        <f t="shared" si="5"/>
        <v>9.51037529790313E-2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44.547300656752199</v>
      </c>
      <c r="D13" s="13">
        <f>SLOPE(F6:F8,E6:E8)</f>
        <v>-17099.960900789225</v>
      </c>
      <c r="E13" s="14">
        <f>(D13*8.3144621)/1000</f>
        <v>-142.17697682109389</v>
      </c>
      <c r="F13" s="3">
        <f>CORREL(F6:F8,E6:E8)^2</f>
        <v>0.99958586728797871</v>
      </c>
      <c r="J13" s="110">
        <f t="shared" si="6"/>
        <v>1.4491376746189439</v>
      </c>
      <c r="K13" s="44">
        <f>K$3+((K$23-K$3)*0.5)</f>
        <v>0.16110964736695965</v>
      </c>
      <c r="L13" s="45">
        <f t="shared" si="0"/>
        <v>5.2713040539093182E-2</v>
      </c>
      <c r="M13" s="45">
        <f t="shared" si="1"/>
        <v>3.4426012087555601E-2</v>
      </c>
      <c r="N13" s="110">
        <f t="shared" si="7"/>
        <v>100</v>
      </c>
      <c r="O13" s="44">
        <f>O$3+((O$23-O$3)*0.5)</f>
        <v>2</v>
      </c>
      <c r="P13" s="45">
        <f t="shared" si="2"/>
        <v>7.1341150202256662E-2</v>
      </c>
      <c r="Q13" s="45">
        <f t="shared" si="3"/>
        <v>6.2386057907000636E-2</v>
      </c>
      <c r="R13" s="110">
        <f t="shared" si="8"/>
        <v>316.22776601683825</v>
      </c>
      <c r="S13" s="44">
        <f>S$3+((S$23-S$3)*0.5)</f>
        <v>2.5</v>
      </c>
      <c r="T13" s="45">
        <f t="shared" si="4"/>
        <v>0.10769402297070482</v>
      </c>
      <c r="U13" s="45">
        <f t="shared" si="5"/>
        <v>0.10562098068751312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43.497365285243497</v>
      </c>
      <c r="D14" s="13">
        <f>SLOPE(F6:F9,E6:E9)</f>
        <v>-16694.529688623403</v>
      </c>
      <c r="E14" s="14">
        <f>(D14*8.3144621)/1000</f>
        <v>-138.80603437338408</v>
      </c>
      <c r="F14" s="3">
        <f>CORREL(F6:F9,E6:E9)^2</f>
        <v>0.99986766293635265</v>
      </c>
      <c r="J14" s="110">
        <f t="shared" si="6"/>
        <v>1.5585143597263496</v>
      </c>
      <c r="K14" s="44">
        <f>K$3+((K$23-K$3)*0.55)</f>
        <v>0.19271080810222996</v>
      </c>
      <c r="L14" s="45">
        <f t="shared" si="0"/>
        <v>5.1842238502627501E-2</v>
      </c>
      <c r="M14" s="45">
        <f t="shared" si="1"/>
        <v>3.4247222575027207E-2</v>
      </c>
      <c r="N14" s="110">
        <f t="shared" si="7"/>
        <v>117.46189430880194</v>
      </c>
      <c r="O14" s="44">
        <f>O$3+((O$23-O$3)*0.55)</f>
        <v>2.0698970004336017</v>
      </c>
      <c r="P14" s="45">
        <f t="shared" si="2"/>
        <v>7.6359362652231005E-2</v>
      </c>
      <c r="Q14" s="45">
        <f t="shared" si="3"/>
        <v>7.0512366024329864E-2</v>
      </c>
      <c r="R14" s="110">
        <f t="shared" si="8"/>
        <v>416.77052825502051</v>
      </c>
      <c r="S14" s="44">
        <f>S$3+((S$23-S$3)*0.55)</f>
        <v>2.619897000433602</v>
      </c>
      <c r="T14" s="45">
        <f t="shared" si="4"/>
        <v>0.11302647721844614</v>
      </c>
      <c r="U14" s="45">
        <f t="shared" si="5"/>
        <v>0.11663502155229349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1.676146478016272</v>
      </c>
      <c r="K15" s="44">
        <f>K$3+((K$23-K$3)*0.6)</f>
        <v>0.22431196883750021</v>
      </c>
      <c r="L15" s="45">
        <f t="shared" si="0"/>
        <v>5.0599939137901992E-2</v>
      </c>
      <c r="M15" s="45">
        <f t="shared" si="1"/>
        <v>3.4072579023264007E-2</v>
      </c>
      <c r="N15" s="110">
        <f t="shared" si="7"/>
        <v>137.97296614612154</v>
      </c>
      <c r="O15" s="44">
        <f>O$3+((O$23-O$3)*0.6)</f>
        <v>2.1397940008672038</v>
      </c>
      <c r="P15" s="45">
        <f t="shared" si="2"/>
        <v>8.1774756619021532E-2</v>
      </c>
      <c r="Q15" s="45">
        <f t="shared" si="3"/>
        <v>7.8150813618476256E-2</v>
      </c>
      <c r="R15" s="110">
        <f t="shared" si="8"/>
        <v>549.28027165305934</v>
      </c>
      <c r="S15" s="44">
        <f>S$3+((S$23-S$3)*0.6)</f>
        <v>2.7397940008672039</v>
      </c>
      <c r="T15" s="45">
        <f t="shared" si="4"/>
        <v>0.11564633668077842</v>
      </c>
      <c r="U15" s="45">
        <f t="shared" si="5"/>
        <v>0.12813877626404607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1.8026571255074297</v>
      </c>
      <c r="K16" s="44">
        <f>K$3+((K$23-K$3)*0.65)</f>
        <v>0.25591312957277051</v>
      </c>
      <c r="L16" s="45">
        <f t="shared" si="0"/>
        <v>4.8824518053552646E-2</v>
      </c>
      <c r="M16" s="45">
        <f t="shared" si="1"/>
        <v>3.3903378339428754E-2</v>
      </c>
      <c r="N16" s="110">
        <f t="shared" si="7"/>
        <v>162.06565966927627</v>
      </c>
      <c r="O16" s="44">
        <f>O$3+((O$23-O$3)*0.65)</f>
        <v>2.2096910013008055</v>
      </c>
      <c r="P16" s="45">
        <f t="shared" si="2"/>
        <v>8.7601365906428086E-2</v>
      </c>
      <c r="Q16" s="45">
        <f t="shared" si="3"/>
        <v>8.5246240167040299E-2</v>
      </c>
      <c r="R16" s="110">
        <f t="shared" si="8"/>
        <v>723.92071025387793</v>
      </c>
      <c r="S16" s="44">
        <f>S$3+((S$23-S$3)*0.65)</f>
        <v>2.8596910013008054</v>
      </c>
      <c r="T16" s="45">
        <f t="shared" si="4"/>
        <v>0.11527519592319893</v>
      </c>
      <c r="U16" s="45">
        <f t="shared" si="5"/>
        <v>0.14012514551344452</v>
      </c>
      <c r="V16"/>
    </row>
    <row r="17" spans="1:22">
      <c r="A17" s="107" t="str">
        <f>fossil!A2</f>
        <v>10˚C</v>
      </c>
      <c r="B17" s="108">
        <f t="array" ref="B17:E17">LINEST(B148:B263,A148:A263^{1,2,3})</f>
        <v>-0.85358455336266481</v>
      </c>
      <c r="C17" s="108">
        <v>0.30748204406938151</v>
      </c>
      <c r="D17" s="108">
        <v>-5.5991853772479408E-2</v>
      </c>
      <c r="E17" s="108">
        <v>5.7322297746610323E-2</v>
      </c>
      <c r="F17"/>
      <c r="J17" s="110">
        <f t="shared" si="6"/>
        <v>1.938716427688703</v>
      </c>
      <c r="K17" s="44">
        <f>K$3+((K$23-K$3)*0.7)</f>
        <v>0.28751429030804077</v>
      </c>
      <c r="L17" s="45">
        <f t="shared" si="0"/>
        <v>4.6354350858215466E-2</v>
      </c>
      <c r="M17" s="45">
        <f t="shared" si="1"/>
        <v>3.374091743068422E-2</v>
      </c>
      <c r="N17" s="110">
        <f t="shared" si="7"/>
        <v>190.36539387158805</v>
      </c>
      <c r="O17" s="44">
        <f>O$3+((O$23-O$3)*0.7)</f>
        <v>2.2795880017344077</v>
      </c>
      <c r="P17" s="45">
        <f t="shared" si="2"/>
        <v>9.3853224318250689E-2</v>
      </c>
      <c r="Q17" s="45">
        <f t="shared" si="3"/>
        <v>9.1743485147622927E-2</v>
      </c>
      <c r="R17" s="110">
        <f t="shared" si="8"/>
        <v>954.0870513286726</v>
      </c>
      <c r="S17" s="44">
        <f>S$3+((S$23-S$3)*0.7)</f>
        <v>2.9795880017344074</v>
      </c>
      <c r="T17" s="45">
        <f t="shared" si="4"/>
        <v>0.11163464951120419</v>
      </c>
      <c r="U17" s="45">
        <f t="shared" si="5"/>
        <v>0.15258702999116269</v>
      </c>
      <c r="V17"/>
    </row>
    <row r="18" spans="1:22">
      <c r="A18" s="107" t="str">
        <f>'80°C'!A2</f>
        <v>80˚C</v>
      </c>
      <c r="B18" s="108">
        <f t="array" ref="B18:E18">LINEST(I148:I180,H148:H180^{1,2,3})</f>
        <v>6.8493369839727966E-3</v>
      </c>
      <c r="C18" s="108">
        <v>-1.8840065175376812E-3</v>
      </c>
      <c r="D18" s="108">
        <v>-5.635893894739597E-3</v>
      </c>
      <c r="E18" s="108">
        <v>3.5354268190104211E-2</v>
      </c>
      <c r="F18"/>
      <c r="J18" s="110">
        <f t="shared" si="6"/>
        <v>2.0850450891663788</v>
      </c>
      <c r="K18" s="44">
        <f>K$3+((K$23-K$3)*0.75)</f>
        <v>0.31911545104331107</v>
      </c>
      <c r="L18" s="45">
        <f t="shared" si="0"/>
        <v>4.3027813160526451E-2</v>
      </c>
      <c r="M18" s="45">
        <f t="shared" si="1"/>
        <v>3.3586493204193171E-2</v>
      </c>
      <c r="N18" s="110">
        <f t="shared" si="7"/>
        <v>223.60679774997899</v>
      </c>
      <c r="O18" s="44">
        <f>O$3+((O$23-O$3)*0.75)</f>
        <v>2.3494850021680094</v>
      </c>
      <c r="P18" s="45">
        <f t="shared" si="2"/>
        <v>0.10054436565828917</v>
      </c>
      <c r="Q18" s="45">
        <f t="shared" si="3"/>
        <v>9.7587388037824629E-2</v>
      </c>
      <c r="R18" s="110">
        <f t="shared" si="8"/>
        <v>1257.4334296829365</v>
      </c>
      <c r="S18" s="44">
        <f>S$3+((S$23-S$3)*0.75)</f>
        <v>3.0994850021680094</v>
      </c>
      <c r="T18" s="45">
        <f t="shared" si="4"/>
        <v>0.10444629201029121</v>
      </c>
      <c r="U18" s="45">
        <f t="shared" si="5"/>
        <v>0.16551733038787425</v>
      </c>
      <c r="V18"/>
    </row>
    <row r="19" spans="1:22">
      <c r="A19" s="107" t="str">
        <f>'110°C'!A2</f>
        <v>110˚C</v>
      </c>
      <c r="B19" s="108">
        <f t="array" ref="B19:E19">LINEST(P148:P177,O148:O177^{1,2,3})</f>
        <v>-2.6921639457896836E-2</v>
      </c>
      <c r="C19" s="108">
        <v>0.11724655248916824</v>
      </c>
      <c r="D19" s="108">
        <v>-2.6438554340921943E-2</v>
      </c>
      <c r="E19" s="108">
        <v>-0.13834992770465374</v>
      </c>
      <c r="F19"/>
      <c r="J19" s="110">
        <f t="shared" si="6"/>
        <v>2.2424182112284088</v>
      </c>
      <c r="K19" s="44">
        <f>K$3+((K$23-K$3)*0.8)</f>
        <v>0.35071661177858138</v>
      </c>
      <c r="L19" s="45">
        <f t="shared" si="0"/>
        <v>3.8683280569121604E-2</v>
      </c>
      <c r="M19" s="45">
        <f t="shared" si="1"/>
        <v>3.3441402567118368E-2</v>
      </c>
      <c r="N19" s="110">
        <f t="shared" si="7"/>
        <v>262.65278044037672</v>
      </c>
      <c r="O19" s="44">
        <f>O$3+((O$23-O$3)*0.8)</f>
        <v>2.4193820026016111</v>
      </c>
      <c r="P19" s="45">
        <f t="shared" si="2"/>
        <v>0.10768882373034355</v>
      </c>
      <c r="Q19" s="45">
        <f t="shared" si="3"/>
        <v>0.10272278831524623</v>
      </c>
      <c r="R19" s="110">
        <f t="shared" si="8"/>
        <v>1657.2270086699955</v>
      </c>
      <c r="S19" s="44">
        <f>S$3+((S$23-S$3)*0.8)</f>
        <v>3.2193820026016113</v>
      </c>
      <c r="T19" s="45">
        <f t="shared" si="4"/>
        <v>9.3431717985957147E-2</v>
      </c>
      <c r="U19" s="45">
        <f t="shared" si="5"/>
        <v>0.17890894739425284</v>
      </c>
      <c r="V19"/>
    </row>
    <row r="20" spans="1:22">
      <c r="A20" s="107" t="str">
        <f>'140°C'!A2</f>
        <v>140˚C</v>
      </c>
      <c r="B20" s="108">
        <f t="array" ref="B20:E20">LINEST(W148:W225,V148:V225^{1,2,3})</f>
        <v>-6.8649897737621947E-4</v>
      </c>
      <c r="C20" s="108">
        <v>2.2428850476242105E-2</v>
      </c>
      <c r="D20" s="108">
        <v>-9.4718388607647665E-3</v>
      </c>
      <c r="E20" s="108">
        <v>-1.5319111558469156E-4</v>
      </c>
      <c r="F20"/>
      <c r="J20" s="110">
        <f t="shared" si="6"/>
        <v>2.41166939754729</v>
      </c>
      <c r="K20" s="44">
        <f>K$3+((K$23-K$3)*0.85)</f>
        <v>0.38231777251385157</v>
      </c>
      <c r="L20" s="45">
        <f t="shared" si="0"/>
        <v>3.3159128692636937E-2</v>
      </c>
      <c r="M20" s="45">
        <f t="shared" si="1"/>
        <v>3.3306942426622577E-2</v>
      </c>
      <c r="N20" s="110">
        <f t="shared" si="7"/>
        <v>308.51693136000478</v>
      </c>
      <c r="O20" s="44">
        <f>O$3+((O$23-O$3)*0.85)</f>
        <v>2.4892790030352128</v>
      </c>
      <c r="P20" s="45">
        <f t="shared" si="2"/>
        <v>0.11530063233821372</v>
      </c>
      <c r="Q20" s="45">
        <f t="shared" si="3"/>
        <v>0.10709452545748849</v>
      </c>
      <c r="R20" s="110">
        <f t="shared" si="8"/>
        <v>2184.1326096744579</v>
      </c>
      <c r="S20" s="44">
        <f>S$3+((S$23-S$3)*0.85)</f>
        <v>3.3392790030352129</v>
      </c>
      <c r="T20" s="45">
        <f t="shared" si="4"/>
        <v>7.8312522003698509E-2</v>
      </c>
      <c r="U20" s="45">
        <f t="shared" si="5"/>
        <v>0.19275478170097227</v>
      </c>
      <c r="V20"/>
    </row>
    <row r="21" spans="1:22">
      <c r="F21"/>
      <c r="J21" s="110">
        <f t="shared" si="6"/>
        <v>2.5936951697694219</v>
      </c>
      <c r="K21" s="44">
        <f>K$3+((K$23-K$3)*0.9)</f>
        <v>0.41391893324912199</v>
      </c>
      <c r="L21" s="45">
        <f t="shared" si="0"/>
        <v>2.6293733139708397E-2</v>
      </c>
      <c r="M21" s="45">
        <f t="shared" si="1"/>
        <v>3.3184409689868563E-2</v>
      </c>
      <c r="N21" s="110">
        <f t="shared" si="7"/>
        <v>362.38983183884835</v>
      </c>
      <c r="O21" s="44">
        <f>O$3+((O$23-O$3)*0.9)</f>
        <v>2.5591760034688154</v>
      </c>
      <c r="P21" s="45">
        <f t="shared" si="2"/>
        <v>0.12339382528569973</v>
      </c>
      <c r="Q21" s="45">
        <f t="shared" si="3"/>
        <v>0.11064743894215215</v>
      </c>
      <c r="R21" s="110">
        <f t="shared" si="8"/>
        <v>2878.5647540658147</v>
      </c>
      <c r="S21" s="44">
        <f>S$3+((S$23-S$3)*0.9)</f>
        <v>3.4591760034688153</v>
      </c>
      <c r="T21" s="45">
        <f t="shared" si="4"/>
        <v>5.8810298629012298E-2</v>
      </c>
      <c r="U21" s="45">
        <f t="shared" si="5"/>
        <v>0.20704773399870624</v>
      </c>
      <c r="V21"/>
    </row>
    <row r="22" spans="1:22">
      <c r="J22" s="110">
        <f t="shared" si="6"/>
        <v>2.7894597163802648</v>
      </c>
      <c r="K22" s="44">
        <f>K$3+((K$23-K$3)*0.95)</f>
        <v>0.44552009398439218</v>
      </c>
      <c r="L22" s="45">
        <f t="shared" si="0"/>
        <v>1.792546951897208E-2</v>
      </c>
      <c r="M22" s="45">
        <f t="shared" si="1"/>
        <v>3.3075101264019101E-2</v>
      </c>
      <c r="N22" s="110">
        <f t="shared" si="7"/>
        <v>425.6699612603926</v>
      </c>
      <c r="O22" s="44">
        <f>O$3+((O$23-O$3)*0.95)</f>
        <v>2.629073003902417</v>
      </c>
      <c r="P22" s="45">
        <f t="shared" si="2"/>
        <v>0.13198243637660134</v>
      </c>
      <c r="Q22" s="45">
        <f t="shared" si="3"/>
        <v>0.11332636824683764</v>
      </c>
      <c r="R22" s="110">
        <f t="shared" si="8"/>
        <v>3793.7875230868026</v>
      </c>
      <c r="S22" s="44">
        <f>S$3+((S$23-S$3)*0.95)</f>
        <v>3.5790730039024168</v>
      </c>
      <c r="T22" s="45">
        <f t="shared" si="4"/>
        <v>3.4646642427395541E-2</v>
      </c>
      <c r="U22" s="45">
        <f t="shared" si="5"/>
        <v>0.2217807049781283</v>
      </c>
      <c r="V22"/>
    </row>
    <row r="23" spans="1:22">
      <c r="A23" s="41" t="s">
        <v>7</v>
      </c>
      <c r="J23" s="109">
        <v>3</v>
      </c>
      <c r="K23" s="19">
        <f>LOG(J23)</f>
        <v>0.47712125471966244</v>
      </c>
      <c r="L23" s="45">
        <f t="shared" si="0"/>
        <v>7.8927134390639198E-3</v>
      </c>
      <c r="M23" s="45">
        <f t="shared" si="1"/>
        <v>3.2980314056236935E-2</v>
      </c>
      <c r="N23" s="109">
        <v>500</v>
      </c>
      <c r="O23" s="19">
        <f>LOG(N23)</f>
        <v>2.6989700043360187</v>
      </c>
      <c r="P23" s="45">
        <f t="shared" si="2"/>
        <v>0.14108049941471856</v>
      </c>
      <c r="Q23" s="45">
        <f t="shared" si="3"/>
        <v>0.11507615284914605</v>
      </c>
      <c r="R23" s="109">
        <v>5000</v>
      </c>
      <c r="S23" s="19">
        <f>LOG(R23)</f>
        <v>3.6989700043360187</v>
      </c>
      <c r="T23" s="45">
        <f t="shared" si="4"/>
        <v>5.5431479643451298E-3</v>
      </c>
      <c r="U23" s="45">
        <f t="shared" si="5"/>
        <v>0.23694659532991247</v>
      </c>
      <c r="V23"/>
    </row>
    <row r="24" spans="1:22">
      <c r="A24" s="84" t="s">
        <v>35</v>
      </c>
      <c r="B24" s="85" t="str">
        <f>fossil!E2</f>
        <v>Ala 10˚C</v>
      </c>
      <c r="C24" s="84" t="s">
        <v>35</v>
      </c>
      <c r="D24" s="85" t="str">
        <f>'80°C'!E2</f>
        <v>Ala 80˚C</v>
      </c>
      <c r="E24" s="84" t="s">
        <v>35</v>
      </c>
      <c r="F24" s="84" t="str">
        <f>'110°C'!E2</f>
        <v>Ala 110˚C</v>
      </c>
      <c r="G24" s="84" t="s">
        <v>35</v>
      </c>
      <c r="H24" s="84" t="str">
        <f>'140°C'!E2</f>
        <v>Ala 140˚C</v>
      </c>
      <c r="M24" s="52">
        <f>AVERAGE(L23:M23)</f>
        <v>2.0436513747650428E-2</v>
      </c>
      <c r="Q24" s="52">
        <f>AVERAGE(P23:Q23)</f>
        <v>0.12807832613193232</v>
      </c>
      <c r="U24" s="52">
        <f>AVERAGE(T23:U23)</f>
        <v>0.1212448716471288</v>
      </c>
    </row>
    <row r="25" spans="1:22">
      <c r="A25" s="86">
        <f>fossil!A3</f>
        <v>8000064</v>
      </c>
      <c r="B25" s="87">
        <f>fossil!E3</f>
        <v>0.18702366359574707</v>
      </c>
      <c r="C25" s="86">
        <f>'80°C'!A3</f>
        <v>0</v>
      </c>
      <c r="D25" s="87">
        <f>'80°C'!E3</f>
        <v>3.5277506E-2</v>
      </c>
      <c r="E25" s="88">
        <f>'110°C'!A3</f>
        <v>0</v>
      </c>
      <c r="F25" s="89">
        <f>'110°C'!E3</f>
        <v>3.5277506E-2</v>
      </c>
      <c r="G25" s="90">
        <f>'140°C'!A3</f>
        <v>0</v>
      </c>
      <c r="H25" s="91">
        <f>'140°C'!E3</f>
        <v>3.5277506E-2</v>
      </c>
      <c r="L25" s="41">
        <f>(L3-M3)^2</f>
        <v>1.6313083555339891E-3</v>
      </c>
      <c r="P25" s="41">
        <f>(P3-Q3)^2</f>
        <v>5.4008696707073707E-3</v>
      </c>
      <c r="T25" s="41">
        <f>(T3-U3)^2</f>
        <v>3.3120852330702486E-3</v>
      </c>
    </row>
    <row r="26" spans="1:22">
      <c r="A26" s="86">
        <f>fossil!A4</f>
        <v>8000064</v>
      </c>
      <c r="B26" s="87">
        <f>fossil!E4</f>
        <v>0.11933619812684845</v>
      </c>
      <c r="C26" s="86">
        <f>'80°C'!A4</f>
        <v>0</v>
      </c>
      <c r="D26" s="87">
        <f>'80°C'!E4</f>
        <v>2.9937188E-2</v>
      </c>
      <c r="E26" s="88">
        <f>'110°C'!A4</f>
        <v>0</v>
      </c>
      <c r="F26" s="89">
        <f>'110°C'!E4</f>
        <v>2.9937188E-2</v>
      </c>
      <c r="G26" s="90">
        <f>'140°C'!A4</f>
        <v>0</v>
      </c>
      <c r="H26" s="91">
        <f>'140°C'!E4</f>
        <v>2.9937188E-2</v>
      </c>
      <c r="L26" s="41">
        <f t="shared" ref="L26:L45" si="9">(L4-M4)^2</f>
        <v>1.1897813579648498E-3</v>
      </c>
      <c r="P26" s="41">
        <f t="shared" ref="P26:P45" si="10">(P4-Q4)^2</f>
        <v>4.269025662401978E-3</v>
      </c>
      <c r="T26" s="41">
        <f t="shared" ref="T26:T45" si="11">(T4-U4)^2</f>
        <v>2.1280743245778518E-3</v>
      </c>
    </row>
    <row r="27" spans="1:22">
      <c r="A27" s="86">
        <f>fossil!A5</f>
        <v>8000064</v>
      </c>
      <c r="B27" s="87">
        <f>fossil!E5</f>
        <v>3.7319672818967156E-2</v>
      </c>
      <c r="C27" s="86">
        <f>'80°C'!A5</f>
        <v>0</v>
      </c>
      <c r="D27" s="87">
        <f>'80°C'!E5</f>
        <v>2.8853229000000001E-2</v>
      </c>
      <c r="E27" s="88">
        <f>'110°C'!A5</f>
        <v>0</v>
      </c>
      <c r="F27" s="89">
        <f>'110°C'!E5</f>
        <v>2.8853229000000001E-2</v>
      </c>
      <c r="G27" s="90">
        <f>'140°C'!A5</f>
        <v>0</v>
      </c>
      <c r="H27" s="91">
        <f>'140°C'!E5</f>
        <v>2.8853229000000001E-2</v>
      </c>
      <c r="L27" s="41">
        <f t="shared" si="9"/>
        <v>8.910539061391502E-4</v>
      </c>
      <c r="P27" s="41">
        <f t="shared" si="10"/>
        <v>3.2922408432996316E-3</v>
      </c>
      <c r="T27" s="41">
        <f t="shared" si="11"/>
        <v>1.2390850933699786E-3</v>
      </c>
    </row>
    <row r="28" spans="1:22">
      <c r="A28" s="86">
        <f>fossil!A6</f>
        <v>6245664</v>
      </c>
      <c r="B28" s="87">
        <f>fossil!E6</f>
        <v>3.2515436074511586E-2</v>
      </c>
      <c r="C28" s="86">
        <f>'80°C'!A6</f>
        <v>0</v>
      </c>
      <c r="D28" s="87">
        <f>'80°C'!E6</f>
        <v>8.4787874999999999E-2</v>
      </c>
      <c r="E28" s="88">
        <f>'110°C'!A6</f>
        <v>0</v>
      </c>
      <c r="F28" s="89">
        <f>'110°C'!E6</f>
        <v>8.4787874999999999E-2</v>
      </c>
      <c r="G28" s="90">
        <f>'140°C'!A6</f>
        <v>0</v>
      </c>
      <c r="H28" s="91">
        <f>'140°C'!E6</f>
        <v>8.4787874999999999E-2</v>
      </c>
      <c r="L28" s="41">
        <f t="shared" si="9"/>
        <v>6.916107394699325E-4</v>
      </c>
      <c r="P28" s="41">
        <f t="shared" si="10"/>
        <v>2.4681635749380462E-3</v>
      </c>
      <c r="T28" s="41">
        <f t="shared" si="11"/>
        <v>6.2653987678915632E-4</v>
      </c>
    </row>
    <row r="29" spans="1:22">
      <c r="A29" s="86">
        <f>fossil!A7</f>
        <v>6245664</v>
      </c>
      <c r="B29" s="87">
        <f>fossil!E7</f>
        <v>4.653582775355581E-2</v>
      </c>
      <c r="C29" s="86">
        <f>'80°C'!A7</f>
        <v>0</v>
      </c>
      <c r="D29" s="87">
        <f>'80°C'!E7</f>
        <v>3.4637594000000001E-2</v>
      </c>
      <c r="E29" s="88">
        <f>'110°C'!A7</f>
        <v>0</v>
      </c>
      <c r="F29" s="89">
        <f>'110°C'!E7</f>
        <v>3.4637594000000001E-2</v>
      </c>
      <c r="G29" s="90">
        <f>'140°C'!A7</f>
        <v>0</v>
      </c>
      <c r="H29" s="91">
        <f>'140°C'!E7</f>
        <v>3.4637594000000001E-2</v>
      </c>
      <c r="L29" s="41">
        <f t="shared" si="9"/>
        <v>5.6046714162300145E-4</v>
      </c>
      <c r="P29" s="41">
        <f t="shared" si="10"/>
        <v>1.7905310325060876E-3</v>
      </c>
      <c r="T29" s="41">
        <f t="shared" si="11"/>
        <v>2.5258033803471054E-4</v>
      </c>
    </row>
    <row r="30" spans="1:22">
      <c r="A30" s="86">
        <f>fossil!A8</f>
        <v>6245664</v>
      </c>
      <c r="B30" s="87">
        <f>fossil!E8</f>
        <v>4.9190426051728978E-2</v>
      </c>
      <c r="C30" s="86">
        <f>'80°C'!A8</f>
        <v>0</v>
      </c>
      <c r="D30" s="87">
        <f>'80°C'!E8</f>
        <v>2.8303656999999999E-2</v>
      </c>
      <c r="E30" s="88">
        <f>'110°C'!A8</f>
        <v>0</v>
      </c>
      <c r="F30" s="89">
        <f>'110°C'!E8</f>
        <v>2.8303656999999999E-2</v>
      </c>
      <c r="G30" s="90">
        <f>'140°C'!A8</f>
        <v>0</v>
      </c>
      <c r="H30" s="91">
        <f>'140°C'!E8</f>
        <v>2.8303656999999999E-2</v>
      </c>
      <c r="L30" s="41">
        <f t="shared" si="9"/>
        <v>4.7588057694822864E-4</v>
      </c>
      <c r="P30" s="41">
        <f t="shared" si="10"/>
        <v>1.2495800672838342E-3</v>
      </c>
      <c r="T30" s="41">
        <f t="shared" si="11"/>
        <v>6.4930392791268156E-5</v>
      </c>
    </row>
    <row r="31" spans="1:22">
      <c r="A31" s="86">
        <f>fossil!A9</f>
        <v>6245664</v>
      </c>
      <c r="B31" s="87">
        <f>fossil!E9</f>
        <v>6.1974065881619717E-2</v>
      </c>
      <c r="C31" s="86">
        <f>'80°C'!A9</f>
        <v>0</v>
      </c>
      <c r="D31" s="87">
        <f>'80°C'!E9</f>
        <v>3.4655584000000003E-2</v>
      </c>
      <c r="E31" s="88">
        <f>'110°C'!A9</f>
        <v>0</v>
      </c>
      <c r="F31" s="89">
        <f>'110°C'!E9</f>
        <v>3.4655584000000003E-2</v>
      </c>
      <c r="G31" s="90">
        <f>'140°C'!A9</f>
        <v>0</v>
      </c>
      <c r="H31" s="91">
        <f>'140°C'!E9</f>
        <v>3.4655584000000003E-2</v>
      </c>
      <c r="L31" s="41">
        <f t="shared" si="9"/>
        <v>4.225931939011179E-4</v>
      </c>
      <c r="P31" s="41">
        <f t="shared" si="10"/>
        <v>8.3255382617815766E-4</v>
      </c>
      <c r="T31" s="41">
        <f t="shared" si="11"/>
        <v>3.2312761284252598E-6</v>
      </c>
    </row>
    <row r="32" spans="1:22">
      <c r="A32" s="86">
        <f>fossil!A10</f>
        <v>6245664</v>
      </c>
      <c r="B32" s="87">
        <f>fossil!E10</f>
        <v>6.3046081961033631E-2</v>
      </c>
      <c r="C32" s="86">
        <f>'80°C'!A10</f>
        <v>0</v>
      </c>
      <c r="D32" s="87">
        <f>'80°C'!E10</f>
        <v>2.9790790000000001E-2</v>
      </c>
      <c r="E32" s="88">
        <f>'110°C'!A10</f>
        <v>0</v>
      </c>
      <c r="F32" s="89">
        <f>'110°C'!E10</f>
        <v>2.9790790000000001E-2</v>
      </c>
      <c r="G32" s="90">
        <f>'140°C'!A10</f>
        <v>0</v>
      </c>
      <c r="H32" s="91">
        <f>'140°C'!E10</f>
        <v>2.9790790000000001E-2</v>
      </c>
      <c r="L32" s="41">
        <f t="shared" si="9"/>
        <v>3.8960519545464889E-4</v>
      </c>
      <c r="P32" s="41">
        <f t="shared" si="10"/>
        <v>5.2430412835386341E-4</v>
      </c>
      <c r="T32" s="41">
        <f t="shared" si="11"/>
        <v>6.8487496715672677E-6</v>
      </c>
    </row>
    <row r="33" spans="1:24">
      <c r="A33" s="86">
        <f>fossil!A11</f>
        <v>6245664</v>
      </c>
      <c r="B33" s="87">
        <f>fossil!E11</f>
        <v>8.7688594479330376E-2</v>
      </c>
      <c r="C33" s="86">
        <f>'80°C'!A11</f>
        <v>0</v>
      </c>
      <c r="D33" s="87">
        <f>'80°C'!E11</f>
        <v>3.0546126E-2</v>
      </c>
      <c r="E33" s="88">
        <f>'110°C'!A11</f>
        <v>0</v>
      </c>
      <c r="F33" s="89">
        <f>'110°C'!E11</f>
        <v>3.0546126E-2</v>
      </c>
      <c r="G33" s="90">
        <f>'140°C'!A11</f>
        <v>0</v>
      </c>
      <c r="H33" s="91">
        <f>'140°C'!E11</f>
        <v>3.0546126E-2</v>
      </c>
      <c r="L33" s="41">
        <f t="shared" si="9"/>
        <v>3.6847907650139117E-4</v>
      </c>
      <c r="P33" s="41">
        <f t="shared" si="10"/>
        <v>3.0798959896043181E-4</v>
      </c>
      <c r="T33" s="41">
        <f t="shared" si="11"/>
        <v>2.4152449043876009E-5</v>
      </c>
    </row>
    <row r="34" spans="1:24">
      <c r="A34" s="86">
        <f>fossil!A12</f>
        <v>6245664</v>
      </c>
      <c r="B34" s="87">
        <f>fossil!E12</f>
        <v>5.2071323351129073E-2</v>
      </c>
      <c r="C34" s="86">
        <f>'80°C'!A12</f>
        <v>0</v>
      </c>
      <c r="D34" s="87">
        <f>'80°C'!E12</f>
        <v>2.8556525999999999E-2</v>
      </c>
      <c r="E34" s="88">
        <f>'110°C'!A12</f>
        <v>0</v>
      </c>
      <c r="F34" s="89">
        <f>'110°C'!E12</f>
        <v>2.8556525999999999E-2</v>
      </c>
      <c r="G34" s="90">
        <f>'140°C'!A12</f>
        <v>0</v>
      </c>
      <c r="H34" s="91">
        <f>'140°C'!E12</f>
        <v>2.8556525999999999E-2</v>
      </c>
      <c r="L34" s="41">
        <f t="shared" si="9"/>
        <v>3.5217472824589357E-4</v>
      </c>
      <c r="P34" s="41">
        <f t="shared" si="10"/>
        <v>1.6586955995426218E-4</v>
      </c>
      <c r="T34" s="41">
        <f t="shared" si="11"/>
        <v>2.3267371579502223E-5</v>
      </c>
    </row>
    <row r="35" spans="1:24">
      <c r="A35" s="86">
        <f>fossil!A13</f>
        <v>6245664</v>
      </c>
      <c r="B35" s="87">
        <f>fossil!E13</f>
        <v>4.7801456478346861E-2</v>
      </c>
      <c r="C35" s="86">
        <f>'80°C'!A13</f>
        <v>0</v>
      </c>
      <c r="D35" s="87">
        <f>'80°C'!E13</f>
        <v>2.9921505000000001E-2</v>
      </c>
      <c r="E35" s="88">
        <f>'110°C'!A13</f>
        <v>0</v>
      </c>
      <c r="F35" s="89">
        <f>'110°C'!E13</f>
        <v>2.9921505000000001E-2</v>
      </c>
      <c r="G35" s="90">
        <f>'140°C'!A13</f>
        <v>0</v>
      </c>
      <c r="H35" s="91">
        <f>'140°C'!E13</f>
        <v>2.9921505000000001E-2</v>
      </c>
      <c r="L35" s="41">
        <f t="shared" si="9"/>
        <v>3.3441540958734501E-4</v>
      </c>
      <c r="P35" s="41">
        <f t="shared" si="10"/>
        <v>8.019367801655384E-5</v>
      </c>
      <c r="T35" s="41">
        <f t="shared" si="11"/>
        <v>4.29750430790067E-6</v>
      </c>
    </row>
    <row r="36" spans="1:24">
      <c r="A36" s="86">
        <f>fossil!A14</f>
        <v>6245664</v>
      </c>
      <c r="B36" s="87">
        <f>fossil!E14</f>
        <v>5.5851177499106411E-2</v>
      </c>
      <c r="C36" s="86">
        <f>'80°C'!A14</f>
        <v>0</v>
      </c>
      <c r="D36" s="87">
        <f>'80°C'!E14</f>
        <v>2.9557818999999999E-2</v>
      </c>
      <c r="E36" s="88">
        <f>'110°C'!A14</f>
        <v>0</v>
      </c>
      <c r="F36" s="89">
        <f>'110°C'!E14</f>
        <v>2.9557818999999999E-2</v>
      </c>
      <c r="G36" s="90">
        <f>'140°C'!A14</f>
        <v>0</v>
      </c>
      <c r="H36" s="91">
        <f>'140°C'!E14</f>
        <v>2.9557818999999999E-2</v>
      </c>
      <c r="L36" s="41">
        <f t="shared" si="9"/>
        <v>3.09584585492508E-4</v>
      </c>
      <c r="P36" s="41">
        <f t="shared" si="10"/>
        <v>3.4187369566687314E-5</v>
      </c>
      <c r="T36" s="41">
        <f t="shared" si="11"/>
        <v>1.3021592209341871E-5</v>
      </c>
    </row>
    <row r="37" spans="1:24">
      <c r="A37" s="86">
        <f>fossil!A15</f>
        <v>4491264</v>
      </c>
      <c r="B37" s="87">
        <f>fossil!E15</f>
        <v>7.0072744259200431E-2</v>
      </c>
      <c r="C37" s="86">
        <f>'80°C'!A15</f>
        <v>0</v>
      </c>
      <c r="D37" s="87">
        <f>'80°C'!E15</f>
        <v>4.4575974999999997E-2</v>
      </c>
      <c r="E37" s="88">
        <f>'110°C'!A15</f>
        <v>0</v>
      </c>
      <c r="F37" s="89">
        <f>'110°C'!E15</f>
        <v>4.4575974999999997E-2</v>
      </c>
      <c r="G37" s="90">
        <f>'140°C'!A15</f>
        <v>0</v>
      </c>
      <c r="H37" s="91">
        <f>'140°C'!E15</f>
        <v>4.4575974999999997E-2</v>
      </c>
      <c r="L37" s="41">
        <f t="shared" si="9"/>
        <v>2.731536323589265E-4</v>
      </c>
      <c r="P37" s="41">
        <f t="shared" si="10"/>
        <v>1.3132962871201103E-5</v>
      </c>
      <c r="T37" s="41">
        <f t="shared" si="11"/>
        <v>1.5606104674159243E-4</v>
      </c>
    </row>
    <row r="38" spans="1:24">
      <c r="A38" s="86">
        <f>fossil!A16</f>
        <v>4491264</v>
      </c>
      <c r="B38" s="87">
        <f>fossil!E16</f>
        <v>4.5228619354994407E-2</v>
      </c>
      <c r="C38" s="86">
        <f>'80°C'!A16</f>
        <v>0</v>
      </c>
      <c r="D38" s="87">
        <f>'80°C'!E16</f>
        <v>3.1321553000000002E-2</v>
      </c>
      <c r="E38" s="88">
        <f>'110°C'!A16</f>
        <v>0</v>
      </c>
      <c r="F38" s="89">
        <f>'110°C'!E16</f>
        <v>3.1321553000000002E-2</v>
      </c>
      <c r="G38" s="90">
        <f>'140°C'!A16</f>
        <v>0</v>
      </c>
      <c r="H38" s="91">
        <f>'140°C'!E16</f>
        <v>3.1321553000000002E-2</v>
      </c>
      <c r="L38" s="41">
        <f t="shared" si="9"/>
        <v>2.2264041036840521E-4</v>
      </c>
      <c r="P38" s="41">
        <f t="shared" si="10"/>
        <v>5.5466172483268686E-6</v>
      </c>
      <c r="T38" s="41">
        <f t="shared" si="11"/>
        <v>6.175199946377467E-4</v>
      </c>
      <c r="X38" t="s">
        <v>159</v>
      </c>
    </row>
    <row r="39" spans="1:24">
      <c r="A39" s="86">
        <f>fossil!A17</f>
        <v>4491264</v>
      </c>
      <c r="B39" s="87">
        <f>fossil!E17</f>
        <v>3.9798684042827159E-2</v>
      </c>
      <c r="C39" s="86">
        <f>'80°C'!A17</f>
        <v>120</v>
      </c>
      <c r="D39" s="87">
        <f>'80°C'!E17</f>
        <v>4.6320328000000001E-2</v>
      </c>
      <c r="E39" s="88">
        <f>'110°C'!A17</f>
        <v>120</v>
      </c>
      <c r="F39" s="89">
        <f>'110°C'!E17</f>
        <v>0.121927282</v>
      </c>
      <c r="G39" s="90">
        <f>'140°C'!A17</f>
        <v>1</v>
      </c>
      <c r="H39" s="91">
        <f>'140°C'!E17</f>
        <v>0.10300250800000001</v>
      </c>
      <c r="L39" s="41">
        <f t="shared" si="9"/>
        <v>1.5909870283076265E-4</v>
      </c>
      <c r="P39" s="41">
        <f t="shared" si="10"/>
        <v>4.4509993680811141E-6</v>
      </c>
      <c r="T39" s="41">
        <f t="shared" si="11"/>
        <v>1.6770974669752859E-3</v>
      </c>
      <c r="X39" t="s">
        <v>160</v>
      </c>
    </row>
    <row r="40" spans="1:24">
      <c r="A40" s="86">
        <f>fossil!A18</f>
        <v>4491264</v>
      </c>
      <c r="B40" s="87">
        <f>fossil!E18</f>
        <v>8.3546828631951398E-2</v>
      </c>
      <c r="C40" s="86">
        <f>'80°C'!A18</f>
        <v>120</v>
      </c>
      <c r="D40" s="87">
        <f>'80°C'!E18</f>
        <v>3.4419134999999997E-2</v>
      </c>
      <c r="E40" s="88">
        <f>'110°C'!A18</f>
        <v>120</v>
      </c>
      <c r="F40" s="89">
        <f>'110°C'!E18</f>
        <v>0.132979501</v>
      </c>
      <c r="G40" s="90">
        <f>'140°C'!A18</f>
        <v>1</v>
      </c>
      <c r="H40" s="91">
        <f>'140°C'!E18</f>
        <v>7.2354509999999997E-2</v>
      </c>
      <c r="L40" s="41">
        <f t="shared" si="9"/>
        <v>8.9138522517857052E-5</v>
      </c>
      <c r="P40" s="41">
        <f t="shared" si="10"/>
        <v>8.7437166479281353E-6</v>
      </c>
      <c r="T40" s="41">
        <f t="shared" si="11"/>
        <v>3.7296717285162208E-3</v>
      </c>
      <c r="X40" t="s">
        <v>161</v>
      </c>
    </row>
    <row r="41" spans="1:24">
      <c r="A41" s="86">
        <f>fossil!A19</f>
        <v>4491264</v>
      </c>
      <c r="B41" s="87">
        <f>fossil!E19</f>
        <v>6.8071792290550825E-2</v>
      </c>
      <c r="C41" s="86">
        <f>'80°C'!A19</f>
        <v>1440</v>
      </c>
      <c r="D41" s="87">
        <f>'80°C'!E19</f>
        <v>4.5296791000000003E-2</v>
      </c>
      <c r="E41" s="88">
        <f>'110°C'!A19</f>
        <v>240</v>
      </c>
      <c r="F41" s="89">
        <f>'110°C'!E19</f>
        <v>0.24522496699999999</v>
      </c>
      <c r="G41" s="90">
        <f>'140°C'!A19</f>
        <v>1</v>
      </c>
      <c r="H41" s="91">
        <f>'140°C'!E19</f>
        <v>5.9907350999999998E-2</v>
      </c>
      <c r="L41" s="41">
        <f t="shared" si="9"/>
        <v>2.7477284987885441E-5</v>
      </c>
      <c r="P41" s="41">
        <f t="shared" si="10"/>
        <v>2.4661507744000863E-5</v>
      </c>
      <c r="T41" s="41">
        <f t="shared" si="11"/>
        <v>7.3063567473184094E-3</v>
      </c>
    </row>
    <row r="42" spans="1:24">
      <c r="A42" s="86">
        <f>fossil!A20</f>
        <v>4491264</v>
      </c>
      <c r="B42" s="87">
        <f>fossil!E20</f>
        <v>6.4017773662728469E-2</v>
      </c>
      <c r="C42" s="86">
        <f>'80°C'!A20</f>
        <v>1440</v>
      </c>
      <c r="D42" s="87">
        <f>'80°C'!E20</f>
        <v>4.8891953000000002E-2</v>
      </c>
      <c r="E42" s="88">
        <f>'110°C'!A20</f>
        <v>240</v>
      </c>
      <c r="F42" s="89">
        <f>'110°C'!E20</f>
        <v>0.17647021600000001</v>
      </c>
      <c r="G42" s="90">
        <f>'140°C'!A20</f>
        <v>1</v>
      </c>
      <c r="H42" s="91">
        <f>'140°C'!E20</f>
        <v>7.8788812E-2</v>
      </c>
      <c r="L42" s="41">
        <f t="shared" si="9"/>
        <v>2.1848899954777467E-8</v>
      </c>
      <c r="P42" s="41">
        <f t="shared" si="10"/>
        <v>6.7340190137886016E-5</v>
      </c>
      <c r="T42" s="41">
        <f t="shared" si="11"/>
        <v>1.309703080461825E-2</v>
      </c>
    </row>
    <row r="43" spans="1:24">
      <c r="A43" s="86">
        <f>fossil!A21</f>
        <v>4491264</v>
      </c>
      <c r="B43" s="87">
        <f>fossil!E21</f>
        <v>5.6929564061310022E-2</v>
      </c>
      <c r="C43" s="86">
        <f>'80°C'!A21</f>
        <v>720</v>
      </c>
      <c r="D43" s="87">
        <f>'80°C'!E21</f>
        <v>7.1214366000000001E-2</v>
      </c>
      <c r="E43" s="88">
        <f>'110°C'!A21</f>
        <v>480</v>
      </c>
      <c r="F43" s="89">
        <f>'110°C'!E21</f>
        <v>0.175489586</v>
      </c>
      <c r="G43" s="90">
        <f>'140°C'!A21</f>
        <v>2</v>
      </c>
      <c r="H43" s="91">
        <f>'140°C'!E21</f>
        <v>6.851227E-2</v>
      </c>
      <c r="L43" s="41">
        <f t="shared" si="9"/>
        <v>4.7481423318927202E-5</v>
      </c>
      <c r="P43" s="41">
        <f t="shared" si="10"/>
        <v>1.624703648189762E-4</v>
      </c>
      <c r="T43" s="41">
        <f t="shared" si="11"/>
        <v>2.1974337244984189E-2</v>
      </c>
    </row>
    <row r="44" spans="1:24">
      <c r="A44" s="86">
        <f>fossil!A22</f>
        <v>4491264</v>
      </c>
      <c r="B44" s="87">
        <f>fossil!E22</f>
        <v>6.4920172497758138E-2</v>
      </c>
      <c r="C44" s="86">
        <f>'80°C'!A22</f>
        <v>720</v>
      </c>
      <c r="D44" s="87">
        <f>'80°C'!E22</f>
        <v>4.1208146000000001E-2</v>
      </c>
      <c r="E44" s="88">
        <f>'110°C'!A22</f>
        <v>480</v>
      </c>
      <c r="F44" s="89">
        <f>'110°C'!E22</f>
        <v>0.26567845200000001</v>
      </c>
      <c r="G44" s="90">
        <f>'140°C'!A22</f>
        <v>2</v>
      </c>
      <c r="H44" s="91">
        <f>'140°C'!E22</f>
        <v>3.5020411000000001E-2</v>
      </c>
      <c r="L44" s="41">
        <f t="shared" si="9"/>
        <v>2.2951134201053643E-4</v>
      </c>
      <c r="P44" s="41">
        <f t="shared" si="10"/>
        <v>3.4804887806238474E-4</v>
      </c>
      <c r="T44" s="41">
        <f t="shared" si="11"/>
        <v>3.5019157366741556E-2</v>
      </c>
    </row>
    <row r="45" spans="1:24">
      <c r="A45" s="86">
        <f>fossil!A23</f>
        <v>9973764</v>
      </c>
      <c r="B45" s="87">
        <f>fossil!E23</f>
        <v>4.8045933999999998E-2</v>
      </c>
      <c r="C45" s="86">
        <f>'80°C'!A23</f>
        <v>120</v>
      </c>
      <c r="D45" s="87">
        <f>'80°C'!E23</f>
        <v>2.6826214000000001E-2</v>
      </c>
      <c r="E45" s="88">
        <f>'110°C'!A23</f>
        <v>120</v>
      </c>
      <c r="F45" s="89">
        <f>'110°C'!E23</f>
        <v>7.3686091999999995E-2</v>
      </c>
      <c r="G45" s="90">
        <f>'140°C'!A23</f>
        <v>2</v>
      </c>
      <c r="H45" s="91">
        <f>'140°C'!E23</f>
        <v>0.101454719</v>
      </c>
      <c r="L45" s="41">
        <f t="shared" si="9"/>
        <v>6.2938770472677989E-4</v>
      </c>
      <c r="P45" s="41">
        <f t="shared" si="10"/>
        <v>6.7622604030240317E-4</v>
      </c>
      <c r="T45" s="41">
        <f t="shared" si="11"/>
        <v>5.3547555452668892E-2</v>
      </c>
    </row>
    <row r="46" spans="1:24">
      <c r="A46" s="86">
        <f>fossil!A24</f>
        <v>9973764</v>
      </c>
      <c r="B46" s="87">
        <f>fossil!E24</f>
        <v>4.2213043999999998E-2</v>
      </c>
      <c r="C46" s="86">
        <f>'80°C'!A24</f>
        <v>120</v>
      </c>
      <c r="D46" s="87">
        <f>'80°C'!E24</f>
        <v>2.8491202E-2</v>
      </c>
      <c r="E46" s="88">
        <f>'110°C'!A24</f>
        <v>120</v>
      </c>
      <c r="F46" s="89">
        <f>'110°C'!E24</f>
        <v>6.4700987000000001E-2</v>
      </c>
      <c r="G46" s="90">
        <f>'140°C'!A24</f>
        <v>2</v>
      </c>
      <c r="H46" s="91">
        <f>'140°C'!E24</f>
        <v>3.3234858999999999E-2</v>
      </c>
    </row>
    <row r="47" spans="1:24">
      <c r="A47" s="86">
        <f>fossil!A25</f>
        <v>9973764</v>
      </c>
      <c r="B47" s="87">
        <f>fossil!E25</f>
        <v>4.4422594000000003E-2</v>
      </c>
      <c r="C47" s="86">
        <f>'80°C'!A25</f>
        <v>1440</v>
      </c>
      <c r="D47" s="87">
        <f>'80°C'!E25</f>
        <v>3.4541695999999997E-2</v>
      </c>
      <c r="E47" s="88">
        <f>'110°C'!A25</f>
        <v>240</v>
      </c>
      <c r="F47" s="89">
        <f>'110°C'!E25</f>
        <v>8.8555435000000002E-2</v>
      </c>
      <c r="G47" s="90">
        <f>'140°C'!A25</f>
        <v>4</v>
      </c>
      <c r="H47" s="91">
        <f>'140°C'!E25</f>
        <v>0.169566522</v>
      </c>
    </row>
    <row r="48" spans="1:24">
      <c r="A48" s="86">
        <f>fossil!A26</f>
        <v>9973764</v>
      </c>
      <c r="B48" s="87">
        <f>fossil!E26</f>
        <v>4.5356008000000003E-2</v>
      </c>
      <c r="C48" s="86">
        <f>'80°C'!A26</f>
        <v>1440</v>
      </c>
      <c r="D48" s="87">
        <f>'80°C'!E26</f>
        <v>4.4213790000000003E-2</v>
      </c>
      <c r="E48" s="88">
        <f>'110°C'!A26</f>
        <v>240</v>
      </c>
      <c r="F48" s="89">
        <f>'110°C'!E26</f>
        <v>9.0450495000000006E-2</v>
      </c>
      <c r="G48" s="90">
        <f>'140°C'!A26</f>
        <v>4</v>
      </c>
      <c r="H48" s="91">
        <f>'140°C'!E26</f>
        <v>0.130644697</v>
      </c>
    </row>
    <row r="49" spans="1:8">
      <c r="A49" s="86">
        <f>fossil!A27</f>
        <v>9272004</v>
      </c>
      <c r="B49" s="87">
        <f>fossil!E27</f>
        <v>3.8903851000000003E-2</v>
      </c>
      <c r="C49" s="86">
        <f>'80°C'!A27</f>
        <v>720</v>
      </c>
      <c r="D49" s="87">
        <f>'80°C'!E27</f>
        <v>3.3988184999999997E-2</v>
      </c>
      <c r="E49" s="88">
        <f>'110°C'!A27</f>
        <v>480</v>
      </c>
      <c r="F49" s="89">
        <f>'110°C'!E27</f>
        <v>0.106663234</v>
      </c>
      <c r="G49" s="90">
        <f>'140°C'!A27</f>
        <v>6</v>
      </c>
      <c r="H49" s="91">
        <f>'140°C'!E27</f>
        <v>6.3889258000000004E-2</v>
      </c>
    </row>
    <row r="50" spans="1:8">
      <c r="A50" s="86">
        <f>fossil!A28</f>
        <v>9272004</v>
      </c>
      <c r="B50" s="87">
        <f>fossil!E28</f>
        <v>3.7864375999999998E-2</v>
      </c>
      <c r="C50" s="86">
        <f>'80°C'!A28</f>
        <v>720</v>
      </c>
      <c r="D50" s="87">
        <f>'80°C'!E28</f>
        <v>3.4056327999999997E-2</v>
      </c>
      <c r="E50" s="88">
        <f>'110°C'!A28</f>
        <v>480</v>
      </c>
      <c r="F50" s="89">
        <f>'110°C'!E28</f>
        <v>0.102514176</v>
      </c>
      <c r="G50" s="90">
        <f>'140°C'!A28</f>
        <v>6</v>
      </c>
      <c r="H50" s="91">
        <f>'140°C'!E28</f>
        <v>6.8200205999999999E-2</v>
      </c>
    </row>
    <row r="51" spans="1:8">
      <c r="A51" s="86">
        <f>fossil!A29</f>
        <v>9272004</v>
      </c>
      <c r="B51" s="87">
        <f>fossil!E29</f>
        <v>4.4225538000000002E-2</v>
      </c>
      <c r="C51" s="86">
        <f>'80°C'!A29</f>
        <v>120</v>
      </c>
      <c r="D51" s="87">
        <f>'80°C'!E29</f>
        <v>3.2216653999999997E-2</v>
      </c>
      <c r="E51" s="88">
        <f>'110°C'!A29</f>
        <v>120</v>
      </c>
      <c r="F51" s="89">
        <f>'110°C'!E29</f>
        <v>7.5547492999999993E-2</v>
      </c>
      <c r="G51" s="90">
        <f>'140°C'!A29</f>
        <v>8</v>
      </c>
      <c r="H51" s="91">
        <f>'140°C'!E29</f>
        <v>0.21663876100000001</v>
      </c>
    </row>
    <row r="52" spans="1:8">
      <c r="A52" s="86">
        <f>fossil!A30</f>
        <v>9272004</v>
      </c>
      <c r="B52" s="87">
        <f>fossil!E30</f>
        <v>4.8188587999999997E-2</v>
      </c>
      <c r="C52" s="86">
        <f>'80°C'!A30</f>
        <v>120</v>
      </c>
      <c r="D52" s="87">
        <f>'80°C'!E30</f>
        <v>3.3915220000000003E-2</v>
      </c>
      <c r="E52" s="88">
        <f>'110°C'!A30</f>
        <v>120</v>
      </c>
      <c r="F52" s="89">
        <f>'110°C'!E30</f>
        <v>7.3187150000000006E-2</v>
      </c>
      <c r="G52" s="90">
        <f>'140°C'!A30</f>
        <v>8</v>
      </c>
      <c r="H52" s="91">
        <f>'140°C'!E30</f>
        <v>0.19212388899999999</v>
      </c>
    </row>
    <row r="53" spans="1:8">
      <c r="A53" s="86">
        <f>fossil!A31</f>
        <v>9272004</v>
      </c>
      <c r="B53" s="87">
        <f>fossil!E31</f>
        <v>4.8917374999999999E-2</v>
      </c>
      <c r="C53" s="86">
        <f>'80°C'!A31</f>
        <v>1440</v>
      </c>
      <c r="D53" s="87">
        <f>'80°C'!E31</f>
        <v>4.6872388000000001E-2</v>
      </c>
      <c r="E53" s="88">
        <f>'110°C'!A31</f>
        <v>240</v>
      </c>
      <c r="F53" s="89">
        <f>'110°C'!E31</f>
        <v>0.115897212</v>
      </c>
      <c r="G53" s="90">
        <f>'140°C'!A31</f>
        <v>24</v>
      </c>
      <c r="H53" s="91">
        <f>'140°C'!E31</f>
        <v>0.148962709</v>
      </c>
    </row>
    <row r="54" spans="1:8">
      <c r="A54" s="86">
        <f>fossil!A32</f>
        <v>9272004</v>
      </c>
      <c r="B54" s="87">
        <f>fossil!E32</f>
        <v>3.8842752000000001E-2</v>
      </c>
      <c r="C54" s="86">
        <f>'80°C'!A32</f>
        <v>1440</v>
      </c>
      <c r="D54" s="87">
        <f>'80°C'!E32</f>
        <v>5.6656080999999997E-2</v>
      </c>
      <c r="E54" s="88">
        <f>'110°C'!A32</f>
        <v>240</v>
      </c>
      <c r="F54" s="89">
        <f>'110°C'!E32</f>
        <v>0.106286899</v>
      </c>
      <c r="G54" s="90">
        <f>'140°C'!A32</f>
        <v>24</v>
      </c>
      <c r="H54" s="91">
        <f>'140°C'!E32</f>
        <v>0.26776418699999999</v>
      </c>
    </row>
    <row r="55" spans="1:8">
      <c r="A55" s="86">
        <f>fossil!A33</f>
        <v>9272004</v>
      </c>
      <c r="B55" s="87">
        <f>fossil!E33</f>
        <v>4.6749804999999998E-2</v>
      </c>
      <c r="C55" s="86">
        <f>'80°C'!A33</f>
        <v>720</v>
      </c>
      <c r="D55" s="87">
        <f>'80°C'!E33</f>
        <v>2.7152961E-2</v>
      </c>
      <c r="E55" s="88">
        <f>'110°C'!A33</f>
        <v>480</v>
      </c>
      <c r="F55" s="89">
        <f>'110°C'!E33</f>
        <v>0.11897812100000001</v>
      </c>
      <c r="G55" s="90">
        <f>'140°C'!A33</f>
        <v>48</v>
      </c>
      <c r="H55" s="91">
        <f>'140°C'!E33</f>
        <v>0.17047157399999999</v>
      </c>
    </row>
    <row r="56" spans="1:8">
      <c r="A56" s="86">
        <f>fossil!A34</f>
        <v>9272004</v>
      </c>
      <c r="B56" s="87">
        <f>fossil!E34</f>
        <v>4.3686245999999998E-2</v>
      </c>
      <c r="C56" s="86">
        <f>'80°C'!A34</f>
        <v>720</v>
      </c>
      <c r="D56" s="87">
        <f>'80°C'!E34</f>
        <v>3.4142902000000003E-2</v>
      </c>
      <c r="E56" s="88">
        <f>'110°C'!A34</f>
        <v>480</v>
      </c>
      <c r="F56" s="89">
        <f>'110°C'!E34</f>
        <v>0.123701636</v>
      </c>
      <c r="G56" s="90">
        <f>'140°C'!A34</f>
        <v>48</v>
      </c>
      <c r="H56" s="91">
        <f>'140°C'!E34</f>
        <v>0.17438295300000001</v>
      </c>
    </row>
    <row r="57" spans="1:8">
      <c r="A57" s="86">
        <f>fossil!A35</f>
        <v>9272004</v>
      </c>
      <c r="B57" s="87">
        <f>fossil!E35</f>
        <v>3.8873387000000002E-2</v>
      </c>
      <c r="C57" s="86">
        <f>'80°C'!A35</f>
        <v>120</v>
      </c>
      <c r="D57" s="87">
        <f>'80°C'!E35</f>
        <v>3.8926002000000001E-2</v>
      </c>
      <c r="E57" s="88">
        <f>'110°C'!A35</f>
        <v>120</v>
      </c>
      <c r="F57" s="89">
        <f>'110°C'!E35</f>
        <v>6.9385385999999993E-2</v>
      </c>
      <c r="G57" s="90">
        <f>'140°C'!A35</f>
        <v>48</v>
      </c>
      <c r="H57" s="91">
        <f>'140°C'!E35</f>
        <v>0.26722583999999999</v>
      </c>
    </row>
    <row r="58" spans="1:8">
      <c r="A58" s="86">
        <f>fossil!A36</f>
        <v>9272004</v>
      </c>
      <c r="B58" s="87">
        <f>fossil!E36</f>
        <v>5.5186789E-2</v>
      </c>
      <c r="C58" s="86">
        <f>'80°C'!A36</f>
        <v>120</v>
      </c>
      <c r="D58" s="87">
        <f>'80°C'!E36</f>
        <v>3.9518000999999997E-2</v>
      </c>
      <c r="E58" s="88">
        <f>'110°C'!A36</f>
        <v>120</v>
      </c>
      <c r="F58" s="89">
        <f>'110°C'!E36</f>
        <v>7.2830443999999994E-2</v>
      </c>
      <c r="G58" s="90">
        <f>'140°C'!A36</f>
        <v>48</v>
      </c>
      <c r="H58" s="91">
        <f>'140°C'!E36</f>
        <v>0.26524349800000002</v>
      </c>
    </row>
    <row r="59" spans="1:8">
      <c r="A59" s="86">
        <f>fossil!A37</f>
        <v>9272004</v>
      </c>
      <c r="B59" s="87">
        <f>fossil!E37</f>
        <v>5.0021540000000003E-2</v>
      </c>
      <c r="C59" s="86">
        <f>'80°C'!A37</f>
        <v>1440</v>
      </c>
      <c r="D59" s="87">
        <f>'80°C'!E37</f>
        <v>4.1230412000000001E-2</v>
      </c>
      <c r="E59" s="88">
        <f>'110°C'!A37</f>
        <v>240</v>
      </c>
      <c r="F59" s="89">
        <f>'110°C'!E37</f>
        <v>0.100116923</v>
      </c>
      <c r="G59" s="90">
        <f>'140°C'!A37</f>
        <v>72</v>
      </c>
      <c r="H59" s="91">
        <f>'140°C'!E37</f>
        <v>0.235224975</v>
      </c>
    </row>
    <row r="60" spans="1:8">
      <c r="A60" s="86">
        <f>fossil!A38</f>
        <v>8877264</v>
      </c>
      <c r="B60" s="87">
        <f>fossil!E38</f>
        <v>5.3342579000000001E-2</v>
      </c>
      <c r="C60" s="86">
        <f>'80°C'!A38</f>
        <v>1440</v>
      </c>
      <c r="D60" s="87">
        <f>'80°C'!E38</f>
        <v>3.7546090999999997E-2</v>
      </c>
      <c r="E60" s="88">
        <f>'110°C'!A38</f>
        <v>240</v>
      </c>
      <c r="F60" s="89">
        <f>'110°C'!E38</f>
        <v>9.8305466999999994E-2</v>
      </c>
      <c r="G60" s="90">
        <f>'140°C'!A38</f>
        <v>72</v>
      </c>
      <c r="H60" s="91">
        <f>'140°C'!E38</f>
        <v>0.32296965</v>
      </c>
    </row>
    <row r="61" spans="1:8">
      <c r="A61" s="86">
        <f>fossil!A39</f>
        <v>8877264</v>
      </c>
      <c r="B61" s="87">
        <f>fossil!E39</f>
        <v>3.9771058999999997E-2</v>
      </c>
      <c r="C61" s="86">
        <f>'80°C'!A39</f>
        <v>720</v>
      </c>
      <c r="D61" s="87">
        <f>'80°C'!E39</f>
        <v>3.9651851000000002E-2</v>
      </c>
      <c r="E61" s="88">
        <f>'110°C'!A39</f>
        <v>480</v>
      </c>
      <c r="F61" s="89">
        <f>'110°C'!E39</f>
        <v>0.121842214</v>
      </c>
      <c r="G61" s="90">
        <f>'140°C'!A39</f>
        <v>96</v>
      </c>
      <c r="H61" s="91">
        <f>'140°C'!E39</f>
        <v>0.244135246</v>
      </c>
    </row>
    <row r="62" spans="1:8">
      <c r="A62" s="86">
        <f>fossil!A40</f>
        <v>8877264</v>
      </c>
      <c r="B62" s="87">
        <f>fossil!E40</f>
        <v>5.7039838000000002E-2</v>
      </c>
      <c r="C62" s="86">
        <f>'80°C'!A40</f>
        <v>720</v>
      </c>
      <c r="D62" s="87">
        <f>'80°C'!E40</f>
        <v>4.8406113000000001E-2</v>
      </c>
      <c r="E62" s="88">
        <f>'110°C'!A40</f>
        <v>480</v>
      </c>
      <c r="F62" s="89">
        <f>'110°C'!E40</f>
        <v>0.11464054799999999</v>
      </c>
      <c r="G62" s="90">
        <f>'140°C'!A40</f>
        <v>96</v>
      </c>
      <c r="H62" s="91">
        <f>'140°C'!E40</f>
        <v>0.28065248999999998</v>
      </c>
    </row>
    <row r="63" spans="1:8">
      <c r="A63" s="86">
        <f>fossil!A41</f>
        <v>5807064</v>
      </c>
      <c r="B63" s="87">
        <f>fossil!E41</f>
        <v>3.2170414000000001E-2</v>
      </c>
      <c r="C63"/>
      <c r="D63"/>
      <c r="E63"/>
      <c r="F63"/>
      <c r="G63" s="90">
        <f>'140°C'!A41</f>
        <v>120</v>
      </c>
      <c r="H63" s="91">
        <f>'140°C'!E41</f>
        <v>0.211089787</v>
      </c>
    </row>
    <row r="64" spans="1:8">
      <c r="A64" s="86">
        <f>fossil!A42</f>
        <v>5807064</v>
      </c>
      <c r="B64" s="87">
        <f>fossil!E42</f>
        <v>4.3828741999999997E-2</v>
      </c>
      <c r="C64"/>
      <c r="D64"/>
      <c r="E64"/>
      <c r="F64"/>
      <c r="G64" s="90">
        <f>'140°C'!A42</f>
        <v>120</v>
      </c>
      <c r="H64" s="91">
        <f>'140°C'!E42</f>
        <v>0.29567439200000001</v>
      </c>
    </row>
    <row r="65" spans="1:8">
      <c r="A65" s="86">
        <f>fossil!A43</f>
        <v>5807064</v>
      </c>
      <c r="B65" s="87">
        <f>fossil!E43</f>
        <v>4.7831935999999999E-2</v>
      </c>
      <c r="C65"/>
      <c r="D65"/>
      <c r="E65"/>
      <c r="F65"/>
      <c r="G65" s="90">
        <f>'140°C'!A43</f>
        <v>1</v>
      </c>
      <c r="H65" s="91">
        <f>'140°C'!E43</f>
        <v>2.7353921999999999E-2</v>
      </c>
    </row>
    <row r="66" spans="1:8">
      <c r="A66" s="86">
        <f>fossil!A44</f>
        <v>5807064</v>
      </c>
      <c r="B66" s="87">
        <f>fossil!E44</f>
        <v>3.3865960000000001E-2</v>
      </c>
      <c r="C66"/>
      <c r="D66"/>
      <c r="E66"/>
      <c r="F66"/>
      <c r="G66" s="90">
        <f>'140°C'!A44</f>
        <v>1</v>
      </c>
      <c r="H66" s="91">
        <f>'140°C'!E44</f>
        <v>2.966361E-2</v>
      </c>
    </row>
    <row r="67" spans="1:8">
      <c r="A67" s="86">
        <f>fossil!A45</f>
        <v>8877264</v>
      </c>
      <c r="B67" s="87">
        <f>fossil!E45</f>
        <v>3.5492972999999997E-2</v>
      </c>
      <c r="C67"/>
      <c r="D67"/>
      <c r="E67"/>
      <c r="F67"/>
      <c r="G67" s="90">
        <f>'140°C'!A45</f>
        <v>2</v>
      </c>
      <c r="H67" s="91">
        <f>'140°C'!E45</f>
        <v>3.2581809000000003E-2</v>
      </c>
    </row>
    <row r="68" spans="1:8">
      <c r="A68" s="86">
        <f>fossil!A46</f>
        <v>8877264</v>
      </c>
      <c r="B68" s="87">
        <f>fossil!E46</f>
        <v>3.6330111999999998E-2</v>
      </c>
      <c r="C68"/>
      <c r="D68"/>
      <c r="E68"/>
      <c r="F68"/>
      <c r="G68" s="90">
        <f>'140°C'!A46</f>
        <v>2</v>
      </c>
      <c r="H68" s="91">
        <f>'140°C'!E46</f>
        <v>3.5053686000000001E-2</v>
      </c>
    </row>
    <row r="69" spans="1:8">
      <c r="A69" s="86">
        <f>fossil!A47</f>
        <v>8877264</v>
      </c>
      <c r="B69" s="87">
        <f>fossil!E47</f>
        <v>3.8809769000000001E-2</v>
      </c>
      <c r="C69"/>
      <c r="D69"/>
      <c r="E69"/>
      <c r="F69"/>
      <c r="G69" s="90">
        <f>'140°C'!A47</f>
        <v>4</v>
      </c>
      <c r="H69" s="91">
        <f>'140°C'!E47</f>
        <v>4.5748058000000001E-2</v>
      </c>
    </row>
    <row r="70" spans="1:8">
      <c r="A70" s="86">
        <f>fossil!A48</f>
        <v>9973764</v>
      </c>
      <c r="B70" s="87">
        <f>fossil!E48</f>
        <v>4.0331657E-2</v>
      </c>
      <c r="C70"/>
      <c r="D70"/>
      <c r="E70"/>
      <c r="F70"/>
      <c r="G70" s="90">
        <f>'140°C'!A48</f>
        <v>4</v>
      </c>
      <c r="H70" s="91">
        <f>'140°C'!E48</f>
        <v>5.1111568000000003E-2</v>
      </c>
    </row>
    <row r="71" spans="1:8">
      <c r="A71" s="86">
        <f>fossil!A49</f>
        <v>9973764</v>
      </c>
      <c r="B71" s="87">
        <f>fossil!E49</f>
        <v>4.1332677999999998E-2</v>
      </c>
      <c r="C71"/>
      <c r="D71"/>
      <c r="E71"/>
      <c r="F71"/>
      <c r="G71" s="90">
        <f>'140°C'!A49</f>
        <v>6</v>
      </c>
      <c r="H71" s="91">
        <f>'140°C'!E49</f>
        <v>6.0569545000000002E-2</v>
      </c>
    </row>
    <row r="72" spans="1:8">
      <c r="A72" s="86">
        <f>fossil!A50</f>
        <v>9272004</v>
      </c>
      <c r="B72" s="87">
        <f>fossil!E50</f>
        <v>4.0012644999999999E-2</v>
      </c>
      <c r="C72"/>
      <c r="D72"/>
      <c r="E72"/>
      <c r="F72"/>
      <c r="G72" s="90">
        <f>'140°C'!A50</f>
        <v>6</v>
      </c>
      <c r="H72" s="91">
        <f>'140°C'!E50</f>
        <v>6.6961485000000001E-2</v>
      </c>
    </row>
    <row r="73" spans="1:8">
      <c r="A73" s="86">
        <f>fossil!A51</f>
        <v>9272004</v>
      </c>
      <c r="B73" s="87">
        <f>fossil!E51</f>
        <v>4.4010940999999998E-2</v>
      </c>
      <c r="C73"/>
      <c r="D73"/>
      <c r="E73"/>
      <c r="F73"/>
      <c r="G73" s="90">
        <f>'140°C'!A51</f>
        <v>8</v>
      </c>
      <c r="H73" s="91">
        <f>'140°C'!E51</f>
        <v>7.6562584000000003E-2</v>
      </c>
    </row>
    <row r="74" spans="1:8">
      <c r="A74" s="86">
        <f>fossil!A52</f>
        <v>9272004</v>
      </c>
      <c r="B74" s="87">
        <f>fossil!E52</f>
        <v>3.5844648999999999E-2</v>
      </c>
      <c r="C74"/>
      <c r="D74"/>
      <c r="E74"/>
      <c r="F74"/>
      <c r="G74" s="90">
        <f>'140°C'!A52</f>
        <v>8</v>
      </c>
      <c r="H74" s="91">
        <f>'140°C'!E52</f>
        <v>6.9534075000000001E-2</v>
      </c>
    </row>
    <row r="75" spans="1:8">
      <c r="A75" s="86">
        <f>fossil!A53</f>
        <v>9272004</v>
      </c>
      <c r="B75" s="87">
        <f>fossil!E53</f>
        <v>3.8429748999999999E-2</v>
      </c>
      <c r="C75"/>
      <c r="D75"/>
      <c r="E75"/>
      <c r="F75"/>
      <c r="G75" s="90">
        <f>'140°C'!A53</f>
        <v>24</v>
      </c>
      <c r="H75" s="91">
        <f>'140°C'!E53</f>
        <v>0.118027668</v>
      </c>
    </row>
    <row r="76" spans="1:8">
      <c r="A76" s="86">
        <f>fossil!A54</f>
        <v>9272004</v>
      </c>
      <c r="B76" s="87">
        <f>fossil!E54</f>
        <v>3.4787576000000001E-2</v>
      </c>
      <c r="C76"/>
      <c r="D76"/>
      <c r="E76"/>
      <c r="F76"/>
      <c r="G76" s="90">
        <f>'140°C'!A54</f>
        <v>24</v>
      </c>
      <c r="H76" s="91">
        <f>'140°C'!E54</f>
        <v>0.14792877700000001</v>
      </c>
    </row>
    <row r="77" spans="1:8">
      <c r="A77" s="86">
        <f>fossil!A55</f>
        <v>9272004</v>
      </c>
      <c r="B77" s="87">
        <f>fossil!E55</f>
        <v>4.7174278E-2</v>
      </c>
      <c r="C77"/>
      <c r="D77"/>
      <c r="E77"/>
      <c r="F77"/>
      <c r="G77" s="90">
        <f>'140°C'!A55</f>
        <v>48</v>
      </c>
      <c r="H77" s="91">
        <f>'140°C'!E55</f>
        <v>0.16504470299999999</v>
      </c>
    </row>
    <row r="78" spans="1:8">
      <c r="A78" s="86">
        <f>fossil!A56</f>
        <v>9272004</v>
      </c>
      <c r="B78" s="87">
        <f>fossil!E56</f>
        <v>5.0021540000000003E-2</v>
      </c>
      <c r="C78"/>
      <c r="D78"/>
      <c r="E78"/>
      <c r="F78"/>
      <c r="G78" s="90">
        <f>'140°C'!A56</f>
        <v>48</v>
      </c>
      <c r="H78" s="91">
        <f>'140°C'!E56</f>
        <v>0.16661197</v>
      </c>
    </row>
    <row r="79" spans="1:8">
      <c r="A79" s="86">
        <f>fossil!A57</f>
        <v>8877264</v>
      </c>
      <c r="B79" s="87">
        <f>fossil!E57</f>
        <v>3.2951951E-2</v>
      </c>
      <c r="C79"/>
      <c r="D79"/>
      <c r="E79"/>
      <c r="F79"/>
      <c r="G79" s="90">
        <f>'140°C'!A57</f>
        <v>72</v>
      </c>
      <c r="H79" s="91">
        <f>'140°C'!E57</f>
        <v>0.21011450300000001</v>
      </c>
    </row>
    <row r="80" spans="1:8">
      <c r="A80" s="86">
        <f>fossil!A58</f>
        <v>5807064</v>
      </c>
      <c r="B80" s="87">
        <f>fossil!E58</f>
        <v>2.6982810999999999E-2</v>
      </c>
      <c r="C80"/>
      <c r="D80"/>
      <c r="E80"/>
      <c r="F80"/>
      <c r="G80" s="90">
        <f>'140°C'!A58</f>
        <v>72</v>
      </c>
      <c r="H80" s="91">
        <f>'140°C'!E58</f>
        <v>0.21165437500000001</v>
      </c>
    </row>
    <row r="81" spans="1:24">
      <c r="A81" s="86">
        <f>fossil!A59</f>
        <v>5807064</v>
      </c>
      <c r="B81" s="87">
        <f>fossil!E59</f>
        <v>4.0421126000000002E-2</v>
      </c>
      <c r="C81"/>
      <c r="D81"/>
      <c r="E81"/>
      <c r="F81"/>
      <c r="G81" s="90">
        <f>'140°C'!A59</f>
        <v>96</v>
      </c>
      <c r="H81" s="91">
        <f>'140°C'!E59</f>
        <v>0.23894530999999999</v>
      </c>
    </row>
    <row r="82" spans="1:24">
      <c r="A82" s="86">
        <f>fossil!A60</f>
        <v>5807064</v>
      </c>
      <c r="B82" s="87">
        <f>fossil!E60</f>
        <v>2.8340015E-2</v>
      </c>
      <c r="C82"/>
      <c r="D82"/>
      <c r="E82"/>
      <c r="F82"/>
      <c r="G82" s="90">
        <f>'140°C'!A60</f>
        <v>96</v>
      </c>
      <c r="H82" s="91">
        <f>'140°C'!E60</f>
        <v>0.23075554100000001</v>
      </c>
    </row>
    <row r="83" spans="1:24">
      <c r="A83" s="86">
        <f>fossil!A61</f>
        <v>8877264</v>
      </c>
      <c r="B83" s="87">
        <f>fossil!E61</f>
        <v>4.7062837637130331E-2</v>
      </c>
      <c r="C83"/>
      <c r="D83"/>
      <c r="E83"/>
      <c r="F83"/>
      <c r="G83" s="90">
        <f>'140°C'!A61</f>
        <v>120</v>
      </c>
      <c r="H83" s="91">
        <f>'140°C'!E61</f>
        <v>0.26701920499999998</v>
      </c>
    </row>
    <row r="84" spans="1:24">
      <c r="A84" s="86">
        <f>fossil!A62</f>
        <v>8877264</v>
      </c>
      <c r="B84" s="87">
        <f>fossil!E62</f>
        <v>5.1797933883367467E-2</v>
      </c>
      <c r="C84"/>
      <c r="D84"/>
      <c r="E84"/>
      <c r="F84"/>
      <c r="G84" s="90">
        <f>'140°C'!A62</f>
        <v>120</v>
      </c>
      <c r="H84" s="91">
        <f>'140°C'!E62</f>
        <v>0.26723036900000002</v>
      </c>
      <c r="X84" s="123"/>
    </row>
    <row r="85" spans="1:24">
      <c r="A85" s="86">
        <f>fossil!A63</f>
        <v>8877264</v>
      </c>
      <c r="B85" s="87">
        <f>fossil!E63</f>
        <v>5.267529129727349E-2</v>
      </c>
      <c r="C85"/>
      <c r="D85"/>
      <c r="E85"/>
      <c r="F85"/>
      <c r="G85" s="90">
        <f>'140°C'!A63</f>
        <v>1</v>
      </c>
      <c r="H85" s="91">
        <f>'140°C'!E63</f>
        <v>3.2759398000000002E-2</v>
      </c>
    </row>
    <row r="86" spans="1:24">
      <c r="A86" s="86">
        <f>fossil!A64</f>
        <v>8877264</v>
      </c>
      <c r="B86" s="87">
        <f>fossil!E64</f>
        <v>3.4740728772976431E-2</v>
      </c>
      <c r="C86"/>
      <c r="D86"/>
      <c r="E86"/>
      <c r="F86"/>
      <c r="G86" s="90">
        <f>'140°C'!A64</f>
        <v>1</v>
      </c>
      <c r="H86" s="91">
        <f>'140°C'!E64</f>
        <v>5.0820627E-2</v>
      </c>
    </row>
    <row r="87" spans="1:24">
      <c r="A87" s="86">
        <f>fossil!A65</f>
        <v>8877264</v>
      </c>
      <c r="B87" s="87">
        <f>fossil!E65</f>
        <v>5.048722976487488E-2</v>
      </c>
      <c r="C87"/>
      <c r="D87"/>
      <c r="E87"/>
      <c r="F87"/>
      <c r="G87" s="90">
        <f>'140°C'!A65</f>
        <v>2</v>
      </c>
      <c r="H87" s="91">
        <f>'140°C'!E65</f>
        <v>3.8809353999999997E-2</v>
      </c>
    </row>
    <row r="88" spans="1:24">
      <c r="A88" s="86">
        <f>fossil!A66</f>
        <v>8877264</v>
      </c>
      <c r="B88" s="87">
        <f>fossil!E66</f>
        <v>6.5544913537192662E-2</v>
      </c>
      <c r="C88"/>
      <c r="D88"/>
      <c r="E88"/>
      <c r="F88"/>
      <c r="G88" s="90">
        <f>'140°C'!A66</f>
        <v>2</v>
      </c>
      <c r="H88" s="91">
        <f>'140°C'!E66</f>
        <v>3.6811336E-2</v>
      </c>
    </row>
    <row r="89" spans="1:24">
      <c r="A89" s="86">
        <f>fossil!A67</f>
        <v>8877264</v>
      </c>
      <c r="B89" s="87">
        <f>fossil!E67</f>
        <v>4.530987248616776E-2</v>
      </c>
      <c r="C89"/>
      <c r="D89"/>
      <c r="E89"/>
      <c r="F89"/>
      <c r="G89" s="90">
        <f>'140°C'!A67</f>
        <v>4</v>
      </c>
      <c r="H89" s="91">
        <f>'140°C'!E67</f>
        <v>7.4068652999999998E-2</v>
      </c>
    </row>
    <row r="90" spans="1:24">
      <c r="A90" s="86">
        <f>fossil!A68</f>
        <v>8877264</v>
      </c>
      <c r="B90" s="87">
        <f>fossil!E68</f>
        <v>4.3982262797232372E-2</v>
      </c>
      <c r="C90"/>
      <c r="D90"/>
      <c r="E90"/>
      <c r="F90"/>
      <c r="G90" s="90">
        <f>'140°C'!A68</f>
        <v>4</v>
      </c>
      <c r="H90" s="91">
        <f>'140°C'!E68</f>
        <v>6.5217130999999998E-2</v>
      </c>
    </row>
    <row r="91" spans="1:24">
      <c r="A91" s="86">
        <f>fossil!A69</f>
        <v>8877264</v>
      </c>
      <c r="B91" s="87">
        <f>fossil!E69</f>
        <v>4.6510835074835451E-2</v>
      </c>
      <c r="C91"/>
      <c r="D91"/>
      <c r="E91"/>
      <c r="F91"/>
      <c r="G91" s="90">
        <f>'140°C'!A69</f>
        <v>6</v>
      </c>
      <c r="H91" s="91">
        <f>'140°C'!E69</f>
        <v>8.2785571000000002E-2</v>
      </c>
    </row>
    <row r="92" spans="1:24">
      <c r="A92" s="86">
        <f>fossil!A70</f>
        <v>8877264</v>
      </c>
      <c r="B92" s="87">
        <f>fossil!E70</f>
        <v>4.9699320939062881E-2</v>
      </c>
      <c r="C92"/>
      <c r="D92"/>
      <c r="E92"/>
      <c r="F92"/>
      <c r="G92" s="90">
        <f>'140°C'!A70</f>
        <v>6</v>
      </c>
      <c r="H92" s="91">
        <f>'140°C'!E70</f>
        <v>7.1389767000000007E-2</v>
      </c>
    </row>
    <row r="93" spans="1:24">
      <c r="A93" s="86">
        <f>fossil!A71</f>
        <v>8877264</v>
      </c>
      <c r="B93" s="87">
        <f>fossil!E71</f>
        <v>6.1459809713500325E-2</v>
      </c>
      <c r="C93"/>
      <c r="D93"/>
      <c r="E93"/>
      <c r="F93"/>
      <c r="G93" s="90">
        <f>'140°C'!A71</f>
        <v>8</v>
      </c>
      <c r="H93" s="91">
        <f>'140°C'!E71</f>
        <v>8.3025767E-2</v>
      </c>
    </row>
    <row r="94" spans="1:24">
      <c r="A94" s="86">
        <f>fossil!A72</f>
        <v>8877264</v>
      </c>
      <c r="B94" s="87">
        <f>fossil!E72</f>
        <v>5.1290593149024011E-2</v>
      </c>
      <c r="C94"/>
      <c r="D94"/>
      <c r="E94"/>
      <c r="F94"/>
      <c r="G94" s="90">
        <f>'140°C'!A72</f>
        <v>8</v>
      </c>
      <c r="H94" s="91">
        <f>'140°C'!E72</f>
        <v>9.0328160000000005E-2</v>
      </c>
    </row>
    <row r="95" spans="1:24">
      <c r="A95" s="86">
        <f>fossil!A73</f>
        <v>8877264</v>
      </c>
      <c r="B95" s="87">
        <f>fossil!E73</f>
        <v>4.6558345178588624E-2</v>
      </c>
      <c r="C95"/>
      <c r="D95"/>
      <c r="E95"/>
      <c r="F95"/>
      <c r="G95" s="90">
        <f>'140°C'!A73</f>
        <v>24</v>
      </c>
      <c r="H95" s="91">
        <f>'140°C'!E73</f>
        <v>0.14861401299999999</v>
      </c>
    </row>
    <row r="96" spans="1:24">
      <c r="A96" s="86">
        <f>fossil!A74</f>
        <v>8877264</v>
      </c>
      <c r="B96" s="87">
        <f>fossil!E74</f>
        <v>4.6999939576194291E-2</v>
      </c>
      <c r="C96"/>
      <c r="D96"/>
      <c r="E96"/>
      <c r="F96"/>
      <c r="G96" s="90">
        <f>'140°C'!A74</f>
        <v>24</v>
      </c>
      <c r="H96" s="91">
        <f>'140°C'!E74</f>
        <v>0.14073538199999999</v>
      </c>
    </row>
    <row r="97" spans="1:8">
      <c r="A97" s="86">
        <f>fossil!A75</f>
        <v>8877264</v>
      </c>
      <c r="B97" s="87">
        <f>fossil!E75</f>
        <v>3.3182581784269582E-2</v>
      </c>
      <c r="C97"/>
      <c r="D97"/>
      <c r="E97"/>
      <c r="F97"/>
      <c r="G97" s="90">
        <f>'140°C'!A75</f>
        <v>48</v>
      </c>
      <c r="H97" s="91">
        <f>'140°C'!E75</f>
        <v>0.17065186299999999</v>
      </c>
    </row>
    <row r="98" spans="1:8">
      <c r="A98" s="86">
        <f>fossil!A76</f>
        <v>8877264</v>
      </c>
      <c r="B98" s="87">
        <f>fossil!E76</f>
        <v>3.1811447151177882E-2</v>
      </c>
      <c r="C98"/>
      <c r="D98"/>
      <c r="E98"/>
      <c r="F98"/>
      <c r="G98" s="90">
        <f>'140°C'!A76</f>
        <v>48</v>
      </c>
      <c r="H98" s="91">
        <f>'140°C'!E76</f>
        <v>0.175100489</v>
      </c>
    </row>
    <row r="99" spans="1:8">
      <c r="A99" s="86">
        <f>fossil!A77</f>
        <v>8877264</v>
      </c>
      <c r="B99" s="87">
        <f>fossil!E77</f>
        <v>9.4802680385099133E-2</v>
      </c>
      <c r="C99"/>
      <c r="D99"/>
      <c r="E99"/>
      <c r="F99"/>
      <c r="G99" s="90">
        <f>'140°C'!A77</f>
        <v>48</v>
      </c>
      <c r="H99" s="91">
        <f>'140°C'!E77</f>
        <v>0.151194991</v>
      </c>
    </row>
    <row r="100" spans="1:8">
      <c r="A100" s="86">
        <f>fossil!A78</f>
        <v>8877264</v>
      </c>
      <c r="B100" s="87">
        <f>fossil!E78</f>
        <v>4.3833496788576135E-2</v>
      </c>
      <c r="C100"/>
      <c r="D100"/>
      <c r="E100"/>
      <c r="F100"/>
      <c r="G100" s="90">
        <f>'140°C'!A78</f>
        <v>48</v>
      </c>
      <c r="H100" s="91">
        <f>'140°C'!E78</f>
        <v>0.16105066600000001</v>
      </c>
    </row>
    <row r="101" spans="1:8">
      <c r="A101" s="86">
        <f>fossil!A79</f>
        <v>8877264</v>
      </c>
      <c r="B101" s="87">
        <f>fossil!E79</f>
        <v>4.7906808347189841E-2</v>
      </c>
      <c r="C101"/>
      <c r="D101"/>
      <c r="E101"/>
      <c r="F101"/>
      <c r="G101" s="90">
        <f>'140°C'!A79</f>
        <v>72</v>
      </c>
      <c r="H101" s="91">
        <f>'140°C'!E79</f>
        <v>0.173356172</v>
      </c>
    </row>
    <row r="102" spans="1:8">
      <c r="A102" s="86">
        <f>fossil!A80</f>
        <v>8877264</v>
      </c>
      <c r="B102" s="87">
        <f>fossil!E80</f>
        <v>4.1554668285543814E-2</v>
      </c>
      <c r="C102"/>
      <c r="D102"/>
      <c r="E102"/>
      <c r="F102"/>
      <c r="G102" s="90">
        <f>'140°C'!A80</f>
        <v>96</v>
      </c>
      <c r="H102" s="91">
        <f>'140°C'!E80</f>
        <v>0.17988259200000001</v>
      </c>
    </row>
    <row r="103" spans="1:8">
      <c r="A103" s="86">
        <f>fossil!A81</f>
        <v>8877264</v>
      </c>
      <c r="B103" s="87">
        <f>fossil!E81</f>
        <v>3.7097043036702707E-2</v>
      </c>
      <c r="C103"/>
      <c r="D103"/>
      <c r="E103"/>
      <c r="F103"/>
      <c r="G103" s="90">
        <f>'140°C'!A81</f>
        <v>96</v>
      </c>
      <c r="H103" s="91">
        <f>'140°C'!E81</f>
        <v>0.182733377</v>
      </c>
    </row>
    <row r="104" spans="1:8">
      <c r="A104" s="86">
        <f>fossil!A82</f>
        <v>8877264</v>
      </c>
      <c r="B104" s="87">
        <f>fossil!E82</f>
        <v>4.4770952708278175E-2</v>
      </c>
      <c r="C104"/>
      <c r="D104"/>
      <c r="E104"/>
      <c r="F104"/>
      <c r="G104" s="90">
        <f>'140°C'!A82</f>
        <v>120</v>
      </c>
      <c r="H104" s="91">
        <f>'140°C'!E82</f>
        <v>0.18647023400000001</v>
      </c>
    </row>
    <row r="105" spans="1:8">
      <c r="A105" s="86">
        <f>fossil!A83</f>
        <v>5149164</v>
      </c>
      <c r="B105" s="87">
        <f>fossil!E83</f>
        <v>9.537293873826018E-2</v>
      </c>
      <c r="C105"/>
      <c r="D105"/>
      <c r="E105"/>
      <c r="F105"/>
      <c r="G105" s="90">
        <f>'140°C'!A83</f>
        <v>120</v>
      </c>
      <c r="H105" s="91">
        <f>'140°C'!E83</f>
        <v>0.18018848600000001</v>
      </c>
    </row>
    <row r="106" spans="1:8">
      <c r="A106" s="86">
        <f>fossil!A84</f>
        <v>5149164</v>
      </c>
      <c r="B106" s="87">
        <f>fossil!E84</f>
        <v>4.4301085396904569E-2</v>
      </c>
      <c r="C106"/>
      <c r="D106"/>
      <c r="E106"/>
      <c r="F106"/>
      <c r="G106" s="90">
        <f>'140°C'!A84</f>
        <v>1</v>
      </c>
      <c r="H106" s="91">
        <f>'140°C'!E84</f>
        <v>3.7055309000000002E-2</v>
      </c>
    </row>
    <row r="107" spans="1:8">
      <c r="A107" s="86">
        <f>fossil!A85</f>
        <v>5149164</v>
      </c>
      <c r="B107" s="87">
        <f>fossil!E85</f>
        <v>4.1762166654949237E-2</v>
      </c>
      <c r="C107"/>
      <c r="D107"/>
      <c r="E107"/>
      <c r="F107"/>
      <c r="G107" s="90">
        <f>'140°C'!A85</f>
        <v>1</v>
      </c>
      <c r="H107" s="91">
        <f>'140°C'!E85</f>
        <v>4.5069169999999999E-2</v>
      </c>
    </row>
    <row r="108" spans="1:8">
      <c r="A108" s="86">
        <f>fossil!A86</f>
        <v>5149164</v>
      </c>
      <c r="B108" s="87">
        <f>fossil!E86</f>
        <v>6.4094840600004963E-2</v>
      </c>
      <c r="C108"/>
      <c r="D108"/>
      <c r="E108"/>
      <c r="F108"/>
      <c r="G108" s="90">
        <f>'140°C'!A86</f>
        <v>2</v>
      </c>
      <c r="H108" s="91">
        <f>'140°C'!E86</f>
        <v>3.1707421999999999E-2</v>
      </c>
    </row>
    <row r="109" spans="1:8">
      <c r="A109" s="86">
        <f>fossil!A87</f>
        <v>5149164</v>
      </c>
      <c r="B109" s="87">
        <f>fossil!E87</f>
        <v>5.6592129839079422E-2</v>
      </c>
      <c r="C109"/>
      <c r="D109"/>
      <c r="E109"/>
      <c r="F109"/>
      <c r="G109" s="90">
        <f>'140°C'!A87</f>
        <v>2</v>
      </c>
      <c r="H109" s="91">
        <f>'140°C'!E87</f>
        <v>4.4920612999999998E-2</v>
      </c>
    </row>
    <row r="110" spans="1:8">
      <c r="A110" s="86">
        <f>fossil!A88</f>
        <v>5149164</v>
      </c>
      <c r="B110" s="87">
        <f>fossil!E88</f>
        <v>7.3846492778814415E-2</v>
      </c>
      <c r="C110"/>
      <c r="D110"/>
      <c r="E110"/>
      <c r="F110"/>
      <c r="G110" s="90">
        <f>'140°C'!A88</f>
        <v>4</v>
      </c>
      <c r="H110" s="91">
        <f>'140°C'!E88</f>
        <v>5.2411437999999998E-2</v>
      </c>
    </row>
    <row r="111" spans="1:8">
      <c r="A111" s="86">
        <f>fossil!A89</f>
        <v>4491264</v>
      </c>
      <c r="B111" s="87">
        <f>fossil!E89</f>
        <v>7.5049331109852166E-2</v>
      </c>
      <c r="C111"/>
      <c r="D111"/>
      <c r="E111"/>
      <c r="F111"/>
      <c r="G111" s="90">
        <f>'140°C'!A89</f>
        <v>4</v>
      </c>
      <c r="H111" s="91">
        <f>'140°C'!E89</f>
        <v>5.1262978000000001E-2</v>
      </c>
    </row>
    <row r="112" spans="1:8">
      <c r="A112" s="86">
        <f>fossil!A90</f>
        <v>4491264</v>
      </c>
      <c r="B112" s="87">
        <f>fossil!E90</f>
        <v>8.6216263025151979E-2</v>
      </c>
      <c r="C112"/>
      <c r="D112"/>
      <c r="E112"/>
      <c r="F112"/>
      <c r="G112" s="90">
        <f>'140°C'!A90</f>
        <v>6</v>
      </c>
      <c r="H112" s="91">
        <f>'140°C'!E90</f>
        <v>6.6634057999999996E-2</v>
      </c>
    </row>
    <row r="113" spans="1:9">
      <c r="A113" s="86">
        <f>fossil!A91</f>
        <v>4491264</v>
      </c>
      <c r="B113" s="87">
        <f>fossil!E91</f>
        <v>6.5792556771962912E-2</v>
      </c>
      <c r="C113"/>
      <c r="D113"/>
      <c r="E113"/>
      <c r="F113"/>
      <c r="G113" s="90">
        <f>'140°C'!A91</f>
        <v>6</v>
      </c>
      <c r="H113" s="91">
        <f>'140°C'!E91</f>
        <v>6.6178526000000001E-2</v>
      </c>
    </row>
    <row r="114" spans="1:9">
      <c r="A114" s="86">
        <f>fossil!A92</f>
        <v>4491264</v>
      </c>
      <c r="B114" s="87">
        <f>fossil!E92</f>
        <v>4.9902910765156037E-2</v>
      </c>
      <c r="C114"/>
      <c r="D114"/>
      <c r="E114"/>
      <c r="F114"/>
      <c r="G114" s="90">
        <f>'140°C'!A92</f>
        <v>8</v>
      </c>
      <c r="H114" s="91">
        <f>'140°C'!E92</f>
        <v>7.8294153000000005E-2</v>
      </c>
    </row>
    <row r="115" spans="1:9">
      <c r="A115" s="86">
        <f>fossil!A93</f>
        <v>4491264</v>
      </c>
      <c r="B115" s="87">
        <f>fossil!E93</f>
        <v>4.3516842162152784E-2</v>
      </c>
      <c r="C115"/>
      <c r="D115"/>
      <c r="E115"/>
      <c r="F115"/>
      <c r="G115" s="90">
        <f>'140°C'!A93</f>
        <v>8</v>
      </c>
      <c r="H115" s="91">
        <f>'140°C'!E93</f>
        <v>7.6465658000000006E-2</v>
      </c>
    </row>
    <row r="116" spans="1:9">
      <c r="A116" s="86">
        <f>fossil!A94</f>
        <v>4491264</v>
      </c>
      <c r="B116" s="87">
        <f>fossil!E94</f>
        <v>8.3993491364227846E-2</v>
      </c>
      <c r="C116"/>
      <c r="D116"/>
      <c r="E116"/>
      <c r="F116"/>
      <c r="G116" s="90">
        <f>'140°C'!A94</f>
        <v>24</v>
      </c>
      <c r="H116" s="91">
        <f>'140°C'!E94</f>
        <v>0.136467915</v>
      </c>
    </row>
    <row r="117" spans="1:9">
      <c r="A117" s="86">
        <f>fossil!A95</f>
        <v>4491264</v>
      </c>
      <c r="B117" s="87">
        <f>fossil!E95</f>
        <v>4.2581394280680855E-2</v>
      </c>
      <c r="C117"/>
      <c r="D117"/>
      <c r="E117"/>
      <c r="F117"/>
      <c r="G117" s="90">
        <f>'140°C'!A95</f>
        <v>24</v>
      </c>
      <c r="H117" s="91">
        <f>'140°C'!E95</f>
        <v>0.13206388699999999</v>
      </c>
    </row>
    <row r="118" spans="1:9">
      <c r="A118" s="86">
        <f>fossil!A96</f>
        <v>4491264</v>
      </c>
      <c r="B118" s="87">
        <f>fossil!E96</f>
        <v>4.0819039407148795E-2</v>
      </c>
      <c r="C118"/>
      <c r="D118"/>
      <c r="E118"/>
      <c r="F118"/>
      <c r="G118" s="90">
        <f>'140°C'!A96</f>
        <v>48</v>
      </c>
      <c r="H118" s="91">
        <f>'140°C'!E96</f>
        <v>0.16910413199999999</v>
      </c>
    </row>
    <row r="119" spans="1:9">
      <c r="A119" s="86">
        <f>fossil!A97</f>
        <v>6464964</v>
      </c>
      <c r="B119" s="87">
        <f>fossil!E97</f>
        <v>6.6815794474629112E-2</v>
      </c>
      <c r="C119"/>
      <c r="D119"/>
      <c r="E119"/>
      <c r="F119"/>
      <c r="G119" s="90">
        <f>'140°C'!A97</f>
        <v>48</v>
      </c>
      <c r="H119" s="91">
        <f>'140°C'!E97</f>
        <v>0.16184935</v>
      </c>
    </row>
    <row r="120" spans="1:9">
      <c r="A120" s="86">
        <f>fossil!A98</f>
        <v>6464964</v>
      </c>
      <c r="B120" s="87">
        <f>fossil!E98</f>
        <v>5.6722501332152619E-2</v>
      </c>
      <c r="C120"/>
      <c r="D120"/>
      <c r="E120"/>
      <c r="F120"/>
      <c r="G120" s="90">
        <f>'140°C'!A98</f>
        <v>48</v>
      </c>
      <c r="H120" s="91">
        <f>'140°C'!E98</f>
        <v>0.14339353499999999</v>
      </c>
    </row>
    <row r="121" spans="1:9">
      <c r="A121" s="86">
        <f>fossil!A99</f>
        <v>6464964</v>
      </c>
      <c r="B121" s="87">
        <f>fossil!E99</f>
        <v>7.4765249957005481E-2</v>
      </c>
      <c r="C121"/>
      <c r="D121"/>
      <c r="E121"/>
      <c r="F121"/>
      <c r="G121" s="90">
        <f>'140°C'!A99</f>
        <v>48</v>
      </c>
      <c r="H121" s="91">
        <f>'140°C'!E99</f>
        <v>0.131290411</v>
      </c>
    </row>
    <row r="122" spans="1:9">
      <c r="A122" s="86">
        <f>fossil!A100</f>
        <v>6464964</v>
      </c>
      <c r="B122" s="87">
        <f>fossil!E100</f>
        <v>4.6659857306943442E-2</v>
      </c>
      <c r="C122"/>
      <c r="D122"/>
      <c r="E122"/>
      <c r="F122"/>
      <c r="G122" s="90">
        <f>'140°C'!A100</f>
        <v>72</v>
      </c>
      <c r="H122" s="91">
        <f>'140°C'!E100</f>
        <v>0.13180620400000001</v>
      </c>
    </row>
    <row r="123" spans="1:9">
      <c r="A123" s="86">
        <f>fossil!A101</f>
        <v>8877264</v>
      </c>
      <c r="B123" s="87">
        <f>fossil!E101</f>
        <v>3.9524726907213439E-2</v>
      </c>
      <c r="C123"/>
      <c r="D123"/>
      <c r="E123"/>
      <c r="F123"/>
      <c r="G123" s="90">
        <f>'140°C'!A101</f>
        <v>72</v>
      </c>
      <c r="H123" s="91">
        <f>'140°C'!E101</f>
        <v>0.147145161</v>
      </c>
    </row>
    <row r="124" spans="1:9">
      <c r="A124" s="86">
        <f>fossil!A102</f>
        <v>8877264</v>
      </c>
      <c r="B124" s="87">
        <f>fossil!E102</f>
        <v>3.981236059922981E-2</v>
      </c>
      <c r="C124"/>
      <c r="D124"/>
      <c r="E124"/>
      <c r="F124"/>
      <c r="G124" s="90">
        <f>'140°C'!A102</f>
        <v>96</v>
      </c>
      <c r="H124" s="91">
        <f>'140°C'!E102</f>
        <v>0.14771990099999999</v>
      </c>
    </row>
    <row r="125" spans="1:9">
      <c r="A125" s="86">
        <f>fossil!A103</f>
        <v>11508864</v>
      </c>
      <c r="B125" s="87">
        <f>fossil!E103</f>
        <v>2.8447837249741599E-2</v>
      </c>
      <c r="C125"/>
      <c r="D125"/>
      <c r="E125"/>
      <c r="F125"/>
      <c r="G125" s="90">
        <f>'140°C'!A103</f>
        <v>96</v>
      </c>
      <c r="H125" s="91">
        <f>'140°C'!E103</f>
        <v>0.153849656</v>
      </c>
    </row>
    <row r="126" spans="1:9">
      <c r="A126" s="86">
        <f>fossil!A104</f>
        <v>11508864</v>
      </c>
      <c r="B126" s="87">
        <f>fossil!E104</f>
        <v>4.9954645545569949E-2</v>
      </c>
      <c r="C126"/>
      <c r="D126"/>
      <c r="E126"/>
      <c r="F126"/>
      <c r="G126" s="90">
        <f>'140°C'!A104</f>
        <v>120</v>
      </c>
      <c r="H126" s="91">
        <f>'140°C'!E104</f>
        <v>0.15476706500000001</v>
      </c>
    </row>
    <row r="127" spans="1:9">
      <c r="A127" s="86">
        <f>fossil!A105</f>
        <v>11508864</v>
      </c>
      <c r="B127" s="87">
        <f>fossil!E105</f>
        <v>5.8930310958657653E-2</v>
      </c>
      <c r="C127"/>
      <c r="D127"/>
      <c r="E127"/>
      <c r="F127"/>
      <c r="G127" s="90">
        <f>'140°C'!A105</f>
        <v>120</v>
      </c>
      <c r="H127" s="91">
        <f>'140°C'!E105</f>
        <v>0.15125688200000001</v>
      </c>
    </row>
    <row r="128" spans="1:9">
      <c r="A128" s="86">
        <f>fossil!A106</f>
        <v>11508864</v>
      </c>
      <c r="B128" s="87">
        <f>fossil!E106</f>
        <v>4.181753553256301E-2</v>
      </c>
      <c r="C128"/>
      <c r="D128"/>
      <c r="E128"/>
      <c r="F128"/>
      <c r="G128"/>
      <c r="H128"/>
      <c r="I128"/>
    </row>
    <row r="129" spans="1:9">
      <c r="A129" s="86">
        <f>fossil!A107</f>
        <v>11508864</v>
      </c>
      <c r="B129" s="87">
        <f>fossil!E107</f>
        <v>3.5811484846938628E-2</v>
      </c>
      <c r="C129"/>
      <c r="D129"/>
      <c r="E129"/>
      <c r="F129"/>
      <c r="G129"/>
      <c r="H129"/>
      <c r="I129"/>
    </row>
    <row r="130" spans="1:9">
      <c r="A130" s="86">
        <f>fossil!A108</f>
        <v>11508864</v>
      </c>
      <c r="B130" s="87">
        <f>fossil!E108</f>
        <v>5.4190000343548032E-2</v>
      </c>
      <c r="C130"/>
      <c r="D130"/>
      <c r="E130"/>
      <c r="F130"/>
      <c r="G130"/>
      <c r="H130"/>
      <c r="I130"/>
    </row>
    <row r="131" spans="1:9">
      <c r="A131" s="86">
        <f>fossil!A109</f>
        <v>11508864</v>
      </c>
      <c r="B131" s="87">
        <f>fossil!E109</f>
        <v>3.8627347288018525E-2</v>
      </c>
      <c r="C131"/>
      <c r="D131"/>
      <c r="E131"/>
      <c r="F131"/>
      <c r="G131"/>
      <c r="H131"/>
      <c r="I131"/>
    </row>
    <row r="132" spans="1:9">
      <c r="A132" s="86">
        <f>fossil!A110</f>
        <v>11508864</v>
      </c>
      <c r="B132" s="87">
        <f>fossil!E110</f>
        <v>2.4039890367152015E-2</v>
      </c>
      <c r="C132"/>
      <c r="D132"/>
      <c r="E132"/>
      <c r="F132"/>
      <c r="G132"/>
      <c r="H132"/>
      <c r="I132"/>
    </row>
    <row r="133" spans="1:9">
      <c r="A133" s="86">
        <f>fossil!A111</f>
        <v>11508864</v>
      </c>
      <c r="B133" s="87">
        <f>fossil!E111</f>
        <v>2.9404761976708643E-2</v>
      </c>
      <c r="C133"/>
      <c r="D133"/>
      <c r="E133"/>
      <c r="F133"/>
      <c r="G133"/>
      <c r="H133"/>
      <c r="I133"/>
    </row>
    <row r="134" spans="1:9">
      <c r="A134" s="86">
        <f>fossil!A112</f>
        <v>10631664</v>
      </c>
      <c r="B134" s="87">
        <f>fossil!E112</f>
        <v>4.7894537283673218E-2</v>
      </c>
      <c r="C134"/>
      <c r="D134"/>
      <c r="E134"/>
      <c r="F134"/>
      <c r="G134"/>
      <c r="H134"/>
      <c r="I134"/>
    </row>
    <row r="135" spans="1:9">
      <c r="A135" s="86">
        <f>fossil!A113</f>
        <v>9315864</v>
      </c>
      <c r="B135" s="87">
        <f>fossil!E113</f>
        <v>4.0426966216891555E-2</v>
      </c>
      <c r="C135"/>
      <c r="D135"/>
      <c r="E135"/>
      <c r="F135"/>
      <c r="G135"/>
      <c r="H135"/>
      <c r="I135"/>
    </row>
    <row r="136" spans="1:9">
      <c r="A136" s="86">
        <f>fossil!A114</f>
        <v>9315864</v>
      </c>
      <c r="B136" s="87">
        <f>fossil!E114</f>
        <v>3.8563608822843869E-2</v>
      </c>
      <c r="C136"/>
      <c r="D136"/>
      <c r="E136"/>
      <c r="F136"/>
      <c r="G136"/>
      <c r="H136"/>
      <c r="I136"/>
    </row>
    <row r="137" spans="1:9">
      <c r="A137" s="86">
        <f>fossil!A115</f>
        <v>9201828</v>
      </c>
      <c r="B137" s="87">
        <f>fossil!E115</f>
        <v>3.9136136447609632E-2</v>
      </c>
      <c r="C137"/>
      <c r="D137"/>
      <c r="E137"/>
      <c r="F137"/>
      <c r="G137"/>
      <c r="H137"/>
      <c r="I137"/>
    </row>
    <row r="138" spans="1:9">
      <c r="A138" s="86">
        <f>fossil!A116</f>
        <v>9315864</v>
      </c>
      <c r="B138" s="87">
        <f>fossil!E116</f>
        <v>5.1683875483165859E-2</v>
      </c>
      <c r="C138"/>
      <c r="D138"/>
      <c r="E138"/>
      <c r="F138"/>
      <c r="G138"/>
      <c r="H138"/>
      <c r="I138"/>
    </row>
    <row r="139" spans="1:9">
      <c r="A139" s="86">
        <f>fossil!A117</f>
        <v>9315864</v>
      </c>
      <c r="B139" s="87">
        <f>fossil!E117</f>
        <v>5.800668339160546E-2</v>
      </c>
      <c r="C139"/>
      <c r="D139"/>
      <c r="E139"/>
      <c r="F139"/>
      <c r="G139"/>
      <c r="H139"/>
      <c r="I139"/>
    </row>
    <row r="140" spans="1:9">
      <c r="A140" s="86">
        <f>fossil!A118</f>
        <v>9315864</v>
      </c>
      <c r="B140" s="87">
        <f>fossil!E118</f>
        <v>5.3345010544027821E-2</v>
      </c>
      <c r="C140"/>
      <c r="D140"/>
      <c r="E140"/>
      <c r="F140"/>
      <c r="G140"/>
      <c r="H140"/>
      <c r="I140"/>
    </row>
    <row r="141" spans="1:9" customFormat="1">
      <c r="A141" s="86"/>
      <c r="B141" s="87"/>
    </row>
    <row r="142" spans="1:9" customFormat="1">
      <c r="D142" s="41"/>
    </row>
    <row r="144" spans="1:9">
      <c r="A144" s="2"/>
    </row>
    <row r="145" spans="1:28">
      <c r="A145" s="41" t="s">
        <v>6</v>
      </c>
    </row>
    <row r="146" spans="1:28">
      <c r="B146" s="22">
        <f>Z4</f>
        <v>1.9999999999999999E-7</v>
      </c>
      <c r="C146"/>
      <c r="D146"/>
      <c r="E146"/>
      <c r="F146"/>
      <c r="G146"/>
      <c r="I146" s="58">
        <f>AA4</f>
        <v>0.02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22.5</v>
      </c>
    </row>
    <row r="147" spans="1:28">
      <c r="A147" s="97" t="s">
        <v>35</v>
      </c>
      <c r="B147" s="97" t="s">
        <v>14</v>
      </c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8">
      <c r="A148" s="99">
        <f>LOG(A25*B$146)</f>
        <v>0.20412345699788267</v>
      </c>
      <c r="B148" s="87">
        <f>B25</f>
        <v>0.18702366359574707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>D25</f>
        <v>3.5277506E-2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>F25</f>
        <v>3.5277506E-2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>H25</f>
        <v>3.5277506E-2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99">
        <f t="shared" ref="A149:A212" si="12">LOG(A26*B$146)</f>
        <v>0.20412345699788267</v>
      </c>
      <c r="B149" s="87">
        <f t="shared" ref="B149:B212" si="13">B26</f>
        <v>0.11933619812684845</v>
      </c>
      <c r="C149" s="138">
        <f>fossil!J4</f>
        <v>3960</v>
      </c>
      <c r="D149" s="138" t="str">
        <f>fossil!K4</f>
        <v>RKH</v>
      </c>
      <c r="E149" s="138">
        <f>fossil!L4</f>
        <v>1</v>
      </c>
      <c r="F149" s="138" t="str">
        <f>fossil!M4</f>
        <v>G483</v>
      </c>
      <c r="G149" s="138">
        <f>fossil!N4</f>
        <v>0</v>
      </c>
      <c r="H149" s="51">
        <v>-1</v>
      </c>
      <c r="I149" s="106">
        <f>D26</f>
        <v>2.9937188E-2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>F26</f>
        <v>2.9937188E-2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>H26</f>
        <v>2.9937188E-2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99">
        <f t="shared" si="12"/>
        <v>0.20412345699788267</v>
      </c>
      <c r="B150" s="87">
        <f t="shared" si="13"/>
        <v>3.7319672818967156E-2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ref="I150:I159" si="14">D29</f>
        <v>3.4637594000000001E-2</v>
      </c>
      <c r="J150">
        <f>'80°C'!J7</f>
        <v>2589</v>
      </c>
      <c r="K150">
        <f>'80°C'!K7</f>
        <v>0</v>
      </c>
      <c r="L150">
        <f>'80°C'!L7</f>
        <v>0</v>
      </c>
      <c r="M150" t="str">
        <f>'80°C'!M7</f>
        <v>H402</v>
      </c>
      <c r="N150" t="str">
        <f>'80°C'!N7</f>
        <v>NA</v>
      </c>
      <c r="O150" s="51">
        <v>-1</v>
      </c>
      <c r="P150" s="103">
        <f t="shared" ref="P150:P159" si="15">F29</f>
        <v>3.4637594000000001E-2</v>
      </c>
      <c r="Q150">
        <f>'110°C'!J7</f>
        <v>2589</v>
      </c>
      <c r="R150">
        <f>'110°C'!K7</f>
        <v>0</v>
      </c>
      <c r="S150">
        <f>'110°C'!L7</f>
        <v>0</v>
      </c>
      <c r="T150" t="str">
        <f>'110°C'!M7</f>
        <v>H402</v>
      </c>
      <c r="U150" t="str">
        <f>'110°C'!N7</f>
        <v>NA</v>
      </c>
      <c r="V150" s="51">
        <v>-1</v>
      </c>
      <c r="W150" s="104">
        <f t="shared" ref="W150:W159" si="16">H29</f>
        <v>3.4637594000000001E-2</v>
      </c>
      <c r="X150" s="41">
        <f>'140°C'!J7</f>
        <v>2589</v>
      </c>
      <c r="Y150" s="41">
        <f>'140°C'!K7</f>
        <v>0</v>
      </c>
      <c r="Z150" s="41">
        <f>'140°C'!L7</f>
        <v>0</v>
      </c>
      <c r="AA150" s="41" t="str">
        <f>'140°C'!M7</f>
        <v>H402</v>
      </c>
      <c r="AB150" s="41" t="str">
        <f>'140°C'!N7</f>
        <v>NA</v>
      </c>
    </row>
    <row r="151" spans="1:28">
      <c r="A151" s="99">
        <f t="shared" si="12"/>
        <v>9.6608612306322825E-2</v>
      </c>
      <c r="B151" s="87">
        <f t="shared" si="13"/>
        <v>3.2515436074511586E-2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4"/>
        <v>2.8303656999999999E-2</v>
      </c>
      <c r="J151">
        <f>'80°C'!J8</f>
        <v>2589</v>
      </c>
      <c r="K151">
        <f>'80°C'!K8</f>
        <v>0</v>
      </c>
      <c r="L151">
        <f>'80°C'!L8</f>
        <v>0</v>
      </c>
      <c r="M151" t="str">
        <f>'80°C'!M8</f>
        <v>H402</v>
      </c>
      <c r="N151" t="str">
        <f>'80°C'!N8</f>
        <v>NA</v>
      </c>
      <c r="O151" s="51">
        <v>-1</v>
      </c>
      <c r="P151" s="103">
        <f t="shared" si="15"/>
        <v>2.8303656999999999E-2</v>
      </c>
      <c r="Q151">
        <f>'110°C'!J8</f>
        <v>2589</v>
      </c>
      <c r="R151">
        <f>'110°C'!K8</f>
        <v>0</v>
      </c>
      <c r="S151">
        <f>'110°C'!L8</f>
        <v>0</v>
      </c>
      <c r="T151" t="str">
        <f>'110°C'!M8</f>
        <v>H402</v>
      </c>
      <c r="U151" t="str">
        <f>'110°C'!N8</f>
        <v>NA</v>
      </c>
      <c r="V151" s="51">
        <v>-1</v>
      </c>
      <c r="W151" s="104">
        <f t="shared" si="16"/>
        <v>2.8303656999999999E-2</v>
      </c>
      <c r="X151" s="41">
        <f>'140°C'!J8</f>
        <v>2589</v>
      </c>
      <c r="Y151" s="41">
        <f>'140°C'!K8</f>
        <v>0</v>
      </c>
      <c r="Z151" s="41">
        <f>'140°C'!L8</f>
        <v>0</v>
      </c>
      <c r="AA151" s="41" t="str">
        <f>'140°C'!M8</f>
        <v>H402</v>
      </c>
      <c r="AB151" s="41" t="str">
        <f>'140°C'!N8</f>
        <v>NA</v>
      </c>
    </row>
    <row r="152" spans="1:28">
      <c r="A152" s="99">
        <f t="shared" si="12"/>
        <v>9.6608612306322825E-2</v>
      </c>
      <c r="B152" s="87">
        <f t="shared" si="13"/>
        <v>4.653582775355581E-2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4"/>
        <v>3.4655584000000003E-2</v>
      </c>
      <c r="J152">
        <f>'80°C'!J9</f>
        <v>4126</v>
      </c>
      <c r="K152">
        <f>'80°C'!K9</f>
        <v>0</v>
      </c>
      <c r="L152">
        <f>'80°C'!L9</f>
        <v>0</v>
      </c>
      <c r="M152" t="str">
        <f>'80°C'!M9</f>
        <v>G483</v>
      </c>
      <c r="N152" t="str">
        <f>'80°C'!N9</f>
        <v>NA</v>
      </c>
      <c r="O152" s="51">
        <v>-1</v>
      </c>
      <c r="P152" s="103">
        <f t="shared" si="15"/>
        <v>3.4655584000000003E-2</v>
      </c>
      <c r="Q152">
        <f>'110°C'!J9</f>
        <v>4126</v>
      </c>
      <c r="R152">
        <f>'110°C'!K9</f>
        <v>0</v>
      </c>
      <c r="S152">
        <f>'110°C'!L9</f>
        <v>0</v>
      </c>
      <c r="T152" t="str">
        <f>'110°C'!M9</f>
        <v>G483</v>
      </c>
      <c r="U152" t="str">
        <f>'110°C'!N9</f>
        <v>NA</v>
      </c>
      <c r="V152" s="51">
        <v>-1</v>
      </c>
      <c r="W152" s="104">
        <f t="shared" si="16"/>
        <v>3.4655584000000003E-2</v>
      </c>
      <c r="X152" s="41">
        <f>'140°C'!J9</f>
        <v>4126</v>
      </c>
      <c r="Y152" s="41">
        <f>'140°C'!K9</f>
        <v>0</v>
      </c>
      <c r="Z152" s="41">
        <f>'140°C'!L9</f>
        <v>0</v>
      </c>
      <c r="AA152" s="41" t="str">
        <f>'140°C'!M9</f>
        <v>G483</v>
      </c>
      <c r="AB152" s="41" t="str">
        <f>'140°C'!N9</f>
        <v>NA</v>
      </c>
    </row>
    <row r="153" spans="1:28">
      <c r="A153" s="99">
        <f t="shared" si="12"/>
        <v>9.6608612306322825E-2</v>
      </c>
      <c r="B153" s="87">
        <f t="shared" si="13"/>
        <v>4.9190426051728978E-2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4"/>
        <v>2.9790790000000001E-2</v>
      </c>
      <c r="J153">
        <f>'80°C'!J10</f>
        <v>4126</v>
      </c>
      <c r="K153">
        <f>'80°C'!K10</f>
        <v>0</v>
      </c>
      <c r="L153">
        <f>'80°C'!L10</f>
        <v>0</v>
      </c>
      <c r="M153" t="str">
        <f>'80°C'!M10</f>
        <v>G483</v>
      </c>
      <c r="N153" t="str">
        <f>'80°C'!N10</f>
        <v>NA</v>
      </c>
      <c r="O153" s="51">
        <v>-1</v>
      </c>
      <c r="P153" s="103">
        <f t="shared" si="15"/>
        <v>2.9790790000000001E-2</v>
      </c>
      <c r="Q153">
        <f>'110°C'!J10</f>
        <v>4126</v>
      </c>
      <c r="R153">
        <f>'110°C'!K10</f>
        <v>0</v>
      </c>
      <c r="S153">
        <f>'110°C'!L10</f>
        <v>0</v>
      </c>
      <c r="T153" t="str">
        <f>'110°C'!M10</f>
        <v>G483</v>
      </c>
      <c r="U153" t="str">
        <f>'110°C'!N10</f>
        <v>NA</v>
      </c>
      <c r="V153" s="51">
        <v>-1</v>
      </c>
      <c r="W153" s="104">
        <f t="shared" si="16"/>
        <v>2.9790790000000001E-2</v>
      </c>
      <c r="X153" s="41">
        <f>'140°C'!J10</f>
        <v>4126</v>
      </c>
      <c r="Y153" s="41">
        <f>'140°C'!K10</f>
        <v>0</v>
      </c>
      <c r="Z153" s="41">
        <f>'140°C'!L10</f>
        <v>0</v>
      </c>
      <c r="AA153" s="41" t="str">
        <f>'140°C'!M10</f>
        <v>G483</v>
      </c>
      <c r="AB153" s="41" t="str">
        <f>'140°C'!N10</f>
        <v>NA</v>
      </c>
    </row>
    <row r="154" spans="1:28">
      <c r="A154" s="99">
        <f t="shared" si="12"/>
        <v>9.6608612306322825E-2</v>
      </c>
      <c r="B154" s="87">
        <f t="shared" si="13"/>
        <v>6.1974065881619717E-2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4"/>
        <v>3.0546126E-2</v>
      </c>
      <c r="J154">
        <f>'80°C'!J11</f>
        <v>4126</v>
      </c>
      <c r="K154">
        <f>'80°C'!K11</f>
        <v>0</v>
      </c>
      <c r="L154">
        <f>'80°C'!L11</f>
        <v>0</v>
      </c>
      <c r="M154" t="str">
        <f>'80°C'!M11</f>
        <v>H398</v>
      </c>
      <c r="N154" t="str">
        <f>'80°C'!N11</f>
        <v>NA</v>
      </c>
      <c r="O154" s="51">
        <v>-1</v>
      </c>
      <c r="P154" s="103">
        <f t="shared" si="15"/>
        <v>3.0546126E-2</v>
      </c>
      <c r="Q154">
        <f>'110°C'!J11</f>
        <v>4126</v>
      </c>
      <c r="R154">
        <f>'110°C'!K11</f>
        <v>0</v>
      </c>
      <c r="S154">
        <f>'110°C'!L11</f>
        <v>0</v>
      </c>
      <c r="T154" t="str">
        <f>'110°C'!M11</f>
        <v>H398</v>
      </c>
      <c r="U154" t="str">
        <f>'110°C'!N11</f>
        <v>NA</v>
      </c>
      <c r="V154" s="51">
        <v>-1</v>
      </c>
      <c r="W154" s="104">
        <f t="shared" si="16"/>
        <v>3.0546126E-2</v>
      </c>
      <c r="X154" s="41">
        <f>'140°C'!J11</f>
        <v>4126</v>
      </c>
      <c r="Y154" s="41">
        <f>'140°C'!K11</f>
        <v>0</v>
      </c>
      <c r="Z154" s="41">
        <f>'140°C'!L11</f>
        <v>0</v>
      </c>
      <c r="AA154" s="41" t="str">
        <f>'140°C'!M11</f>
        <v>H398</v>
      </c>
      <c r="AB154" s="41" t="str">
        <f>'140°C'!N11</f>
        <v>NA</v>
      </c>
    </row>
    <row r="155" spans="1:28">
      <c r="A155" s="99">
        <f t="shared" si="12"/>
        <v>9.6608612306322825E-2</v>
      </c>
      <c r="B155" s="87">
        <f t="shared" si="13"/>
        <v>6.3046081961033631E-2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4"/>
        <v>2.8556525999999999E-2</v>
      </c>
      <c r="J155">
        <f>'80°C'!J12</f>
        <v>4126</v>
      </c>
      <c r="K155">
        <f>'80°C'!K12</f>
        <v>0</v>
      </c>
      <c r="L155">
        <f>'80°C'!L12</f>
        <v>0</v>
      </c>
      <c r="M155" t="str">
        <f>'80°C'!M12</f>
        <v>H398</v>
      </c>
      <c r="N155" t="str">
        <f>'80°C'!N12</f>
        <v>NA</v>
      </c>
      <c r="O155" s="51">
        <v>-1</v>
      </c>
      <c r="P155" s="103">
        <f t="shared" si="15"/>
        <v>2.8556525999999999E-2</v>
      </c>
      <c r="Q155">
        <f>'110°C'!J12</f>
        <v>4126</v>
      </c>
      <c r="R155">
        <f>'110°C'!K12</f>
        <v>0</v>
      </c>
      <c r="S155">
        <f>'110°C'!L12</f>
        <v>0</v>
      </c>
      <c r="T155" t="str">
        <f>'110°C'!M12</f>
        <v>H398</v>
      </c>
      <c r="U155" t="str">
        <f>'110°C'!N12</f>
        <v>NA</v>
      </c>
      <c r="V155" s="51">
        <v>-1</v>
      </c>
      <c r="W155" s="104">
        <f t="shared" si="16"/>
        <v>2.8556525999999999E-2</v>
      </c>
      <c r="X155" s="41">
        <f>'140°C'!J12</f>
        <v>4126</v>
      </c>
      <c r="Y155" s="41">
        <f>'140°C'!K12</f>
        <v>0</v>
      </c>
      <c r="Z155" s="41">
        <f>'140°C'!L12</f>
        <v>0</v>
      </c>
      <c r="AA155" s="41" t="str">
        <f>'140°C'!M12</f>
        <v>H398</v>
      </c>
      <c r="AB155" s="41" t="str">
        <f>'140°C'!N12</f>
        <v>NA</v>
      </c>
    </row>
    <row r="156" spans="1:28">
      <c r="A156" s="99">
        <f t="shared" si="12"/>
        <v>9.6608612306322825E-2</v>
      </c>
      <c r="B156" s="87">
        <f t="shared" si="13"/>
        <v>8.7688594479330376E-2</v>
      </c>
      <c r="C156" s="138">
        <f>fossil!J11</f>
        <v>3962</v>
      </c>
      <c r="D156" s="138" t="str">
        <f>fossil!K11</f>
        <v>RKH</v>
      </c>
      <c r="E156" s="138">
        <f>fossil!L11</f>
        <v>2</v>
      </c>
      <c r="F156" s="138" t="str">
        <f>fossil!M11</f>
        <v>G483</v>
      </c>
      <c r="G156" s="138">
        <f>fossil!N11</f>
        <v>0</v>
      </c>
      <c r="H156" s="51">
        <v>-1</v>
      </c>
      <c r="I156" s="106">
        <f t="shared" si="14"/>
        <v>2.9921505000000001E-2</v>
      </c>
      <c r="J156">
        <f>'80°C'!J13</f>
        <v>4129</v>
      </c>
      <c r="K156">
        <f>'80°C'!K13</f>
        <v>0</v>
      </c>
      <c r="L156">
        <f>'80°C'!L13</f>
        <v>0</v>
      </c>
      <c r="M156" t="str">
        <f>'80°C'!M13</f>
        <v>G483</v>
      </c>
      <c r="N156" t="str">
        <f>'80°C'!N13</f>
        <v>NA</v>
      </c>
      <c r="O156" s="51">
        <v>-1</v>
      </c>
      <c r="P156" s="103">
        <f t="shared" si="15"/>
        <v>2.9921505000000001E-2</v>
      </c>
      <c r="Q156">
        <f>'110°C'!J13</f>
        <v>4129</v>
      </c>
      <c r="R156">
        <f>'110°C'!K13</f>
        <v>0</v>
      </c>
      <c r="S156">
        <f>'110°C'!L13</f>
        <v>0</v>
      </c>
      <c r="T156" t="str">
        <f>'110°C'!M13</f>
        <v>G483</v>
      </c>
      <c r="U156" t="str">
        <f>'110°C'!N13</f>
        <v>NA</v>
      </c>
      <c r="V156" s="51">
        <v>-1</v>
      </c>
      <c r="W156" s="104">
        <f t="shared" si="16"/>
        <v>2.9921505000000001E-2</v>
      </c>
      <c r="X156" s="41">
        <f>'140°C'!J13</f>
        <v>4129</v>
      </c>
      <c r="Y156" s="41">
        <f>'140°C'!K13</f>
        <v>0</v>
      </c>
      <c r="Z156" s="41">
        <f>'140°C'!L13</f>
        <v>0</v>
      </c>
      <c r="AA156" s="41" t="str">
        <f>'140°C'!M13</f>
        <v>G483</v>
      </c>
      <c r="AB156" s="41" t="str">
        <f>'140°C'!N13</f>
        <v>NA</v>
      </c>
    </row>
    <row r="157" spans="1:28">
      <c r="A157" s="99">
        <f t="shared" si="12"/>
        <v>9.6608612306322825E-2</v>
      </c>
      <c r="B157" s="87">
        <f t="shared" si="13"/>
        <v>5.2071323351129073E-2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4"/>
        <v>2.9557818999999999E-2</v>
      </c>
      <c r="J157">
        <f>'80°C'!J14</f>
        <v>4129</v>
      </c>
      <c r="K157">
        <f>'80°C'!K14</f>
        <v>0</v>
      </c>
      <c r="L157">
        <f>'80°C'!L14</f>
        <v>0</v>
      </c>
      <c r="M157" t="str">
        <f>'80°C'!M14</f>
        <v>G483</v>
      </c>
      <c r="N157" t="str">
        <f>'80°C'!N14</f>
        <v>NA</v>
      </c>
      <c r="O157" s="51">
        <v>-1</v>
      </c>
      <c r="P157" s="103">
        <f t="shared" si="15"/>
        <v>2.9557818999999999E-2</v>
      </c>
      <c r="Q157">
        <f>'110°C'!J14</f>
        <v>4129</v>
      </c>
      <c r="R157">
        <f>'110°C'!K14</f>
        <v>0</v>
      </c>
      <c r="S157">
        <f>'110°C'!L14</f>
        <v>0</v>
      </c>
      <c r="T157" t="str">
        <f>'110°C'!M14</f>
        <v>G483</v>
      </c>
      <c r="U157" t="str">
        <f>'110°C'!N14</f>
        <v>NA</v>
      </c>
      <c r="V157" s="51">
        <v>-1</v>
      </c>
      <c r="W157" s="104">
        <f t="shared" si="16"/>
        <v>2.9557818999999999E-2</v>
      </c>
      <c r="X157" s="41">
        <f>'140°C'!J14</f>
        <v>4129</v>
      </c>
      <c r="Y157" s="41">
        <f>'140°C'!K14</f>
        <v>0</v>
      </c>
      <c r="Z157" s="41">
        <f>'140°C'!L14</f>
        <v>0</v>
      </c>
      <c r="AA157" s="41" t="str">
        <f>'140°C'!M14</f>
        <v>G483</v>
      </c>
      <c r="AB157" s="41" t="str">
        <f>'140°C'!N14</f>
        <v>NA</v>
      </c>
    </row>
    <row r="158" spans="1:28">
      <c r="A158" s="99">
        <f t="shared" si="12"/>
        <v>9.6608612306322825E-2</v>
      </c>
      <c r="B158" s="87">
        <f t="shared" si="13"/>
        <v>4.7801456478346861E-2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4"/>
        <v>4.4575974999999997E-2</v>
      </c>
      <c r="J158">
        <f>'80°C'!J15</f>
        <v>4129</v>
      </c>
      <c r="K158">
        <f>'80°C'!K15</f>
        <v>0</v>
      </c>
      <c r="L158">
        <f>'80°C'!L15</f>
        <v>0</v>
      </c>
      <c r="M158" t="str">
        <f>'80°C'!M15</f>
        <v>H429</v>
      </c>
      <c r="N158" t="str">
        <f>'80°C'!N15</f>
        <v>NA</v>
      </c>
      <c r="O158" s="51">
        <v>-1</v>
      </c>
      <c r="P158" s="103">
        <f t="shared" si="15"/>
        <v>4.4575974999999997E-2</v>
      </c>
      <c r="Q158">
        <f>'110°C'!J15</f>
        <v>4129</v>
      </c>
      <c r="R158">
        <f>'110°C'!K15</f>
        <v>0</v>
      </c>
      <c r="S158">
        <f>'110°C'!L15</f>
        <v>0</v>
      </c>
      <c r="T158" t="str">
        <f>'110°C'!M15</f>
        <v>H429</v>
      </c>
      <c r="U158" t="str">
        <f>'110°C'!N15</f>
        <v>NA</v>
      </c>
      <c r="V158" s="51">
        <v>-1</v>
      </c>
      <c r="W158" s="104">
        <f t="shared" si="16"/>
        <v>4.4575974999999997E-2</v>
      </c>
      <c r="X158" s="41">
        <f>'140°C'!J15</f>
        <v>4129</v>
      </c>
      <c r="Y158" s="41">
        <f>'140°C'!K15</f>
        <v>0</v>
      </c>
      <c r="Z158" s="41">
        <f>'140°C'!L15</f>
        <v>0</v>
      </c>
      <c r="AA158" s="41" t="str">
        <f>'140°C'!M15</f>
        <v>H429</v>
      </c>
      <c r="AB158" s="41" t="str">
        <f>'140°C'!N15</f>
        <v>NA</v>
      </c>
    </row>
    <row r="159" spans="1:28">
      <c r="A159" s="99">
        <f t="shared" si="12"/>
        <v>9.6608612306322825E-2</v>
      </c>
      <c r="B159" s="87">
        <f t="shared" si="13"/>
        <v>5.5851177499106411E-2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4"/>
        <v>3.1321553000000002E-2</v>
      </c>
      <c r="J159">
        <f>'80°C'!J16</f>
        <v>4129</v>
      </c>
      <c r="K159">
        <f>'80°C'!K16</f>
        <v>0</v>
      </c>
      <c r="L159">
        <f>'80°C'!L16</f>
        <v>0</v>
      </c>
      <c r="M159" t="str">
        <f>'80°C'!M16</f>
        <v>H402</v>
      </c>
      <c r="N159" t="str">
        <f>'80°C'!N16</f>
        <v>NA</v>
      </c>
      <c r="O159" s="51">
        <v>-1</v>
      </c>
      <c r="P159" s="103">
        <f t="shared" si="15"/>
        <v>3.1321553000000002E-2</v>
      </c>
      <c r="Q159">
        <f>'110°C'!J16</f>
        <v>4129</v>
      </c>
      <c r="R159">
        <f>'110°C'!K16</f>
        <v>0</v>
      </c>
      <c r="S159">
        <f>'110°C'!L16</f>
        <v>0</v>
      </c>
      <c r="T159" t="str">
        <f>'110°C'!M16</f>
        <v>H402</v>
      </c>
      <c r="U159" t="str">
        <f>'110°C'!N16</f>
        <v>NA</v>
      </c>
      <c r="V159" s="51">
        <v>-1</v>
      </c>
      <c r="W159" s="104">
        <f t="shared" si="16"/>
        <v>3.1321553000000002E-2</v>
      </c>
      <c r="X159" s="41">
        <f>'140°C'!J16</f>
        <v>4129</v>
      </c>
      <c r="Y159" s="41">
        <f>'140°C'!K16</f>
        <v>0</v>
      </c>
      <c r="Z159" s="41">
        <f>'140°C'!L16</f>
        <v>0</v>
      </c>
      <c r="AA159" s="41" t="str">
        <f>'140°C'!M16</f>
        <v>H402</v>
      </c>
      <c r="AB159" s="41" t="str">
        <f>'140°C'!N16</f>
        <v>NA</v>
      </c>
    </row>
    <row r="160" spans="1:28">
      <c r="A160" s="99">
        <f t="shared" si="12"/>
        <v>-4.6601420354702786E-2</v>
      </c>
      <c r="B160" s="87">
        <f t="shared" si="13"/>
        <v>7.0072744259200431E-2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86">
        <f>LOG(C41*I$146)</f>
        <v>1.4593924877592308</v>
      </c>
      <c r="I160" s="100">
        <f>D41</f>
        <v>4.5296791000000003E-2</v>
      </c>
      <c r="J160">
        <f>'80°C'!J19</f>
        <v>2588</v>
      </c>
      <c r="K160">
        <f>'80°C'!K19</f>
        <v>80</v>
      </c>
      <c r="L160">
        <f>'80°C'!L19</f>
        <v>1440</v>
      </c>
      <c r="M160" t="str">
        <f>'80°C'!M19</f>
        <v>H420</v>
      </c>
      <c r="N160" t="str">
        <f>'80°C'!N19</f>
        <v>NA</v>
      </c>
      <c r="O160" s="101">
        <f>LOG(E39)</f>
        <v>2.0791812460476247</v>
      </c>
      <c r="P160" s="102">
        <f t="shared" ref="P160:P177" si="17">F45</f>
        <v>7.3686091999999995E-2</v>
      </c>
      <c r="Q160">
        <f>'110°C'!J23</f>
        <v>2589</v>
      </c>
      <c r="R160">
        <f>'110°C'!K23</f>
        <v>110</v>
      </c>
      <c r="S160">
        <f>'110°C'!L23</f>
        <v>120</v>
      </c>
      <c r="T160" t="str">
        <f>'110°C'!M23</f>
        <v>H397</v>
      </c>
      <c r="U160" t="str">
        <f>'110°C'!N23</f>
        <v>NA</v>
      </c>
      <c r="V160" s="101">
        <f>LOG(G53*W$146)</f>
        <v>2.7323937598229686</v>
      </c>
      <c r="W160" s="89">
        <f>H53</f>
        <v>0.148962709</v>
      </c>
      <c r="X160" s="41">
        <f>'140°C'!J31</f>
        <v>2588</v>
      </c>
      <c r="Y160" s="41">
        <f>'140°C'!K31</f>
        <v>140</v>
      </c>
      <c r="Z160" s="41">
        <f>'140°C'!L31</f>
        <v>24</v>
      </c>
      <c r="AA160" s="49" t="str">
        <f>'140°C'!M31</f>
        <v>H420</v>
      </c>
      <c r="AB160" s="41" t="str">
        <f>'140°C'!N31</f>
        <v>NA</v>
      </c>
    </row>
    <row r="161" spans="1:28">
      <c r="A161" s="99">
        <f t="shared" si="12"/>
        <v>-4.6601420354702786E-2</v>
      </c>
      <c r="B161" s="87">
        <f t="shared" si="13"/>
        <v>4.5228619354994407E-2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86">
        <f>LOG(C42*I$146)</f>
        <v>1.4593924877592308</v>
      </c>
      <c r="I161" s="100">
        <f>D42</f>
        <v>4.8891953000000002E-2</v>
      </c>
      <c r="J161">
        <f>'80°C'!J20</f>
        <v>2588</v>
      </c>
      <c r="K161">
        <f>'80°C'!K20</f>
        <v>80</v>
      </c>
      <c r="L161">
        <f>'80°C'!L20</f>
        <v>1440</v>
      </c>
      <c r="M161" t="str">
        <f>'80°C'!M20</f>
        <v>H420</v>
      </c>
      <c r="N161" t="str">
        <f>'80°C'!N20</f>
        <v>NA</v>
      </c>
      <c r="O161" s="101">
        <f t="shared" ref="O161:O177" si="18">LOG(E46)</f>
        <v>2.0791812460476247</v>
      </c>
      <c r="P161" s="102">
        <f t="shared" si="17"/>
        <v>6.4700987000000001E-2</v>
      </c>
      <c r="Q161">
        <f>'110°C'!J24</f>
        <v>2589</v>
      </c>
      <c r="R161">
        <f>'110°C'!K24</f>
        <v>110</v>
      </c>
      <c r="S161">
        <f>'110°C'!L24</f>
        <v>120</v>
      </c>
      <c r="T161" t="str">
        <f>'110°C'!M24</f>
        <v>H397</v>
      </c>
      <c r="U161" t="str">
        <f>'110°C'!N24</f>
        <v>NA</v>
      </c>
      <c r="V161" s="101">
        <f>LOG(G55*W$146)</f>
        <v>3.0334237554869499</v>
      </c>
      <c r="W161" s="103">
        <f>H55</f>
        <v>0.17047157399999999</v>
      </c>
      <c r="X161" s="41">
        <f>'140°C'!J33</f>
        <v>2588</v>
      </c>
      <c r="Y161" s="41">
        <f>'140°C'!K33</f>
        <v>140</v>
      </c>
      <c r="Z161" s="41">
        <f>'140°C'!L33</f>
        <v>48</v>
      </c>
      <c r="AA161" s="49" t="str">
        <f>'140°C'!M33</f>
        <v>G483</v>
      </c>
      <c r="AB161" s="41" t="str">
        <f>'140°C'!N33</f>
        <v>NA</v>
      </c>
    </row>
    <row r="162" spans="1:28">
      <c r="A162" s="99">
        <f t="shared" si="12"/>
        <v>-4.6601420354702786E-2</v>
      </c>
      <c r="B162" s="87">
        <f t="shared" si="13"/>
        <v>3.9798684042827159E-2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 t="shared" ref="H162:H180" si="19">LOG(C44*I$146)</f>
        <v>1.1583624920952498</v>
      </c>
      <c r="I162" s="100">
        <f t="shared" ref="I162:I180" si="20">D44</f>
        <v>4.1208146000000001E-2</v>
      </c>
      <c r="J162">
        <f>'80°C'!J22</f>
        <v>2588</v>
      </c>
      <c r="K162">
        <f>'80°C'!K22</f>
        <v>80</v>
      </c>
      <c r="L162">
        <f>'80°C'!L22</f>
        <v>720</v>
      </c>
      <c r="M162" t="str">
        <f>'80°C'!M22</f>
        <v>H420</v>
      </c>
      <c r="N162" t="str">
        <f>'80°C'!N22</f>
        <v>NA</v>
      </c>
      <c r="O162" s="101">
        <f t="shared" si="18"/>
        <v>2.3802112417116059</v>
      </c>
      <c r="P162" s="102">
        <f t="shared" si="17"/>
        <v>8.8555435000000002E-2</v>
      </c>
      <c r="Q162">
        <f>'110°C'!J25</f>
        <v>2589</v>
      </c>
      <c r="R162">
        <f>'110°C'!K25</f>
        <v>110</v>
      </c>
      <c r="S162">
        <f>'110°C'!L25</f>
        <v>240</v>
      </c>
      <c r="T162" t="str">
        <f>'110°C'!M25</f>
        <v>H397</v>
      </c>
      <c r="U162" t="str">
        <f>'110°C'!N25</f>
        <v>NA</v>
      </c>
      <c r="V162" s="101">
        <f>LOG(G56*W$146)</f>
        <v>3.0334237554869499</v>
      </c>
      <c r="W162" s="103">
        <f>H56</f>
        <v>0.17438295300000001</v>
      </c>
      <c r="X162" s="41">
        <f>'140°C'!J34</f>
        <v>2588</v>
      </c>
      <c r="Y162" s="41">
        <f>'140°C'!K34</f>
        <v>140</v>
      </c>
      <c r="Z162" s="41">
        <f>'140°C'!L34</f>
        <v>48</v>
      </c>
      <c r="AA162" s="49" t="str">
        <f>'140°C'!M34</f>
        <v>G483</v>
      </c>
      <c r="AB162" s="41" t="str">
        <f>'140°C'!N34</f>
        <v>NA</v>
      </c>
    </row>
    <row r="163" spans="1:28">
      <c r="A163" s="99">
        <f t="shared" si="12"/>
        <v>-4.6601420354702786E-2</v>
      </c>
      <c r="B163" s="87">
        <f t="shared" si="13"/>
        <v>8.3546828631951398E-2</v>
      </c>
      <c r="C163" s="138">
        <f>fossil!J18</f>
        <v>2905</v>
      </c>
      <c r="D163" s="138" t="str">
        <f>fossil!K18</f>
        <v>RKH</v>
      </c>
      <c r="E163" s="138">
        <f>fossil!L18</f>
        <v>3</v>
      </c>
      <c r="F163" s="138" t="str">
        <f>fossil!M18</f>
        <v>G483</v>
      </c>
      <c r="G163" s="138">
        <f>fossil!N18</f>
        <v>0</v>
      </c>
      <c r="H163" s="86">
        <f t="shared" si="19"/>
        <v>0.38021124171160603</v>
      </c>
      <c r="I163" s="100">
        <f t="shared" si="20"/>
        <v>2.6826214000000001E-2</v>
      </c>
      <c r="J163">
        <f>'80°C'!J23</f>
        <v>2589</v>
      </c>
      <c r="K163">
        <f>'80°C'!K23</f>
        <v>80</v>
      </c>
      <c r="L163">
        <f>'80°C'!L23</f>
        <v>120</v>
      </c>
      <c r="M163" t="str">
        <f>'80°C'!M23</f>
        <v>H397</v>
      </c>
      <c r="N163" t="str">
        <f>'80°C'!N23</f>
        <v>NA</v>
      </c>
      <c r="O163" s="101">
        <f t="shared" si="18"/>
        <v>2.3802112417116059</v>
      </c>
      <c r="P163" s="102">
        <f t="shared" si="17"/>
        <v>9.0450495000000006E-2</v>
      </c>
      <c r="Q163">
        <f>'110°C'!J26</f>
        <v>2589</v>
      </c>
      <c r="R163">
        <f>'110°C'!K26</f>
        <v>110</v>
      </c>
      <c r="S163">
        <f>'110°C'!L26</f>
        <v>240</v>
      </c>
      <c r="T163" t="str">
        <f>'110°C'!M26</f>
        <v>H402</v>
      </c>
      <c r="U163" t="str">
        <f>'110°C'!N26</f>
        <v>NA</v>
      </c>
      <c r="V163" s="101">
        <f t="shared" ref="V163:V168" si="21">LOG(G65*W$146)</f>
        <v>1.3521825181113625</v>
      </c>
      <c r="W163" s="103">
        <f t="shared" ref="W163:W203" si="22">H65</f>
        <v>2.7353921999999999E-2</v>
      </c>
      <c r="X163" s="41">
        <f>'140°C'!J43</f>
        <v>2589</v>
      </c>
      <c r="Y163" s="41">
        <f>'140°C'!K43</f>
        <v>140</v>
      </c>
      <c r="Z163" s="41">
        <f>'140°C'!L43</f>
        <v>1</v>
      </c>
      <c r="AA163" s="49" t="str">
        <f>'140°C'!M43</f>
        <v>H397</v>
      </c>
      <c r="AB163" s="41" t="str">
        <f>'140°C'!N43</f>
        <v>NA</v>
      </c>
    </row>
    <row r="164" spans="1:28">
      <c r="A164" s="99">
        <f t="shared" si="12"/>
        <v>-4.6601420354702786E-2</v>
      </c>
      <c r="B164" s="87">
        <f t="shared" si="13"/>
        <v>6.8071792290550825E-2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9"/>
        <v>0.38021124171160603</v>
      </c>
      <c r="I164" s="100">
        <f t="shared" si="20"/>
        <v>2.8491202E-2</v>
      </c>
      <c r="J164">
        <f>'80°C'!J24</f>
        <v>2589</v>
      </c>
      <c r="K164">
        <f>'80°C'!K24</f>
        <v>80</v>
      </c>
      <c r="L164">
        <f>'80°C'!L24</f>
        <v>120</v>
      </c>
      <c r="M164" t="str">
        <f>'80°C'!M24</f>
        <v>H397</v>
      </c>
      <c r="N164" t="str">
        <f>'80°C'!N24</f>
        <v>NA</v>
      </c>
      <c r="O164" s="101">
        <f t="shared" si="18"/>
        <v>2.6812412373755872</v>
      </c>
      <c r="P164" s="102">
        <f t="shared" si="17"/>
        <v>0.106663234</v>
      </c>
      <c r="Q164">
        <f>'110°C'!J27</f>
        <v>2589</v>
      </c>
      <c r="R164">
        <f>'110°C'!K27</f>
        <v>110</v>
      </c>
      <c r="S164">
        <f>'110°C'!L27</f>
        <v>480</v>
      </c>
      <c r="T164" t="str">
        <f>'110°C'!M27</f>
        <v>H397</v>
      </c>
      <c r="U164" t="str">
        <f>'110°C'!N27</f>
        <v>NA</v>
      </c>
      <c r="V164" s="101">
        <f t="shared" si="21"/>
        <v>1.3521825181113625</v>
      </c>
      <c r="W164" s="103">
        <f t="shared" si="22"/>
        <v>2.966361E-2</v>
      </c>
      <c r="X164" s="41">
        <f>'140°C'!J44</f>
        <v>2589</v>
      </c>
      <c r="Y164" s="41">
        <f>'140°C'!K44</f>
        <v>140</v>
      </c>
      <c r="Z164" s="41">
        <f>'140°C'!L44</f>
        <v>1</v>
      </c>
      <c r="AA164" s="49" t="str">
        <f>'140°C'!M44</f>
        <v>H397</v>
      </c>
      <c r="AB164" s="41" t="str">
        <f>'140°C'!N44</f>
        <v>NA</v>
      </c>
    </row>
    <row r="165" spans="1:28">
      <c r="A165" s="99">
        <f t="shared" si="12"/>
        <v>-4.6601420354702786E-2</v>
      </c>
      <c r="B165" s="87">
        <f t="shared" si="13"/>
        <v>6.4017773662728469E-2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9"/>
        <v>1.4593924877592308</v>
      </c>
      <c r="I165" s="100">
        <f t="shared" si="20"/>
        <v>3.4541695999999997E-2</v>
      </c>
      <c r="J165">
        <f>'80°C'!J25</f>
        <v>2589</v>
      </c>
      <c r="K165">
        <f>'80°C'!K25</f>
        <v>80</v>
      </c>
      <c r="L165">
        <f>'80°C'!L25</f>
        <v>1440</v>
      </c>
      <c r="M165" t="str">
        <f>'80°C'!M25</f>
        <v>H402</v>
      </c>
      <c r="N165" t="str">
        <f>'80°C'!N25</f>
        <v>NA</v>
      </c>
      <c r="O165" s="101">
        <f t="shared" si="18"/>
        <v>2.6812412373755872</v>
      </c>
      <c r="P165" s="102">
        <f t="shared" si="17"/>
        <v>0.102514176</v>
      </c>
      <c r="Q165">
        <f>'110°C'!J28</f>
        <v>2589</v>
      </c>
      <c r="R165">
        <f>'110°C'!K28</f>
        <v>110</v>
      </c>
      <c r="S165">
        <f>'110°C'!L28</f>
        <v>480</v>
      </c>
      <c r="T165" t="str">
        <f>'110°C'!M28</f>
        <v>H402</v>
      </c>
      <c r="U165" t="str">
        <f>'110°C'!N28</f>
        <v>NA</v>
      </c>
      <c r="V165" s="101">
        <f t="shared" si="21"/>
        <v>1.6532125137753437</v>
      </c>
      <c r="W165" s="103">
        <f t="shared" si="22"/>
        <v>3.2581809000000003E-2</v>
      </c>
      <c r="X165" s="41">
        <f>'140°C'!J45</f>
        <v>2589</v>
      </c>
      <c r="Y165" s="41">
        <f>'140°C'!K45</f>
        <v>140</v>
      </c>
      <c r="Z165" s="41">
        <f>'140°C'!L45</f>
        <v>2</v>
      </c>
      <c r="AA165" s="49" t="str">
        <f>'140°C'!M45</f>
        <v>H397</v>
      </c>
      <c r="AB165" s="41" t="str">
        <f>'140°C'!N45</f>
        <v>NA</v>
      </c>
    </row>
    <row r="166" spans="1:28">
      <c r="A166" s="99">
        <f t="shared" si="12"/>
        <v>-4.6601420354702786E-2</v>
      </c>
      <c r="B166" s="87">
        <f t="shared" si="13"/>
        <v>5.6929564061310022E-2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9"/>
        <v>1.4593924877592308</v>
      </c>
      <c r="I166" s="100">
        <f t="shared" si="20"/>
        <v>4.4213790000000003E-2</v>
      </c>
      <c r="J166">
        <f>'80°C'!J26</f>
        <v>2589</v>
      </c>
      <c r="K166">
        <f>'80°C'!K26</f>
        <v>80</v>
      </c>
      <c r="L166">
        <f>'80°C'!L26</f>
        <v>1440</v>
      </c>
      <c r="M166" t="str">
        <f>'80°C'!M26</f>
        <v>H402</v>
      </c>
      <c r="N166" t="str">
        <f>'80°C'!N26</f>
        <v>NA</v>
      </c>
      <c r="O166" s="101">
        <f t="shared" si="18"/>
        <v>2.0791812460476247</v>
      </c>
      <c r="P166" s="102">
        <f t="shared" si="17"/>
        <v>7.5547492999999993E-2</v>
      </c>
      <c r="Q166">
        <f>'110°C'!J29</f>
        <v>4126</v>
      </c>
      <c r="R166">
        <f>'110°C'!K29</f>
        <v>110</v>
      </c>
      <c r="S166">
        <f>'110°C'!L29</f>
        <v>120</v>
      </c>
      <c r="T166" t="str">
        <f>'110°C'!M29</f>
        <v>H398</v>
      </c>
      <c r="U166" t="str">
        <f>'110°C'!N29</f>
        <v>NA</v>
      </c>
      <c r="V166" s="101">
        <f t="shared" si="21"/>
        <v>1.6532125137753437</v>
      </c>
      <c r="W166" s="103">
        <f t="shared" si="22"/>
        <v>3.5053686000000001E-2</v>
      </c>
      <c r="X166" s="41">
        <f>'140°C'!J46</f>
        <v>2589</v>
      </c>
      <c r="Y166" s="41">
        <f>'140°C'!K46</f>
        <v>140</v>
      </c>
      <c r="Z166" s="41">
        <f>'140°C'!L46</f>
        <v>2</v>
      </c>
      <c r="AA166" s="49" t="str">
        <f>'140°C'!M46</f>
        <v>H397</v>
      </c>
      <c r="AB166" s="41" t="str">
        <f>'140°C'!N46</f>
        <v>NA</v>
      </c>
    </row>
    <row r="167" spans="1:28">
      <c r="A167" s="99">
        <f t="shared" si="12"/>
        <v>-4.6601420354702786E-2</v>
      </c>
      <c r="B167" s="87">
        <f t="shared" si="13"/>
        <v>6.4920172497758138E-2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9"/>
        <v>1.1583624920952498</v>
      </c>
      <c r="I167" s="100">
        <f t="shared" si="20"/>
        <v>3.3988184999999997E-2</v>
      </c>
      <c r="J167">
        <f>'80°C'!J27</f>
        <v>2589</v>
      </c>
      <c r="K167">
        <f>'80°C'!K27</f>
        <v>80</v>
      </c>
      <c r="L167">
        <f>'80°C'!L27</f>
        <v>720</v>
      </c>
      <c r="M167" t="str">
        <f>'80°C'!M27</f>
        <v>H397</v>
      </c>
      <c r="N167" t="str">
        <f>'80°C'!N27</f>
        <v>NA</v>
      </c>
      <c r="O167" s="101">
        <f t="shared" si="18"/>
        <v>2.0791812460476247</v>
      </c>
      <c r="P167" s="102">
        <f t="shared" si="17"/>
        <v>7.3187150000000006E-2</v>
      </c>
      <c r="Q167">
        <f>'110°C'!J30</f>
        <v>4126</v>
      </c>
      <c r="R167">
        <f>'110°C'!K30</f>
        <v>110</v>
      </c>
      <c r="S167">
        <f>'110°C'!L30</f>
        <v>120</v>
      </c>
      <c r="T167" t="str">
        <f>'110°C'!M30</f>
        <v>H398</v>
      </c>
      <c r="U167" t="str">
        <f>'110°C'!N30</f>
        <v>NA</v>
      </c>
      <c r="V167" s="101">
        <f t="shared" si="21"/>
        <v>1.954242509439325</v>
      </c>
      <c r="W167" s="103">
        <f t="shared" si="22"/>
        <v>4.5748058000000001E-2</v>
      </c>
      <c r="X167" s="41">
        <f>'140°C'!J47</f>
        <v>2589</v>
      </c>
      <c r="Y167" s="41">
        <f>'140°C'!K47</f>
        <v>140</v>
      </c>
      <c r="Z167" s="41">
        <f>'140°C'!L47</f>
        <v>4</v>
      </c>
      <c r="AA167" s="49" t="str">
        <f>'140°C'!M47</f>
        <v>H397</v>
      </c>
      <c r="AB167" s="41" t="str">
        <f>'140°C'!N47</f>
        <v>NA</v>
      </c>
    </row>
    <row r="168" spans="1:28">
      <c r="A168" s="99">
        <f t="shared" si="12"/>
        <v>0.29988908335720121</v>
      </c>
      <c r="B168" s="87">
        <f t="shared" si="13"/>
        <v>4.8045933999999998E-2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9"/>
        <v>1.1583624920952498</v>
      </c>
      <c r="I168" s="100">
        <f t="shared" si="20"/>
        <v>3.4056327999999997E-2</v>
      </c>
      <c r="J168">
        <f>'80°C'!J28</f>
        <v>2589</v>
      </c>
      <c r="K168">
        <f>'80°C'!K28</f>
        <v>80</v>
      </c>
      <c r="L168">
        <f>'80°C'!L28</f>
        <v>720</v>
      </c>
      <c r="M168" t="str">
        <f>'80°C'!M28</f>
        <v>H402</v>
      </c>
      <c r="N168" t="str">
        <f>'80°C'!N28</f>
        <v>NA</v>
      </c>
      <c r="O168" s="101">
        <f t="shared" si="18"/>
        <v>2.3802112417116059</v>
      </c>
      <c r="P168" s="102">
        <f t="shared" si="17"/>
        <v>0.115897212</v>
      </c>
      <c r="Q168">
        <f>'110°C'!J31</f>
        <v>4126</v>
      </c>
      <c r="R168">
        <f>'110°C'!K31</f>
        <v>110</v>
      </c>
      <c r="S168">
        <f>'110°C'!L31</f>
        <v>240</v>
      </c>
      <c r="T168" t="str">
        <f>'110°C'!M31</f>
        <v>H398</v>
      </c>
      <c r="U168" t="str">
        <f>'110°C'!N31</f>
        <v>NA</v>
      </c>
      <c r="V168" s="101">
        <f t="shared" si="21"/>
        <v>1.954242509439325</v>
      </c>
      <c r="W168" s="103">
        <f t="shared" si="22"/>
        <v>5.1111568000000003E-2</v>
      </c>
      <c r="X168" s="41">
        <f>'140°C'!J48</f>
        <v>2589</v>
      </c>
      <c r="Y168" s="41">
        <f>'140°C'!K48</f>
        <v>140</v>
      </c>
      <c r="Z168" s="41">
        <f>'140°C'!L48</f>
        <v>4</v>
      </c>
      <c r="AA168" s="49" t="str">
        <f>'140°C'!M48</f>
        <v>H397</v>
      </c>
      <c r="AB168" s="41" t="str">
        <f>'140°C'!N48</f>
        <v>NA</v>
      </c>
    </row>
    <row r="169" spans="1:28">
      <c r="A169" s="99">
        <f t="shared" si="12"/>
        <v>0.29988908335720121</v>
      </c>
      <c r="B169" s="87">
        <f t="shared" si="13"/>
        <v>4.2213043999999998E-2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9"/>
        <v>0.38021124171160603</v>
      </c>
      <c r="I169" s="100">
        <f t="shared" si="20"/>
        <v>3.2216653999999997E-2</v>
      </c>
      <c r="J169">
        <f>'80°C'!J29</f>
        <v>4126</v>
      </c>
      <c r="K169">
        <f>'80°C'!K29</f>
        <v>80</v>
      </c>
      <c r="L169">
        <f>'80°C'!L29</f>
        <v>120</v>
      </c>
      <c r="M169" t="str">
        <f>'80°C'!M29</f>
        <v>H398</v>
      </c>
      <c r="N169" t="str">
        <f>'80°C'!N29</f>
        <v>NA</v>
      </c>
      <c r="O169" s="101">
        <f t="shared" si="18"/>
        <v>2.3802112417116059</v>
      </c>
      <c r="P169" s="102">
        <f t="shared" si="17"/>
        <v>0.106286899</v>
      </c>
      <c r="Q169">
        <f>'110°C'!J32</f>
        <v>4126</v>
      </c>
      <c r="R169">
        <f>'110°C'!K32</f>
        <v>110</v>
      </c>
      <c r="S169">
        <f>'110°C'!L32</f>
        <v>240</v>
      </c>
      <c r="T169" t="str">
        <f>'110°C'!M32</f>
        <v>H398</v>
      </c>
      <c r="U169" t="str">
        <f>'110°C'!N32</f>
        <v>NA</v>
      </c>
      <c r="V169" s="101">
        <f t="shared" ref="V169:V200" si="23">LOG(G71*W$146)</f>
        <v>2.1303337684950061</v>
      </c>
      <c r="W169" s="103">
        <f t="shared" si="22"/>
        <v>6.0569545000000002E-2</v>
      </c>
      <c r="X169" s="41">
        <f>'140°C'!J49</f>
        <v>2589</v>
      </c>
      <c r="Y169" s="41">
        <f>'140°C'!K49</f>
        <v>140</v>
      </c>
      <c r="Z169" s="41">
        <f>'140°C'!L49</f>
        <v>6</v>
      </c>
      <c r="AA169" s="49" t="str">
        <f>'140°C'!M49</f>
        <v>H397</v>
      </c>
      <c r="AB169" s="41" t="str">
        <f>'140°C'!N49</f>
        <v>NA</v>
      </c>
    </row>
    <row r="170" spans="1:28">
      <c r="A170" s="99">
        <f t="shared" si="12"/>
        <v>0.29988908335720121</v>
      </c>
      <c r="B170" s="87">
        <f t="shared" si="13"/>
        <v>4.4422594000000003E-2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9"/>
        <v>0.38021124171160603</v>
      </c>
      <c r="I170" s="100">
        <f t="shared" si="20"/>
        <v>3.3915220000000003E-2</v>
      </c>
      <c r="J170">
        <f>'80°C'!J30</f>
        <v>4126</v>
      </c>
      <c r="K170">
        <f>'80°C'!K30</f>
        <v>80</v>
      </c>
      <c r="L170">
        <f>'80°C'!L30</f>
        <v>120</v>
      </c>
      <c r="M170" t="str">
        <f>'80°C'!M30</f>
        <v>H420</v>
      </c>
      <c r="N170" t="str">
        <f>'80°C'!N30</f>
        <v>NA</v>
      </c>
      <c r="O170" s="101">
        <f t="shared" si="18"/>
        <v>2.6812412373755872</v>
      </c>
      <c r="P170" s="102">
        <f t="shared" si="17"/>
        <v>0.11897812100000001</v>
      </c>
      <c r="Q170">
        <f>'110°C'!J33</f>
        <v>4126</v>
      </c>
      <c r="R170">
        <f>'110°C'!K33</f>
        <v>110</v>
      </c>
      <c r="S170">
        <f>'110°C'!L33</f>
        <v>480</v>
      </c>
      <c r="T170" t="str">
        <f>'110°C'!M33</f>
        <v>H398</v>
      </c>
      <c r="U170" t="str">
        <f>'110°C'!N33</f>
        <v>NA</v>
      </c>
      <c r="V170" s="101">
        <f t="shared" si="23"/>
        <v>2.1303337684950061</v>
      </c>
      <c r="W170" s="103">
        <f t="shared" si="22"/>
        <v>6.6961485000000001E-2</v>
      </c>
      <c r="X170" s="41">
        <f>'140°C'!J50</f>
        <v>2589</v>
      </c>
      <c r="Y170" s="41">
        <f>'140°C'!K50</f>
        <v>140</v>
      </c>
      <c r="Z170" s="41">
        <f>'140°C'!L50</f>
        <v>6</v>
      </c>
      <c r="AA170" s="49" t="str">
        <f>'140°C'!M50</f>
        <v>H397</v>
      </c>
      <c r="AB170" s="41" t="str">
        <f>'140°C'!N50</f>
        <v>NA</v>
      </c>
    </row>
    <row r="171" spans="1:28">
      <c r="A171" s="99">
        <f t="shared" si="12"/>
        <v>0.29988908335720121</v>
      </c>
      <c r="B171" s="87">
        <f t="shared" si="13"/>
        <v>4.5356008000000003E-2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9"/>
        <v>1.4593924877592308</v>
      </c>
      <c r="I171" s="100">
        <f t="shared" si="20"/>
        <v>4.6872388000000001E-2</v>
      </c>
      <c r="J171">
        <f>'80°C'!J31</f>
        <v>4126</v>
      </c>
      <c r="K171">
        <f>'80°C'!K31</f>
        <v>80</v>
      </c>
      <c r="L171">
        <f>'80°C'!L31</f>
        <v>1440</v>
      </c>
      <c r="M171" t="str">
        <f>'80°C'!M31</f>
        <v>H420</v>
      </c>
      <c r="N171" t="str">
        <f>'80°C'!N31</f>
        <v>NA</v>
      </c>
      <c r="O171" s="101">
        <f t="shared" si="18"/>
        <v>2.6812412373755872</v>
      </c>
      <c r="P171" s="102">
        <f t="shared" si="17"/>
        <v>0.123701636</v>
      </c>
      <c r="Q171">
        <f>'110°C'!J34</f>
        <v>4126</v>
      </c>
      <c r="R171">
        <f>'110°C'!K34</f>
        <v>110</v>
      </c>
      <c r="S171">
        <f>'110°C'!L34</f>
        <v>480</v>
      </c>
      <c r="T171" t="str">
        <f>'110°C'!M34</f>
        <v>H398</v>
      </c>
      <c r="U171" t="str">
        <f>'110°C'!N34</f>
        <v>NA</v>
      </c>
      <c r="V171" s="101">
        <f t="shared" si="23"/>
        <v>2.255272505103306</v>
      </c>
      <c r="W171" s="103">
        <f t="shared" si="22"/>
        <v>7.6562584000000003E-2</v>
      </c>
      <c r="X171" s="41">
        <f>'140°C'!J51</f>
        <v>2589</v>
      </c>
      <c r="Y171" s="41">
        <f>'140°C'!K51</f>
        <v>140</v>
      </c>
      <c r="Z171" s="41">
        <f>'140°C'!L51</f>
        <v>8</v>
      </c>
      <c r="AA171" s="49" t="str">
        <f>'140°C'!M51</f>
        <v>H397</v>
      </c>
      <c r="AB171" s="41" t="str">
        <f>'140°C'!N51</f>
        <v>NA</v>
      </c>
    </row>
    <row r="172" spans="1:28">
      <c r="A172" s="99">
        <f t="shared" si="12"/>
        <v>0.26820360597689269</v>
      </c>
      <c r="B172" s="87">
        <f t="shared" si="13"/>
        <v>3.8903851000000003E-2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9"/>
        <v>1.4593924877592308</v>
      </c>
      <c r="I172" s="100">
        <f t="shared" si="20"/>
        <v>5.6656080999999997E-2</v>
      </c>
      <c r="J172">
        <f>'80°C'!J32</f>
        <v>4126</v>
      </c>
      <c r="K172">
        <f>'80°C'!K32</f>
        <v>80</v>
      </c>
      <c r="L172">
        <f>'80°C'!L32</f>
        <v>1440</v>
      </c>
      <c r="M172" t="str">
        <f>'80°C'!M32</f>
        <v>H420</v>
      </c>
      <c r="N172" t="str">
        <f>'80°C'!N32</f>
        <v>NA</v>
      </c>
      <c r="O172" s="101">
        <f t="shared" si="18"/>
        <v>2.0791812460476247</v>
      </c>
      <c r="P172" s="102">
        <f t="shared" si="17"/>
        <v>6.9385385999999993E-2</v>
      </c>
      <c r="Q172">
        <f>'110°C'!J35</f>
        <v>4129</v>
      </c>
      <c r="R172">
        <f>'110°C'!K35</f>
        <v>110</v>
      </c>
      <c r="S172">
        <f>'110°C'!L35</f>
        <v>120</v>
      </c>
      <c r="T172" t="str">
        <f>'110°C'!M35</f>
        <v>H398</v>
      </c>
      <c r="U172" t="str">
        <f>'110°C'!N35</f>
        <v>NA</v>
      </c>
      <c r="V172" s="101">
        <f t="shared" si="23"/>
        <v>2.255272505103306</v>
      </c>
      <c r="W172" s="103">
        <f t="shared" si="22"/>
        <v>6.9534075000000001E-2</v>
      </c>
      <c r="X172" s="41">
        <f>'140°C'!J52</f>
        <v>2589</v>
      </c>
      <c r="Y172" s="41">
        <f>'140°C'!K52</f>
        <v>140</v>
      </c>
      <c r="Z172" s="41">
        <f>'140°C'!L52</f>
        <v>8</v>
      </c>
      <c r="AA172" s="49" t="str">
        <f>'140°C'!M52</f>
        <v>H402</v>
      </c>
      <c r="AB172" s="41" t="str">
        <f>'140°C'!N52</f>
        <v>NA</v>
      </c>
    </row>
    <row r="173" spans="1:28">
      <c r="A173" s="99">
        <f t="shared" si="12"/>
        <v>0.26820360597689269</v>
      </c>
      <c r="B173" s="87">
        <f t="shared" si="13"/>
        <v>3.7864375999999998E-2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9"/>
        <v>1.1583624920952498</v>
      </c>
      <c r="I173" s="100">
        <f t="shared" si="20"/>
        <v>2.7152961E-2</v>
      </c>
      <c r="J173">
        <f>'80°C'!J33</f>
        <v>4126</v>
      </c>
      <c r="K173">
        <f>'80°C'!K33</f>
        <v>80</v>
      </c>
      <c r="L173">
        <f>'80°C'!L33</f>
        <v>720</v>
      </c>
      <c r="M173" t="str">
        <f>'80°C'!M33</f>
        <v>H398</v>
      </c>
      <c r="N173" t="str">
        <f>'80°C'!N33</f>
        <v>NA</v>
      </c>
      <c r="O173" s="101">
        <f t="shared" si="18"/>
        <v>2.0791812460476247</v>
      </c>
      <c r="P173" s="102">
        <f t="shared" si="17"/>
        <v>7.2830443999999994E-2</v>
      </c>
      <c r="Q173">
        <f>'110°C'!J36</f>
        <v>4129</v>
      </c>
      <c r="R173">
        <f>'110°C'!K36</f>
        <v>110</v>
      </c>
      <c r="S173">
        <f>'110°C'!L36</f>
        <v>120</v>
      </c>
      <c r="T173" t="str">
        <f>'110°C'!M36</f>
        <v>H398</v>
      </c>
      <c r="U173" t="str">
        <f>'110°C'!N36</f>
        <v>NA</v>
      </c>
      <c r="V173" s="101">
        <f t="shared" si="23"/>
        <v>2.7323937598229686</v>
      </c>
      <c r="W173" s="103">
        <f t="shared" si="22"/>
        <v>0.118027668</v>
      </c>
      <c r="X173" s="41">
        <f>'140°C'!J53</f>
        <v>2589</v>
      </c>
      <c r="Y173" s="41">
        <f>'140°C'!K53</f>
        <v>140</v>
      </c>
      <c r="Z173" s="41">
        <f>'140°C'!L53</f>
        <v>24</v>
      </c>
      <c r="AA173" s="49" t="str">
        <f>'140°C'!M53</f>
        <v>H397</v>
      </c>
      <c r="AB173" s="41" t="str">
        <f>'140°C'!N53</f>
        <v>NA</v>
      </c>
    </row>
    <row r="174" spans="1:28">
      <c r="A174" s="99">
        <f t="shared" si="12"/>
        <v>0.26820360597689269</v>
      </c>
      <c r="B174" s="87">
        <f t="shared" si="13"/>
        <v>4.4225538000000002E-2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9"/>
        <v>1.1583624920952498</v>
      </c>
      <c r="I174" s="100">
        <f t="shared" si="20"/>
        <v>3.4142902000000003E-2</v>
      </c>
      <c r="J174">
        <f>'80°C'!J34</f>
        <v>4126</v>
      </c>
      <c r="K174">
        <f>'80°C'!K34</f>
        <v>80</v>
      </c>
      <c r="L174">
        <f>'80°C'!L34</f>
        <v>720</v>
      </c>
      <c r="M174" t="str">
        <f>'80°C'!M34</f>
        <v>H420</v>
      </c>
      <c r="N174" t="str">
        <f>'80°C'!N34</f>
        <v>NA</v>
      </c>
      <c r="O174" s="101">
        <f t="shared" si="18"/>
        <v>2.3802112417116059</v>
      </c>
      <c r="P174" s="102">
        <f t="shared" si="17"/>
        <v>0.100116923</v>
      </c>
      <c r="Q174">
        <f>'110°C'!J37</f>
        <v>4129</v>
      </c>
      <c r="R174">
        <f>'110°C'!K37</f>
        <v>110</v>
      </c>
      <c r="S174">
        <f>'110°C'!L37</f>
        <v>240</v>
      </c>
      <c r="T174" t="str">
        <f>'110°C'!M37</f>
        <v>H402</v>
      </c>
      <c r="U174" t="str">
        <f>'110°C'!N37</f>
        <v>NA</v>
      </c>
      <c r="V174" s="101">
        <f t="shared" si="23"/>
        <v>2.7323937598229686</v>
      </c>
      <c r="W174" s="103">
        <f t="shared" si="22"/>
        <v>0.14792877700000001</v>
      </c>
      <c r="X174" s="41">
        <f>'140°C'!J54</f>
        <v>2589</v>
      </c>
      <c r="Y174" s="41">
        <f>'140°C'!K54</f>
        <v>140</v>
      </c>
      <c r="Z174" s="41">
        <f>'140°C'!L54</f>
        <v>24</v>
      </c>
      <c r="AA174" s="49" t="str">
        <f>'140°C'!M54</f>
        <v>H402</v>
      </c>
      <c r="AB174" s="41" t="str">
        <f>'140°C'!N54</f>
        <v>NA</v>
      </c>
    </row>
    <row r="175" spans="1:28">
      <c r="A175" s="99">
        <f t="shared" si="12"/>
        <v>0.26820360597689269</v>
      </c>
      <c r="B175" s="87">
        <f t="shared" si="13"/>
        <v>4.8188587999999997E-2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9"/>
        <v>0.38021124171160603</v>
      </c>
      <c r="I175" s="100">
        <f t="shared" si="20"/>
        <v>3.8926002000000001E-2</v>
      </c>
      <c r="J175">
        <f>'80°C'!J35</f>
        <v>4129</v>
      </c>
      <c r="K175">
        <f>'80°C'!K35</f>
        <v>80</v>
      </c>
      <c r="L175">
        <f>'80°C'!L35</f>
        <v>120</v>
      </c>
      <c r="M175" t="str">
        <f>'80°C'!M35</f>
        <v>H398</v>
      </c>
      <c r="N175" t="str">
        <f>'80°C'!N35</f>
        <v>NA</v>
      </c>
      <c r="O175" s="101">
        <f t="shared" si="18"/>
        <v>2.3802112417116059</v>
      </c>
      <c r="P175" s="102">
        <f t="shared" si="17"/>
        <v>9.8305466999999994E-2</v>
      </c>
      <c r="Q175">
        <f>'110°C'!J38</f>
        <v>4129</v>
      </c>
      <c r="R175">
        <f>'110°C'!K38</f>
        <v>110</v>
      </c>
      <c r="S175">
        <f>'110°C'!L38</f>
        <v>240</v>
      </c>
      <c r="T175" t="str">
        <f>'110°C'!M38</f>
        <v>H398</v>
      </c>
      <c r="U175" t="str">
        <f>'110°C'!N38</f>
        <v>NA</v>
      </c>
      <c r="V175" s="101">
        <f t="shared" si="23"/>
        <v>3.0334237554869499</v>
      </c>
      <c r="W175" s="103">
        <f t="shared" si="22"/>
        <v>0.16504470299999999</v>
      </c>
      <c r="X175" s="41">
        <f>'140°C'!J55</f>
        <v>2589</v>
      </c>
      <c r="Y175" s="41">
        <f>'140°C'!K55</f>
        <v>140</v>
      </c>
      <c r="Z175" s="41">
        <f>'140°C'!L55</f>
        <v>48</v>
      </c>
      <c r="AA175" s="49" t="str">
        <f>'140°C'!M55</f>
        <v>H397</v>
      </c>
      <c r="AB175" s="41" t="str">
        <f>'140°C'!N55</f>
        <v>NA</v>
      </c>
    </row>
    <row r="176" spans="1:28">
      <c r="A176" s="99">
        <f t="shared" si="12"/>
        <v>0.26820360597689269</v>
      </c>
      <c r="B176" s="87">
        <f t="shared" si="13"/>
        <v>4.8917374999999999E-2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9"/>
        <v>0.38021124171160603</v>
      </c>
      <c r="I176" s="100">
        <f t="shared" si="20"/>
        <v>3.9518000999999997E-2</v>
      </c>
      <c r="J176">
        <f>'80°C'!J36</f>
        <v>4129</v>
      </c>
      <c r="K176">
        <f>'80°C'!K36</f>
        <v>80</v>
      </c>
      <c r="L176">
        <f>'80°C'!L36</f>
        <v>120</v>
      </c>
      <c r="M176" t="str">
        <f>'80°C'!M36</f>
        <v>H398</v>
      </c>
      <c r="N176" t="str">
        <f>'80°C'!N36</f>
        <v>NA</v>
      </c>
      <c r="O176" s="101">
        <f t="shared" si="18"/>
        <v>2.6812412373755872</v>
      </c>
      <c r="P176" s="102">
        <f t="shared" si="17"/>
        <v>0.121842214</v>
      </c>
      <c r="Q176">
        <f>'110°C'!J39</f>
        <v>4129</v>
      </c>
      <c r="R176">
        <f>'110°C'!K39</f>
        <v>110</v>
      </c>
      <c r="S176">
        <f>'110°C'!L39</f>
        <v>480</v>
      </c>
      <c r="T176" t="str">
        <f>'110°C'!M39</f>
        <v>H398</v>
      </c>
      <c r="U176" t="str">
        <f>'110°C'!N39</f>
        <v>NA</v>
      </c>
      <c r="V176" s="101">
        <f t="shared" si="23"/>
        <v>3.0334237554869499</v>
      </c>
      <c r="W176" s="103">
        <f t="shared" si="22"/>
        <v>0.16661197</v>
      </c>
      <c r="X176" s="41">
        <f>'140°C'!J56</f>
        <v>2589</v>
      </c>
      <c r="Y176" s="41">
        <f>'140°C'!K56</f>
        <v>140</v>
      </c>
      <c r="Z176" s="41">
        <f>'140°C'!L56</f>
        <v>48</v>
      </c>
      <c r="AA176" s="49" t="str">
        <f>'140°C'!M56</f>
        <v>H397</v>
      </c>
      <c r="AB176" s="41" t="str">
        <f>'140°C'!N56</f>
        <v>NA</v>
      </c>
    </row>
    <row r="177" spans="1:28">
      <c r="A177" s="99">
        <f t="shared" si="12"/>
        <v>0.26820360597689269</v>
      </c>
      <c r="B177" s="87">
        <f t="shared" si="13"/>
        <v>3.8842752000000001E-2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9"/>
        <v>1.4593924877592308</v>
      </c>
      <c r="I177" s="100">
        <f t="shared" si="20"/>
        <v>4.1230412000000001E-2</v>
      </c>
      <c r="J177">
        <f>'80°C'!J37</f>
        <v>4129</v>
      </c>
      <c r="K177">
        <f>'80°C'!K37</f>
        <v>80</v>
      </c>
      <c r="L177">
        <f>'80°C'!L37</f>
        <v>1440</v>
      </c>
      <c r="M177" t="str">
        <f>'80°C'!M37</f>
        <v>H398</v>
      </c>
      <c r="N177" t="str">
        <f>'80°C'!N37</f>
        <v>NA</v>
      </c>
      <c r="O177" s="101">
        <f t="shared" si="18"/>
        <v>2.6812412373755872</v>
      </c>
      <c r="P177" s="102">
        <f t="shared" si="17"/>
        <v>0.11464054799999999</v>
      </c>
      <c r="Q177">
        <f>'110°C'!J40</f>
        <v>4129</v>
      </c>
      <c r="R177">
        <f>'110°C'!K40</f>
        <v>110</v>
      </c>
      <c r="S177">
        <f>'110°C'!L40</f>
        <v>480</v>
      </c>
      <c r="T177" t="str">
        <f>'110°C'!M40</f>
        <v>H420</v>
      </c>
      <c r="U177" t="str">
        <f>'110°C'!N40</f>
        <v>NA</v>
      </c>
      <c r="V177" s="101">
        <f t="shared" si="23"/>
        <v>3.2095150145426308</v>
      </c>
      <c r="W177" s="103">
        <f t="shared" si="22"/>
        <v>0.21011450300000001</v>
      </c>
      <c r="X177" s="41">
        <f>'140°C'!J57</f>
        <v>2589</v>
      </c>
      <c r="Y177" s="41">
        <f>'140°C'!K57</f>
        <v>140</v>
      </c>
      <c r="Z177" s="41">
        <f>'140°C'!L57</f>
        <v>72</v>
      </c>
      <c r="AA177" s="49" t="str">
        <f>'140°C'!M57</f>
        <v>H397</v>
      </c>
      <c r="AB177" s="41" t="str">
        <f>'140°C'!N57</f>
        <v>NA</v>
      </c>
    </row>
    <row r="178" spans="1:28">
      <c r="A178" s="99">
        <f t="shared" si="12"/>
        <v>0.26820360597689269</v>
      </c>
      <c r="B178" s="87">
        <f t="shared" si="13"/>
        <v>4.6749804999999998E-2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9"/>
        <v>1.4593924877592308</v>
      </c>
      <c r="I178" s="100">
        <f t="shared" si="20"/>
        <v>3.7546090999999997E-2</v>
      </c>
      <c r="J178">
        <f>'80°C'!J38</f>
        <v>4129</v>
      </c>
      <c r="K178">
        <f>'80°C'!K38</f>
        <v>80</v>
      </c>
      <c r="L178">
        <f>'80°C'!L38</f>
        <v>1440</v>
      </c>
      <c r="M178" t="str">
        <f>'80°C'!M38</f>
        <v>H398</v>
      </c>
      <c r="N178" t="str">
        <f>'80°C'!N38</f>
        <v>NA</v>
      </c>
      <c r="O178"/>
      <c r="Q178"/>
      <c r="R178"/>
      <c r="S178"/>
      <c r="T178"/>
      <c r="U178"/>
      <c r="V178" s="101">
        <f t="shared" si="23"/>
        <v>3.2095150145426308</v>
      </c>
      <c r="W178" s="103">
        <f t="shared" si="22"/>
        <v>0.21165437500000001</v>
      </c>
      <c r="X178" s="41">
        <f>'140°C'!J58</f>
        <v>2589</v>
      </c>
      <c r="Y178" s="41">
        <f>'140°C'!K58</f>
        <v>140</v>
      </c>
      <c r="Z178" s="41">
        <f>'140°C'!L58</f>
        <v>72</v>
      </c>
      <c r="AA178" s="49" t="str">
        <f>'140°C'!M58</f>
        <v>H397</v>
      </c>
      <c r="AB178" s="41" t="str">
        <f>'140°C'!N58</f>
        <v>NA</v>
      </c>
    </row>
    <row r="179" spans="1:28">
      <c r="A179" s="99">
        <f t="shared" si="12"/>
        <v>0.26820360597689269</v>
      </c>
      <c r="B179" s="87">
        <f t="shared" si="13"/>
        <v>4.3686245999999998E-2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9"/>
        <v>1.1583624920952498</v>
      </c>
      <c r="I179" s="100">
        <f t="shared" si="20"/>
        <v>3.9651851000000002E-2</v>
      </c>
      <c r="J179">
        <f>'80°C'!J39</f>
        <v>4129</v>
      </c>
      <c r="K179">
        <f>'80°C'!K39</f>
        <v>80</v>
      </c>
      <c r="L179">
        <f>'80°C'!L39</f>
        <v>720</v>
      </c>
      <c r="M179" t="str">
        <f>'80°C'!M39</f>
        <v>H420</v>
      </c>
      <c r="N179" t="str">
        <f>'80°C'!N39</f>
        <v>NA</v>
      </c>
      <c r="O179"/>
      <c r="V179" s="101">
        <f t="shared" si="23"/>
        <v>3.3344537511509307</v>
      </c>
      <c r="W179" s="103">
        <f t="shared" si="22"/>
        <v>0.23894530999999999</v>
      </c>
      <c r="X179" s="41">
        <f>'140°C'!J59</f>
        <v>2589</v>
      </c>
      <c r="Y179" s="41">
        <f>'140°C'!K59</f>
        <v>140</v>
      </c>
      <c r="Z179" s="41">
        <f>'140°C'!L59</f>
        <v>96</v>
      </c>
      <c r="AA179" s="49" t="str">
        <f>'140°C'!M59</f>
        <v>H402</v>
      </c>
      <c r="AB179" s="41" t="str">
        <f>'140°C'!N59</f>
        <v>NA</v>
      </c>
    </row>
    <row r="180" spans="1:28">
      <c r="A180" s="99">
        <f t="shared" si="12"/>
        <v>0.26820360597689269</v>
      </c>
      <c r="B180" s="87">
        <f t="shared" si="13"/>
        <v>3.8873387000000002E-2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9"/>
        <v>1.1583624920952498</v>
      </c>
      <c r="I180" s="100">
        <f t="shared" si="20"/>
        <v>4.8406113000000001E-2</v>
      </c>
      <c r="J180">
        <f>'80°C'!J40</f>
        <v>4129</v>
      </c>
      <c r="K180">
        <f>'80°C'!K40</f>
        <v>80</v>
      </c>
      <c r="L180">
        <f>'80°C'!L40</f>
        <v>720</v>
      </c>
      <c r="M180" t="str">
        <f>'80°C'!M40</f>
        <v>H398</v>
      </c>
      <c r="N180" t="str">
        <f>'80°C'!N40</f>
        <v>NA</v>
      </c>
      <c r="V180" s="101">
        <f t="shared" si="23"/>
        <v>3.3344537511509307</v>
      </c>
      <c r="W180" s="103">
        <f t="shared" si="22"/>
        <v>0.23075554100000001</v>
      </c>
      <c r="X180" s="41">
        <f>'140°C'!J60</f>
        <v>2589</v>
      </c>
      <c r="Y180" s="41">
        <f>'140°C'!K60</f>
        <v>140</v>
      </c>
      <c r="Z180" s="41">
        <f>'140°C'!L60</f>
        <v>96</v>
      </c>
      <c r="AA180" s="49" t="str">
        <f>'140°C'!M60</f>
        <v>H397</v>
      </c>
      <c r="AB180" s="41" t="str">
        <f>'140°C'!N60</f>
        <v>NA</v>
      </c>
    </row>
    <row r="181" spans="1:28">
      <c r="A181" s="99">
        <f t="shared" si="12"/>
        <v>0.26820360597689269</v>
      </c>
      <c r="B181" s="87">
        <f t="shared" si="13"/>
        <v>5.5186789E-2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/>
      <c r="I181"/>
      <c r="J181"/>
      <c r="K181"/>
      <c r="L181"/>
      <c r="M181"/>
      <c r="N181"/>
      <c r="V181" s="101">
        <f t="shared" si="23"/>
        <v>3.4313637641589874</v>
      </c>
      <c r="W181" s="103">
        <f t="shared" si="22"/>
        <v>0.26701920499999998</v>
      </c>
      <c r="X181" s="41">
        <f>'140°C'!J61</f>
        <v>2589</v>
      </c>
      <c r="Y181" s="41">
        <f>'140°C'!K61</f>
        <v>140</v>
      </c>
      <c r="Z181" s="41">
        <f>'140°C'!L61</f>
        <v>120</v>
      </c>
      <c r="AA181" s="49" t="str">
        <f>'140°C'!M61</f>
        <v>H402</v>
      </c>
      <c r="AB181" s="41" t="str">
        <f>'140°C'!N61</f>
        <v>NA</v>
      </c>
    </row>
    <row r="182" spans="1:28">
      <c r="A182" s="99">
        <f t="shared" si="12"/>
        <v>0.26820360597689269</v>
      </c>
      <c r="B182" s="87">
        <f t="shared" si="13"/>
        <v>5.0021540000000003E-2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/>
      <c r="I182"/>
      <c r="J182"/>
      <c r="K182"/>
      <c r="L182"/>
      <c r="M182"/>
      <c r="N182"/>
      <c r="V182" s="101">
        <f t="shared" si="23"/>
        <v>3.4313637641589874</v>
      </c>
      <c r="W182" s="103">
        <f t="shared" si="22"/>
        <v>0.26723036900000002</v>
      </c>
      <c r="X182" s="41">
        <f>'140°C'!J62</f>
        <v>2589</v>
      </c>
      <c r="Y182" s="41">
        <f>'140°C'!K62</f>
        <v>140</v>
      </c>
      <c r="Z182" s="41">
        <f>'140°C'!L62</f>
        <v>120</v>
      </c>
      <c r="AA182" s="49" t="str">
        <f>'140°C'!M62</f>
        <v>H420</v>
      </c>
      <c r="AB182" s="41" t="str">
        <f>'140°C'!N62</f>
        <v>NA</v>
      </c>
    </row>
    <row r="183" spans="1:28">
      <c r="A183" s="99">
        <f t="shared" si="12"/>
        <v>0.24930913117324674</v>
      </c>
      <c r="B183" s="87">
        <f t="shared" si="13"/>
        <v>5.3342579000000001E-2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J183"/>
      <c r="K183"/>
      <c r="L183"/>
      <c r="M183"/>
      <c r="N183"/>
      <c r="V183" s="101">
        <f t="shared" si="23"/>
        <v>1.3521825181113625</v>
      </c>
      <c r="W183" s="103">
        <f t="shared" si="22"/>
        <v>3.2759398000000002E-2</v>
      </c>
      <c r="X183" s="41">
        <f>'140°C'!J63</f>
        <v>4126</v>
      </c>
      <c r="Y183" s="41">
        <f>'140°C'!K63</f>
        <v>140</v>
      </c>
      <c r="Z183" s="41">
        <f>'140°C'!L63</f>
        <v>1</v>
      </c>
      <c r="AA183" s="49" t="str">
        <f>'140°C'!M63</f>
        <v>H397</v>
      </c>
      <c r="AB183" s="41" t="str">
        <f>'140°C'!N63</f>
        <v>NA</v>
      </c>
    </row>
    <row r="184" spans="1:28">
      <c r="A184" s="99">
        <f t="shared" si="12"/>
        <v>0.24930913117324674</v>
      </c>
      <c r="B184" s="87">
        <f t="shared" si="13"/>
        <v>3.9771058999999997E-2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V184" s="101">
        <f t="shared" si="23"/>
        <v>1.3521825181113625</v>
      </c>
      <c r="W184" s="103">
        <f t="shared" si="22"/>
        <v>5.0820627E-2</v>
      </c>
      <c r="X184" s="41">
        <f>'140°C'!J64</f>
        <v>4126</v>
      </c>
      <c r="Y184" s="41">
        <f>'140°C'!K64</f>
        <v>140</v>
      </c>
      <c r="Z184" s="41">
        <f>'140°C'!L64</f>
        <v>1</v>
      </c>
      <c r="AA184" s="49" t="str">
        <f>'140°C'!M64</f>
        <v>H420</v>
      </c>
      <c r="AB184" s="41" t="str">
        <f>'140°C'!N64</f>
        <v>NA</v>
      </c>
    </row>
    <row r="185" spans="1:28">
      <c r="A185" s="99">
        <f t="shared" si="12"/>
        <v>0.24930913117324674</v>
      </c>
      <c r="B185" s="87">
        <f t="shared" si="13"/>
        <v>5.7039838000000002E-2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V185" s="101">
        <f t="shared" si="23"/>
        <v>1.6532125137753437</v>
      </c>
      <c r="W185" s="103">
        <f t="shared" si="22"/>
        <v>3.8809353999999997E-2</v>
      </c>
      <c r="X185" s="41">
        <f>'140°C'!J65</f>
        <v>4126</v>
      </c>
      <c r="Y185" s="41">
        <f>'140°C'!K65</f>
        <v>140</v>
      </c>
      <c r="Z185" s="41">
        <f>'140°C'!L65</f>
        <v>2</v>
      </c>
      <c r="AA185" s="49" t="str">
        <f>'140°C'!M65</f>
        <v>H397</v>
      </c>
      <c r="AB185" s="41" t="str">
        <f>'140°C'!N65</f>
        <v>NA</v>
      </c>
    </row>
    <row r="186" spans="1:28">
      <c r="A186" s="99">
        <f t="shared" si="12"/>
        <v>6.4986608109166386E-2</v>
      </c>
      <c r="B186" s="87">
        <f t="shared" si="13"/>
        <v>3.2170414000000001E-2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V186" s="101">
        <f t="shared" si="23"/>
        <v>1.6532125137753437</v>
      </c>
      <c r="W186" s="103">
        <f t="shared" si="22"/>
        <v>3.6811336E-2</v>
      </c>
      <c r="X186" s="41">
        <f>'140°C'!J66</f>
        <v>4126</v>
      </c>
      <c r="Y186" s="41">
        <f>'140°C'!K66</f>
        <v>140</v>
      </c>
      <c r="Z186" s="41">
        <f>'140°C'!L66</f>
        <v>2</v>
      </c>
      <c r="AA186" s="49" t="str">
        <f>'140°C'!M66</f>
        <v>H397</v>
      </c>
      <c r="AB186" s="41" t="str">
        <f>'140°C'!N66</f>
        <v>NA</v>
      </c>
    </row>
    <row r="187" spans="1:28">
      <c r="A187" s="99">
        <f t="shared" si="12"/>
        <v>6.4986608109166386E-2</v>
      </c>
      <c r="B187" s="87">
        <f t="shared" si="13"/>
        <v>4.3828741999999997E-2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V187" s="101">
        <f t="shared" si="23"/>
        <v>1.954242509439325</v>
      </c>
      <c r="W187" s="103">
        <f t="shared" si="22"/>
        <v>7.4068652999999998E-2</v>
      </c>
      <c r="X187" s="41">
        <f>'140°C'!J67</f>
        <v>4126</v>
      </c>
      <c r="Y187" s="41">
        <f>'140°C'!K67</f>
        <v>140</v>
      </c>
      <c r="Z187" s="41">
        <f>'140°C'!L67</f>
        <v>4</v>
      </c>
      <c r="AA187" s="49" t="str">
        <f>'140°C'!M67</f>
        <v>H397</v>
      </c>
      <c r="AB187" s="41" t="str">
        <f>'140°C'!N67</f>
        <v>NA</v>
      </c>
    </row>
    <row r="188" spans="1:28">
      <c r="A188" s="99">
        <f t="shared" si="12"/>
        <v>6.4986608109166386E-2</v>
      </c>
      <c r="B188" s="87">
        <f t="shared" si="13"/>
        <v>4.7831935999999999E-2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V188" s="101">
        <f t="shared" si="23"/>
        <v>1.954242509439325</v>
      </c>
      <c r="W188" s="103">
        <f t="shared" si="22"/>
        <v>6.5217130999999998E-2</v>
      </c>
      <c r="X188" s="41">
        <f>'140°C'!J68</f>
        <v>4126</v>
      </c>
      <c r="Y188" s="41">
        <f>'140°C'!K68</f>
        <v>140</v>
      </c>
      <c r="Z188" s="41">
        <f>'140°C'!L68</f>
        <v>4</v>
      </c>
      <c r="AA188" s="49" t="str">
        <f>'140°C'!M68</f>
        <v>H397</v>
      </c>
      <c r="AB188" s="41" t="str">
        <f>'140°C'!N68</f>
        <v>NA</v>
      </c>
    </row>
    <row r="189" spans="1:28">
      <c r="A189" s="99">
        <f t="shared" si="12"/>
        <v>6.4986608109166386E-2</v>
      </c>
      <c r="B189" s="87">
        <f t="shared" si="13"/>
        <v>3.3865960000000001E-2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V189" s="101">
        <f t="shared" si="23"/>
        <v>2.1303337684950061</v>
      </c>
      <c r="W189" s="103">
        <f t="shared" si="22"/>
        <v>8.2785571000000002E-2</v>
      </c>
      <c r="X189" s="41">
        <f>'140°C'!J69</f>
        <v>4126</v>
      </c>
      <c r="Y189" s="41">
        <f>'140°C'!K69</f>
        <v>140</v>
      </c>
      <c r="Z189" s="41">
        <f>'140°C'!L69</f>
        <v>6</v>
      </c>
      <c r="AA189" s="49" t="str">
        <f>'140°C'!M69</f>
        <v>H397</v>
      </c>
      <c r="AB189" s="41" t="str">
        <f>'140°C'!N69</f>
        <v>NA</v>
      </c>
    </row>
    <row r="190" spans="1:28">
      <c r="A190" s="99">
        <f t="shared" si="12"/>
        <v>0.24930913117324674</v>
      </c>
      <c r="B190" s="87">
        <f t="shared" si="13"/>
        <v>3.5492972999999997E-2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V190" s="101">
        <f t="shared" si="23"/>
        <v>2.1303337684950061</v>
      </c>
      <c r="W190" s="103">
        <f t="shared" si="22"/>
        <v>7.1389767000000007E-2</v>
      </c>
      <c r="X190" s="41">
        <f>'140°C'!J70</f>
        <v>4126</v>
      </c>
      <c r="Y190" s="41">
        <f>'140°C'!K70</f>
        <v>140</v>
      </c>
      <c r="Z190" s="41">
        <f>'140°C'!L70</f>
        <v>6</v>
      </c>
      <c r="AA190" s="49" t="str">
        <f>'140°C'!M70</f>
        <v>H398</v>
      </c>
      <c r="AB190" s="41" t="str">
        <f>'140°C'!N70</f>
        <v>NA</v>
      </c>
    </row>
    <row r="191" spans="1:28">
      <c r="A191" s="99">
        <f t="shared" si="12"/>
        <v>0.24930913117324674</v>
      </c>
      <c r="B191" s="87">
        <f t="shared" si="13"/>
        <v>3.6330111999999998E-2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V191" s="101">
        <f t="shared" si="23"/>
        <v>2.255272505103306</v>
      </c>
      <c r="W191" s="103">
        <f t="shared" si="22"/>
        <v>8.3025767E-2</v>
      </c>
      <c r="X191" s="41">
        <f>'140°C'!J71</f>
        <v>4126</v>
      </c>
      <c r="Y191" s="41">
        <f>'140°C'!K71</f>
        <v>140</v>
      </c>
      <c r="Z191" s="41">
        <f>'140°C'!L71</f>
        <v>8</v>
      </c>
      <c r="AA191" s="49" t="str">
        <f>'140°C'!M71</f>
        <v>H398</v>
      </c>
      <c r="AB191" s="41" t="str">
        <f>'140°C'!N71</f>
        <v>NA</v>
      </c>
    </row>
    <row r="192" spans="1:28">
      <c r="A192" s="99">
        <f t="shared" si="12"/>
        <v>0.24930913117324674</v>
      </c>
      <c r="B192" s="87">
        <f t="shared" si="13"/>
        <v>3.8809769000000001E-2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V192" s="101">
        <f t="shared" si="23"/>
        <v>2.255272505103306</v>
      </c>
      <c r="W192" s="103">
        <f t="shared" si="22"/>
        <v>9.0328160000000005E-2</v>
      </c>
      <c r="X192" s="41">
        <f>'140°C'!J72</f>
        <v>4126</v>
      </c>
      <c r="Y192" s="41">
        <f>'140°C'!K72</f>
        <v>140</v>
      </c>
      <c r="Z192" s="41">
        <f>'140°C'!L72</f>
        <v>8</v>
      </c>
      <c r="AA192" s="49" t="str">
        <f>'140°C'!M72</f>
        <v>H398</v>
      </c>
      <c r="AB192" s="41" t="str">
        <f>'140°C'!N72</f>
        <v>NA</v>
      </c>
    </row>
    <row r="193" spans="1:28">
      <c r="A193" s="99">
        <f t="shared" si="12"/>
        <v>0.29988908335720121</v>
      </c>
      <c r="B193" s="87">
        <f t="shared" si="13"/>
        <v>4.0331657E-2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V193" s="101">
        <f t="shared" si="23"/>
        <v>2.7323937598229686</v>
      </c>
      <c r="W193" s="103">
        <f t="shared" si="22"/>
        <v>0.14861401299999999</v>
      </c>
      <c r="X193" s="41">
        <f>'140°C'!J73</f>
        <v>4126</v>
      </c>
      <c r="Y193" s="41">
        <f>'140°C'!K73</f>
        <v>140</v>
      </c>
      <c r="Z193" s="41">
        <f>'140°C'!L73</f>
        <v>24</v>
      </c>
      <c r="AA193" s="49" t="str">
        <f>'140°C'!M73</f>
        <v>H398</v>
      </c>
      <c r="AB193" s="41" t="str">
        <f>'140°C'!N73</f>
        <v>NA</v>
      </c>
    </row>
    <row r="194" spans="1:28">
      <c r="A194" s="99">
        <f t="shared" si="12"/>
        <v>0.29988908335720121</v>
      </c>
      <c r="B194" s="87">
        <f t="shared" si="13"/>
        <v>4.1332677999999998E-2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V194" s="101">
        <f t="shared" si="23"/>
        <v>2.7323937598229686</v>
      </c>
      <c r="W194" s="103">
        <f t="shared" si="22"/>
        <v>0.14073538199999999</v>
      </c>
      <c r="X194" s="41">
        <f>'140°C'!J74</f>
        <v>4126</v>
      </c>
      <c r="Y194" s="41">
        <f>'140°C'!K74</f>
        <v>140</v>
      </c>
      <c r="Z194" s="41">
        <f>'140°C'!L74</f>
        <v>24</v>
      </c>
      <c r="AA194" s="49" t="str">
        <f>'140°C'!M74</f>
        <v>H398</v>
      </c>
      <c r="AB194" s="41" t="str">
        <f>'140°C'!N74</f>
        <v>NA</v>
      </c>
    </row>
    <row r="195" spans="1:28">
      <c r="A195" s="99">
        <f t="shared" si="12"/>
        <v>0.26820360597689269</v>
      </c>
      <c r="B195" s="87">
        <f t="shared" si="13"/>
        <v>4.0012644999999999E-2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V195" s="101">
        <f t="shared" si="23"/>
        <v>3.0334237554869499</v>
      </c>
      <c r="W195" s="103">
        <f t="shared" si="22"/>
        <v>0.17065186299999999</v>
      </c>
      <c r="X195" s="41">
        <f>'140°C'!J75</f>
        <v>4126</v>
      </c>
      <c r="Y195" s="41">
        <f>'140°C'!K75</f>
        <v>140</v>
      </c>
      <c r="Z195" s="41">
        <f>'140°C'!L75</f>
        <v>48</v>
      </c>
      <c r="AA195" s="49" t="str">
        <f>'140°C'!M75</f>
        <v>G483</v>
      </c>
      <c r="AB195" s="41" t="str">
        <f>'140°C'!N75</f>
        <v>NA</v>
      </c>
    </row>
    <row r="196" spans="1:28">
      <c r="A196" s="99">
        <f t="shared" si="12"/>
        <v>0.26820360597689269</v>
      </c>
      <c r="B196" s="87">
        <f t="shared" si="13"/>
        <v>4.4010940999999998E-2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V196" s="101">
        <f t="shared" si="23"/>
        <v>3.0334237554869499</v>
      </c>
      <c r="W196" s="103">
        <f t="shared" si="22"/>
        <v>0.175100489</v>
      </c>
      <c r="X196" s="41">
        <f>'140°C'!J76</f>
        <v>4126</v>
      </c>
      <c r="Y196" s="41">
        <f>'140°C'!K76</f>
        <v>140</v>
      </c>
      <c r="Z196" s="41">
        <f>'140°C'!L76</f>
        <v>48</v>
      </c>
      <c r="AA196" s="49" t="str">
        <f>'140°C'!M76</f>
        <v>G483</v>
      </c>
      <c r="AB196" s="41" t="str">
        <f>'140°C'!N76</f>
        <v>NA</v>
      </c>
    </row>
    <row r="197" spans="1:28">
      <c r="A197" s="99">
        <f t="shared" si="12"/>
        <v>0.26820360597689269</v>
      </c>
      <c r="B197" s="87">
        <f t="shared" si="13"/>
        <v>3.5844648999999999E-2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V197" s="101">
        <f t="shared" si="23"/>
        <v>3.0334237554869499</v>
      </c>
      <c r="W197" s="103">
        <f t="shared" si="22"/>
        <v>0.151194991</v>
      </c>
      <c r="X197" s="41">
        <f>'140°C'!J77</f>
        <v>4126</v>
      </c>
      <c r="Y197" s="41">
        <f>'140°C'!K77</f>
        <v>140</v>
      </c>
      <c r="Z197" s="41">
        <f>'140°C'!L77</f>
        <v>48</v>
      </c>
      <c r="AA197" s="49" t="str">
        <f>'140°C'!M77</f>
        <v>H398</v>
      </c>
      <c r="AB197" s="41" t="str">
        <f>'140°C'!N77</f>
        <v>NA</v>
      </c>
    </row>
    <row r="198" spans="1:28">
      <c r="A198" s="99">
        <f t="shared" si="12"/>
        <v>0.26820360597689269</v>
      </c>
      <c r="B198" s="87">
        <f t="shared" si="13"/>
        <v>3.8429748999999999E-2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V198" s="101">
        <f t="shared" si="23"/>
        <v>3.0334237554869499</v>
      </c>
      <c r="W198" s="103">
        <f t="shared" si="22"/>
        <v>0.16105066600000001</v>
      </c>
      <c r="X198" s="41">
        <f>'140°C'!J78</f>
        <v>4126</v>
      </c>
      <c r="Y198" s="41">
        <f>'140°C'!K78</f>
        <v>140</v>
      </c>
      <c r="Z198" s="41">
        <f>'140°C'!L78</f>
        <v>48</v>
      </c>
      <c r="AA198" s="49" t="str">
        <f>'140°C'!M78</f>
        <v>H398</v>
      </c>
      <c r="AB198" s="41" t="str">
        <f>'140°C'!N78</f>
        <v>NA</v>
      </c>
    </row>
    <row r="199" spans="1:28">
      <c r="A199" s="99">
        <f t="shared" si="12"/>
        <v>0.26820360597689269</v>
      </c>
      <c r="B199" s="87">
        <f t="shared" si="13"/>
        <v>3.4787576000000001E-2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V199" s="101">
        <f t="shared" si="23"/>
        <v>3.2095150145426308</v>
      </c>
      <c r="W199" s="103">
        <f t="shared" si="22"/>
        <v>0.173356172</v>
      </c>
      <c r="X199" s="41">
        <f>'140°C'!J79</f>
        <v>4126</v>
      </c>
      <c r="Y199" s="41">
        <f>'140°C'!K79</f>
        <v>140</v>
      </c>
      <c r="Z199" s="41">
        <f>'140°C'!L79</f>
        <v>72</v>
      </c>
      <c r="AA199" s="49" t="str">
        <f>'140°C'!M79</f>
        <v>H420</v>
      </c>
      <c r="AB199" s="41" t="str">
        <f>'140°C'!N79</f>
        <v>NA</v>
      </c>
    </row>
    <row r="200" spans="1:28">
      <c r="A200" s="99">
        <f t="shared" si="12"/>
        <v>0.26820360597689269</v>
      </c>
      <c r="B200" s="87">
        <f t="shared" si="13"/>
        <v>4.7174278E-2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V200" s="101">
        <f t="shared" si="23"/>
        <v>3.3344537511509307</v>
      </c>
      <c r="W200" s="103">
        <f t="shared" si="22"/>
        <v>0.17988259200000001</v>
      </c>
      <c r="X200" s="41">
        <f>'140°C'!J80</f>
        <v>4126</v>
      </c>
      <c r="Y200" s="41">
        <f>'140°C'!K80</f>
        <v>140</v>
      </c>
      <c r="Z200" s="41">
        <f>'140°C'!L80</f>
        <v>96</v>
      </c>
      <c r="AA200" s="49" t="str">
        <f>'140°C'!M80</f>
        <v>H398</v>
      </c>
      <c r="AB200" s="41" t="str">
        <f>'140°C'!N80</f>
        <v>NA</v>
      </c>
    </row>
    <row r="201" spans="1:28">
      <c r="A201" s="99">
        <f t="shared" si="12"/>
        <v>0.26820360597689269</v>
      </c>
      <c r="B201" s="87">
        <f t="shared" si="13"/>
        <v>5.0021540000000003E-2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V201" s="101">
        <f t="shared" ref="V201:V225" si="24">LOG(G103*W$146)</f>
        <v>3.3344537511509307</v>
      </c>
      <c r="W201" s="103">
        <f t="shared" si="22"/>
        <v>0.182733377</v>
      </c>
      <c r="X201" s="41">
        <f>'140°C'!J81</f>
        <v>4126</v>
      </c>
      <c r="Y201" s="41">
        <f>'140°C'!K81</f>
        <v>140</v>
      </c>
      <c r="Z201" s="41">
        <f>'140°C'!L81</f>
        <v>96</v>
      </c>
      <c r="AA201" s="49" t="str">
        <f>'140°C'!M81</f>
        <v>H398</v>
      </c>
      <c r="AB201" s="41" t="str">
        <f>'140°C'!N81</f>
        <v>NA</v>
      </c>
    </row>
    <row r="202" spans="1:28">
      <c r="A202" s="99">
        <f t="shared" si="12"/>
        <v>0.24930913117324674</v>
      </c>
      <c r="B202" s="87">
        <f t="shared" si="13"/>
        <v>3.2951951E-2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V202" s="101">
        <f t="shared" si="24"/>
        <v>3.4313637641589874</v>
      </c>
      <c r="W202" s="103">
        <f t="shared" si="22"/>
        <v>0.18647023400000001</v>
      </c>
      <c r="X202" s="41">
        <f>'140°C'!J82</f>
        <v>4126</v>
      </c>
      <c r="Y202" s="41">
        <f>'140°C'!K82</f>
        <v>140</v>
      </c>
      <c r="Z202" s="41">
        <f>'140°C'!L82</f>
        <v>120</v>
      </c>
      <c r="AA202" s="49" t="str">
        <f>'140°C'!M82</f>
        <v>H420</v>
      </c>
      <c r="AB202" s="41" t="str">
        <f>'140°C'!N82</f>
        <v>NA</v>
      </c>
    </row>
    <row r="203" spans="1:28">
      <c r="A203" s="99">
        <f t="shared" si="12"/>
        <v>6.4986608109166386E-2</v>
      </c>
      <c r="B203" s="87">
        <f t="shared" si="13"/>
        <v>2.6982810999999999E-2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V203" s="101">
        <f t="shared" si="24"/>
        <v>3.4313637641589874</v>
      </c>
      <c r="W203" s="103">
        <f t="shared" si="22"/>
        <v>0.18018848600000001</v>
      </c>
      <c r="X203" s="41">
        <f>'140°C'!J83</f>
        <v>4126</v>
      </c>
      <c r="Y203" s="41">
        <f>'140°C'!K83</f>
        <v>140</v>
      </c>
      <c r="Z203" s="41">
        <f>'140°C'!L83</f>
        <v>120</v>
      </c>
      <c r="AA203" s="49" t="str">
        <f>'140°C'!M83</f>
        <v>H420</v>
      </c>
      <c r="AB203" s="41" t="str">
        <f>'140°C'!N83</f>
        <v>NA</v>
      </c>
    </row>
    <row r="204" spans="1:28">
      <c r="A204" s="99">
        <f t="shared" si="12"/>
        <v>6.4986608109166386E-2</v>
      </c>
      <c r="B204" s="87">
        <f t="shared" si="13"/>
        <v>4.0421126000000002E-2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V204" s="101">
        <f t="shared" si="24"/>
        <v>1.3521825181113625</v>
      </c>
      <c r="W204" s="103">
        <f t="shared" ref="W204:W225" si="25">H106</f>
        <v>3.7055309000000002E-2</v>
      </c>
      <c r="X204" s="138">
        <f>'140°C'!J84</f>
        <v>4129</v>
      </c>
      <c r="Y204" s="138">
        <f>'140°C'!K84</f>
        <v>140</v>
      </c>
      <c r="Z204" s="138">
        <f>'140°C'!L84</f>
        <v>1</v>
      </c>
      <c r="AA204" s="140" t="str">
        <f>'140°C'!M84</f>
        <v>H398</v>
      </c>
      <c r="AB204" s="138" t="str">
        <f>'140°C'!N84</f>
        <v>NA</v>
      </c>
    </row>
    <row r="205" spans="1:28">
      <c r="A205" s="99">
        <f t="shared" si="12"/>
        <v>6.4986608109166386E-2</v>
      </c>
      <c r="B205" s="87">
        <f t="shared" si="13"/>
        <v>2.8340015E-2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V205" s="101">
        <f t="shared" si="24"/>
        <v>1.3521825181113625</v>
      </c>
      <c r="W205" s="103">
        <f t="shared" si="25"/>
        <v>4.5069169999999999E-2</v>
      </c>
      <c r="X205" s="138">
        <f>'140°C'!J85</f>
        <v>4129</v>
      </c>
      <c r="Y205" s="138">
        <f>'140°C'!K85</f>
        <v>140</v>
      </c>
      <c r="Z205" s="138">
        <f>'140°C'!L85</f>
        <v>1</v>
      </c>
      <c r="AA205" s="140" t="str">
        <f>'140°C'!M85</f>
        <v>H398</v>
      </c>
      <c r="AB205" s="138" t="str">
        <f>'140°C'!N85</f>
        <v>NA</v>
      </c>
    </row>
    <row r="206" spans="1:28">
      <c r="A206" s="99">
        <f t="shared" si="12"/>
        <v>0.24930913117324674</v>
      </c>
      <c r="B206" s="87">
        <f t="shared" si="13"/>
        <v>4.7062837637130331E-2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V206" s="101">
        <f t="shared" si="24"/>
        <v>1.6532125137753437</v>
      </c>
      <c r="W206" s="103">
        <f t="shared" si="25"/>
        <v>3.1707421999999999E-2</v>
      </c>
      <c r="X206" s="138">
        <f>'140°C'!J86</f>
        <v>4129</v>
      </c>
      <c r="Y206" s="138">
        <f>'140°C'!K86</f>
        <v>140</v>
      </c>
      <c r="Z206" s="138">
        <f>'140°C'!L86</f>
        <v>2</v>
      </c>
      <c r="AA206" s="140" t="str">
        <f>'140°C'!M86</f>
        <v>H398</v>
      </c>
      <c r="AB206" s="138" t="str">
        <f>'140°C'!N86</f>
        <v>NA</v>
      </c>
    </row>
    <row r="207" spans="1:28">
      <c r="A207" s="99">
        <f t="shared" si="12"/>
        <v>0.24930913117324674</v>
      </c>
      <c r="B207" s="87">
        <f t="shared" si="13"/>
        <v>5.1797933883367467E-2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V207" s="101">
        <f t="shared" si="24"/>
        <v>1.6532125137753437</v>
      </c>
      <c r="W207" s="103">
        <f t="shared" si="25"/>
        <v>4.4920612999999998E-2</v>
      </c>
      <c r="X207" s="138">
        <f>'140°C'!J87</f>
        <v>4129</v>
      </c>
      <c r="Y207" s="138">
        <f>'140°C'!K87</f>
        <v>140</v>
      </c>
      <c r="Z207" s="138">
        <f>'140°C'!L87</f>
        <v>2</v>
      </c>
      <c r="AA207" s="140" t="str">
        <f>'140°C'!M87</f>
        <v>H398</v>
      </c>
      <c r="AB207" s="138" t="str">
        <f>'140°C'!N87</f>
        <v>NA</v>
      </c>
    </row>
    <row r="208" spans="1:28">
      <c r="A208" s="99">
        <f t="shared" si="12"/>
        <v>0.24930913117324674</v>
      </c>
      <c r="B208" s="87">
        <f t="shared" si="13"/>
        <v>5.267529129727349E-2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V208" s="101">
        <f t="shared" si="24"/>
        <v>1.954242509439325</v>
      </c>
      <c r="W208" s="103">
        <f t="shared" si="25"/>
        <v>5.2411437999999998E-2</v>
      </c>
      <c r="X208" s="138">
        <f>'140°C'!J88</f>
        <v>4129</v>
      </c>
      <c r="Y208" s="138">
        <f>'140°C'!K88</f>
        <v>140</v>
      </c>
      <c r="Z208" s="138">
        <f>'140°C'!L88</f>
        <v>4</v>
      </c>
      <c r="AA208" s="140" t="str">
        <f>'140°C'!M88</f>
        <v>H398</v>
      </c>
      <c r="AB208" s="138" t="str">
        <f>'140°C'!N88</f>
        <v>NA</v>
      </c>
    </row>
    <row r="209" spans="1:28">
      <c r="A209" s="99">
        <f t="shared" si="12"/>
        <v>0.24930913117324674</v>
      </c>
      <c r="B209" s="87">
        <f t="shared" si="13"/>
        <v>3.4740728772976431E-2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V209" s="101">
        <f t="shared" si="24"/>
        <v>1.954242509439325</v>
      </c>
      <c r="W209" s="103">
        <f t="shared" si="25"/>
        <v>5.1262978000000001E-2</v>
      </c>
      <c r="X209" s="138">
        <f>'140°C'!J89</f>
        <v>4129</v>
      </c>
      <c r="Y209" s="138">
        <f>'140°C'!K89</f>
        <v>140</v>
      </c>
      <c r="Z209" s="138">
        <f>'140°C'!L89</f>
        <v>4</v>
      </c>
      <c r="AA209" s="140" t="str">
        <f>'140°C'!M89</f>
        <v>H398</v>
      </c>
      <c r="AB209" s="138" t="str">
        <f>'140°C'!N89</f>
        <v>NA</v>
      </c>
    </row>
    <row r="210" spans="1:28">
      <c r="A210" s="99">
        <f t="shared" si="12"/>
        <v>0.24930913117324674</v>
      </c>
      <c r="B210" s="87">
        <f t="shared" si="13"/>
        <v>5.048722976487488E-2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V210" s="101">
        <f t="shared" si="24"/>
        <v>2.1303337684950061</v>
      </c>
      <c r="W210" s="103">
        <f t="shared" si="25"/>
        <v>6.6634057999999996E-2</v>
      </c>
      <c r="X210" s="138">
        <f>'140°C'!J90</f>
        <v>4129</v>
      </c>
      <c r="Y210" s="138">
        <f>'140°C'!K90</f>
        <v>140</v>
      </c>
      <c r="Z210" s="138">
        <f>'140°C'!L90</f>
        <v>6</v>
      </c>
      <c r="AA210" s="140" t="str">
        <f>'140°C'!M90</f>
        <v>H398</v>
      </c>
      <c r="AB210" s="138" t="str">
        <f>'140°C'!N90</f>
        <v>NA</v>
      </c>
    </row>
    <row r="211" spans="1:28">
      <c r="A211" s="99">
        <f t="shared" si="12"/>
        <v>0.24930913117324674</v>
      </c>
      <c r="B211" s="87">
        <f t="shared" si="13"/>
        <v>6.5544913537192662E-2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V211" s="101">
        <f t="shared" si="24"/>
        <v>2.1303337684950061</v>
      </c>
      <c r="W211" s="103">
        <f t="shared" si="25"/>
        <v>6.6178526000000001E-2</v>
      </c>
      <c r="X211" s="138">
        <f>'140°C'!J91</f>
        <v>4129</v>
      </c>
      <c r="Y211" s="138">
        <f>'140°C'!K91</f>
        <v>140</v>
      </c>
      <c r="Z211" s="138">
        <f>'140°C'!L91</f>
        <v>6</v>
      </c>
      <c r="AA211" s="140" t="str">
        <f>'140°C'!M91</f>
        <v>H398</v>
      </c>
      <c r="AB211" s="138" t="str">
        <f>'140°C'!N91</f>
        <v>NA</v>
      </c>
    </row>
    <row r="212" spans="1:28">
      <c r="A212" s="99">
        <f t="shared" si="12"/>
        <v>0.24930913117324674</v>
      </c>
      <c r="B212" s="87">
        <f t="shared" si="13"/>
        <v>4.530987248616776E-2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V212" s="101">
        <f t="shared" si="24"/>
        <v>2.255272505103306</v>
      </c>
      <c r="W212" s="103">
        <f t="shared" si="25"/>
        <v>7.8294153000000005E-2</v>
      </c>
      <c r="X212" s="41">
        <f>'140°C'!J92</f>
        <v>4129</v>
      </c>
      <c r="Y212" s="41">
        <f>'140°C'!K92</f>
        <v>140</v>
      </c>
      <c r="Z212" s="41">
        <f>'140°C'!L92</f>
        <v>8</v>
      </c>
      <c r="AA212" s="49" t="str">
        <f>'140°C'!M92</f>
        <v>H398</v>
      </c>
      <c r="AB212" s="41" t="str">
        <f>'140°C'!N92</f>
        <v>NA</v>
      </c>
    </row>
    <row r="213" spans="1:28">
      <c r="A213" s="99">
        <f t="shared" ref="A213:A263" si="26">LOG(A90*B$146)</f>
        <v>0.24930913117324674</v>
      </c>
      <c r="B213" s="87">
        <f t="shared" ref="B213:B263" si="27">B90</f>
        <v>4.3982262797232372E-2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V213" s="101">
        <f t="shared" si="24"/>
        <v>2.255272505103306</v>
      </c>
      <c r="W213" s="103">
        <f t="shared" si="25"/>
        <v>7.6465658000000006E-2</v>
      </c>
      <c r="X213" s="41">
        <f>'140°C'!J93</f>
        <v>4129</v>
      </c>
      <c r="Y213" s="41">
        <f>'140°C'!K93</f>
        <v>140</v>
      </c>
      <c r="Z213" s="41">
        <f>'140°C'!L93</f>
        <v>8</v>
      </c>
      <c r="AA213" s="49" t="str">
        <f>'140°C'!M93</f>
        <v>H398</v>
      </c>
      <c r="AB213" s="41" t="str">
        <f>'140°C'!N93</f>
        <v>NA</v>
      </c>
    </row>
    <row r="214" spans="1:28">
      <c r="A214" s="99">
        <f t="shared" si="26"/>
        <v>0.24930913117324674</v>
      </c>
      <c r="B214" s="87">
        <f t="shared" si="27"/>
        <v>4.6510835074835451E-2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V214" s="101">
        <f t="shared" si="24"/>
        <v>2.7323937598229686</v>
      </c>
      <c r="W214" s="103">
        <f t="shared" si="25"/>
        <v>0.136467915</v>
      </c>
      <c r="X214" s="41">
        <f>'140°C'!J94</f>
        <v>4129</v>
      </c>
      <c r="Y214" s="41">
        <f>'140°C'!K94</f>
        <v>140</v>
      </c>
      <c r="Z214" s="41">
        <f>'140°C'!L94</f>
        <v>24</v>
      </c>
      <c r="AA214" s="49" t="str">
        <f>'140°C'!M94</f>
        <v>H398</v>
      </c>
      <c r="AB214" s="41" t="str">
        <f>'140°C'!N94</f>
        <v>NA</v>
      </c>
    </row>
    <row r="215" spans="1:28">
      <c r="A215" s="99">
        <f t="shared" si="26"/>
        <v>0.24930913117324674</v>
      </c>
      <c r="B215" s="87">
        <f t="shared" si="27"/>
        <v>4.9699320939062881E-2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V215" s="101">
        <f t="shared" si="24"/>
        <v>2.7323937598229686</v>
      </c>
      <c r="W215" s="103">
        <f t="shared" si="25"/>
        <v>0.13206388699999999</v>
      </c>
      <c r="X215" s="41">
        <f>'140°C'!J95</f>
        <v>4129</v>
      </c>
      <c r="Y215" s="41">
        <f>'140°C'!K95</f>
        <v>140</v>
      </c>
      <c r="Z215" s="41">
        <f>'140°C'!L95</f>
        <v>24</v>
      </c>
      <c r="AA215" s="49" t="str">
        <f>'140°C'!M95</f>
        <v>H398</v>
      </c>
      <c r="AB215" s="41" t="str">
        <f>'140°C'!N95</f>
        <v>NA</v>
      </c>
    </row>
    <row r="216" spans="1:28">
      <c r="A216" s="99">
        <f t="shared" si="26"/>
        <v>0.24930913117324674</v>
      </c>
      <c r="B216" s="87">
        <f t="shared" si="27"/>
        <v>6.1459809713500325E-2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V216" s="101">
        <f t="shared" si="24"/>
        <v>3.0334237554869499</v>
      </c>
      <c r="W216" s="103">
        <f t="shared" si="25"/>
        <v>0.16910413199999999</v>
      </c>
      <c r="X216" s="41">
        <f>'140°C'!J96</f>
        <v>4129</v>
      </c>
      <c r="Y216" s="41">
        <f>'140°C'!K96</f>
        <v>140</v>
      </c>
      <c r="Z216" s="41">
        <f>'140°C'!L96</f>
        <v>48</v>
      </c>
      <c r="AA216" s="49" t="str">
        <f>'140°C'!M96</f>
        <v>G483</v>
      </c>
      <c r="AB216" s="41" t="str">
        <f>'140°C'!N96</f>
        <v>NA</v>
      </c>
    </row>
    <row r="217" spans="1:28">
      <c r="A217" s="99">
        <f t="shared" si="26"/>
        <v>0.24930913117324674</v>
      </c>
      <c r="B217" s="87">
        <f t="shared" si="27"/>
        <v>5.1290593149024011E-2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V217" s="101">
        <f t="shared" si="24"/>
        <v>3.0334237554869499</v>
      </c>
      <c r="W217" s="103">
        <f t="shared" si="25"/>
        <v>0.16184935</v>
      </c>
      <c r="X217" s="41">
        <f>'140°C'!J97</f>
        <v>4129</v>
      </c>
      <c r="Y217" s="41">
        <f>'140°C'!K97</f>
        <v>140</v>
      </c>
      <c r="Z217" s="41">
        <f>'140°C'!L97</f>
        <v>48</v>
      </c>
      <c r="AA217" s="49" t="str">
        <f>'140°C'!M97</f>
        <v>G483</v>
      </c>
      <c r="AB217" s="41" t="str">
        <f>'140°C'!N97</f>
        <v>NA</v>
      </c>
    </row>
    <row r="218" spans="1:28">
      <c r="A218" s="99">
        <f t="shared" si="26"/>
        <v>0.24930913117324674</v>
      </c>
      <c r="B218" s="87">
        <f t="shared" si="27"/>
        <v>4.6558345178588624E-2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4"/>
        <v>3.0334237554869499</v>
      </c>
      <c r="W218" s="103">
        <f t="shared" si="25"/>
        <v>0.14339353499999999</v>
      </c>
      <c r="X218" s="41">
        <f>'140°C'!J98</f>
        <v>4129</v>
      </c>
      <c r="Y218" s="41">
        <f>'140°C'!K98</f>
        <v>140</v>
      </c>
      <c r="Z218" s="41">
        <f>'140°C'!L98</f>
        <v>48</v>
      </c>
      <c r="AA218" s="49" t="str">
        <f>'140°C'!M98</f>
        <v>H398</v>
      </c>
      <c r="AB218" s="41" t="str">
        <f>'140°C'!N98</f>
        <v>NA</v>
      </c>
    </row>
    <row r="219" spans="1:28">
      <c r="A219" s="99">
        <f t="shared" si="26"/>
        <v>0.24930913117324674</v>
      </c>
      <c r="B219" s="87">
        <f t="shared" si="27"/>
        <v>4.6999939576194291E-2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4"/>
        <v>3.0334237554869499</v>
      </c>
      <c r="W219" s="103">
        <f t="shared" si="25"/>
        <v>0.131290411</v>
      </c>
      <c r="X219" s="41">
        <f>'140°C'!J99</f>
        <v>4129</v>
      </c>
      <c r="Y219" s="41">
        <f>'140°C'!K99</f>
        <v>140</v>
      </c>
      <c r="Z219" s="41">
        <f>'140°C'!L99</f>
        <v>48</v>
      </c>
      <c r="AA219" s="49" t="str">
        <f>'140°C'!M99</f>
        <v>H398</v>
      </c>
      <c r="AB219" s="41" t="str">
        <f>'140°C'!N99</f>
        <v>NA</v>
      </c>
    </row>
    <row r="220" spans="1:28">
      <c r="A220" s="99">
        <f t="shared" si="26"/>
        <v>0.24930913117324674</v>
      </c>
      <c r="B220" s="87">
        <f t="shared" si="27"/>
        <v>3.3182581784269582E-2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4"/>
        <v>3.2095150145426308</v>
      </c>
      <c r="W220" s="103">
        <f t="shared" si="25"/>
        <v>0.13180620400000001</v>
      </c>
      <c r="X220" s="41">
        <f>'140°C'!J100</f>
        <v>4129</v>
      </c>
      <c r="Y220" s="41">
        <f>'140°C'!K100</f>
        <v>140</v>
      </c>
      <c r="Z220" s="41">
        <f>'140°C'!L100</f>
        <v>72</v>
      </c>
      <c r="AA220" s="49" t="str">
        <f>'140°C'!M100</f>
        <v>H398</v>
      </c>
      <c r="AB220" s="41" t="str">
        <f>'140°C'!N100</f>
        <v>NA</v>
      </c>
    </row>
    <row r="221" spans="1:28">
      <c r="A221" s="99">
        <f t="shared" si="26"/>
        <v>0.24930913117324674</v>
      </c>
      <c r="B221" s="87">
        <f t="shared" si="27"/>
        <v>3.1811447151177882E-2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4"/>
        <v>3.2095150145426308</v>
      </c>
      <c r="W221" s="103">
        <f t="shared" si="25"/>
        <v>0.147145161</v>
      </c>
      <c r="X221" s="41">
        <f>'140°C'!J101</f>
        <v>4129</v>
      </c>
      <c r="Y221" s="41">
        <f>'140°C'!K101</f>
        <v>140</v>
      </c>
      <c r="Z221" s="41">
        <f>'140°C'!L101</f>
        <v>72</v>
      </c>
      <c r="AA221" s="49" t="str">
        <f>'140°C'!M101</f>
        <v>H398</v>
      </c>
      <c r="AB221" s="41" t="str">
        <f>'140°C'!N101</f>
        <v>NA</v>
      </c>
    </row>
    <row r="222" spans="1:28">
      <c r="A222" s="99">
        <f t="shared" si="26"/>
        <v>0.24930913117324674</v>
      </c>
      <c r="B222" s="87">
        <f t="shared" si="27"/>
        <v>9.4802680385099133E-2</v>
      </c>
      <c r="C222" s="138">
        <f>fossil!J77</f>
        <v>4093</v>
      </c>
      <c r="D222" s="138" t="str">
        <f>fossil!K77</f>
        <v>YLB</v>
      </c>
      <c r="E222" s="138" t="str">
        <f>fossil!L77</f>
        <v>Anglo-Scandinavian</v>
      </c>
      <c r="F222" s="138" t="str">
        <f>fossil!M77</f>
        <v>H391</v>
      </c>
      <c r="G222" s="138" t="str">
        <f>fossil!N77</f>
        <v>contam nh4</v>
      </c>
      <c r="V222" s="101">
        <f t="shared" si="24"/>
        <v>3.3344537511509307</v>
      </c>
      <c r="W222" s="103">
        <f t="shared" si="25"/>
        <v>0.14771990099999999</v>
      </c>
      <c r="X222" s="41">
        <f>'140°C'!J102</f>
        <v>4129</v>
      </c>
      <c r="Y222" s="41">
        <f>'140°C'!K102</f>
        <v>140</v>
      </c>
      <c r="Z222" s="41">
        <f>'140°C'!L102</f>
        <v>96</v>
      </c>
      <c r="AA222" s="49" t="str">
        <f>'140°C'!M102</f>
        <v>H398</v>
      </c>
      <c r="AB222" s="41" t="str">
        <f>'140°C'!N102</f>
        <v>NA</v>
      </c>
    </row>
    <row r="223" spans="1:28">
      <c r="A223" s="99">
        <f t="shared" si="26"/>
        <v>0.24930913117324674</v>
      </c>
      <c r="B223" s="87">
        <f t="shared" si="27"/>
        <v>4.3833496788576135E-2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24"/>
        <v>3.3344537511509307</v>
      </c>
      <c r="W223" s="103">
        <f t="shared" si="25"/>
        <v>0.153849656</v>
      </c>
      <c r="X223" s="41">
        <f>'140°C'!J103</f>
        <v>4129</v>
      </c>
      <c r="Y223" s="41">
        <f>'140°C'!K103</f>
        <v>140</v>
      </c>
      <c r="Z223" s="41">
        <f>'140°C'!L103</f>
        <v>96</v>
      </c>
      <c r="AA223" s="49" t="str">
        <f>'140°C'!M103</f>
        <v>H398</v>
      </c>
      <c r="AB223" s="41" t="str">
        <f>'140°C'!N103</f>
        <v>NA</v>
      </c>
    </row>
    <row r="224" spans="1:28">
      <c r="A224" s="99">
        <f t="shared" si="26"/>
        <v>0.24930913117324674</v>
      </c>
      <c r="B224" s="87">
        <f t="shared" si="27"/>
        <v>4.7906808347189841E-2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24"/>
        <v>3.4313637641589874</v>
      </c>
      <c r="W224" s="103">
        <f t="shared" si="25"/>
        <v>0.15476706500000001</v>
      </c>
      <c r="X224" s="41">
        <f>'140°C'!J104</f>
        <v>4129</v>
      </c>
      <c r="Y224" s="41">
        <f>'140°C'!K104</f>
        <v>140</v>
      </c>
      <c r="Z224" s="41">
        <f>'140°C'!L104</f>
        <v>120</v>
      </c>
      <c r="AA224" s="49" t="str">
        <f>'140°C'!M104</f>
        <v>H398</v>
      </c>
      <c r="AB224" s="41" t="str">
        <f>'140°C'!N104</f>
        <v>NA</v>
      </c>
    </row>
    <row r="225" spans="1:28">
      <c r="A225" s="99">
        <f t="shared" si="26"/>
        <v>0.24930913117324674</v>
      </c>
      <c r="B225" s="87">
        <f t="shared" si="27"/>
        <v>4.1554668285543814E-2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24"/>
        <v>3.4313637641589874</v>
      </c>
      <c r="W225" s="103">
        <f t="shared" si="25"/>
        <v>0.15125688200000001</v>
      </c>
      <c r="X225" s="41">
        <f>'140°C'!J105</f>
        <v>4129</v>
      </c>
      <c r="Y225" s="41">
        <f>'140°C'!K105</f>
        <v>140</v>
      </c>
      <c r="Z225" s="41">
        <f>'140°C'!L105</f>
        <v>120</v>
      </c>
      <c r="AA225" s="49" t="str">
        <f>'140°C'!M105</f>
        <v>H398</v>
      </c>
      <c r="AB225" s="41" t="str">
        <f>'140°C'!N105</f>
        <v>NA</v>
      </c>
    </row>
    <row r="226" spans="1:28">
      <c r="A226" s="99">
        <f t="shared" si="26"/>
        <v>0.24930913117324674</v>
      </c>
      <c r="B226" s="87">
        <f t="shared" si="27"/>
        <v>3.7097043036702707E-2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  <c r="V226"/>
      <c r="W226"/>
    </row>
    <row r="227" spans="1:28">
      <c r="A227" s="99">
        <f t="shared" si="26"/>
        <v>0.24930913117324674</v>
      </c>
      <c r="B227" s="87">
        <f t="shared" si="27"/>
        <v>4.4770952708278175E-2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  <c r="V227"/>
      <c r="W227"/>
    </row>
    <row r="228" spans="1:28">
      <c r="A228" s="99">
        <f t="shared" si="26"/>
        <v>1.2766719917080904E-2</v>
      </c>
      <c r="B228" s="87">
        <f t="shared" si="27"/>
        <v>9.537293873826018E-2</v>
      </c>
      <c r="C228" s="138">
        <f>fossil!J83</f>
        <v>3944</v>
      </c>
      <c r="D228" s="138" t="str">
        <f>fossil!K83</f>
        <v>NBG</v>
      </c>
      <c r="E228" s="138">
        <f>fossil!L83</f>
        <v>6</v>
      </c>
      <c r="F228" s="138" t="str">
        <f>fossil!M83</f>
        <v>G483</v>
      </c>
      <c r="G228" s="138">
        <f>fossil!N83</f>
        <v>0</v>
      </c>
    </row>
    <row r="229" spans="1:28">
      <c r="A229" s="99">
        <f t="shared" si="26"/>
        <v>1.2766719917080904E-2</v>
      </c>
      <c r="B229" s="87">
        <f t="shared" si="27"/>
        <v>4.4301085396904569E-2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</row>
    <row r="230" spans="1:28">
      <c r="A230" s="99">
        <f t="shared" si="26"/>
        <v>1.2766719917080904E-2</v>
      </c>
      <c r="B230" s="87">
        <f t="shared" si="27"/>
        <v>4.1762166654949237E-2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</row>
    <row r="231" spans="1:28">
      <c r="A231" s="99">
        <f t="shared" si="26"/>
        <v>1.2766719917080904E-2</v>
      </c>
      <c r="B231" s="87">
        <f t="shared" si="27"/>
        <v>6.4094840600004963E-2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</row>
    <row r="232" spans="1:28">
      <c r="A232" s="99">
        <f t="shared" si="26"/>
        <v>1.2766719917080904E-2</v>
      </c>
      <c r="B232" s="87">
        <f t="shared" si="27"/>
        <v>5.6592129839079422E-2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</row>
    <row r="233" spans="1:28">
      <c r="A233" s="99">
        <f t="shared" si="26"/>
        <v>1.2766719917080904E-2</v>
      </c>
      <c r="B233" s="87">
        <f t="shared" si="27"/>
        <v>7.3846492778814415E-2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</row>
    <row r="234" spans="1:28">
      <c r="A234" s="99">
        <f t="shared" si="26"/>
        <v>-4.6601420354702786E-2</v>
      </c>
      <c r="B234" s="87">
        <f t="shared" si="27"/>
        <v>7.5049331109852166E-2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</row>
    <row r="235" spans="1:28">
      <c r="A235" s="99">
        <f t="shared" si="26"/>
        <v>-4.6601420354702786E-2</v>
      </c>
      <c r="B235" s="87">
        <f t="shared" si="27"/>
        <v>8.6216263025151979E-2</v>
      </c>
      <c r="C235" s="138">
        <f>fossil!J90</f>
        <v>3951</v>
      </c>
      <c r="D235" s="138" t="str">
        <f>fossil!K90</f>
        <v>NBG</v>
      </c>
      <c r="E235" s="138">
        <f>fossil!L90</f>
        <v>8</v>
      </c>
      <c r="F235" s="138" t="str">
        <f>fossil!M90</f>
        <v>G483</v>
      </c>
      <c r="G235" s="138">
        <f>fossil!N90</f>
        <v>0</v>
      </c>
    </row>
    <row r="236" spans="1:28">
      <c r="A236" s="99">
        <f t="shared" si="26"/>
        <v>-4.6601420354702786E-2</v>
      </c>
      <c r="B236" s="87">
        <f t="shared" si="27"/>
        <v>6.5792556771962912E-2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</row>
    <row r="237" spans="1:28">
      <c r="A237" s="99">
        <f t="shared" si="26"/>
        <v>-4.6601420354702786E-2</v>
      </c>
      <c r="B237" s="87">
        <f t="shared" si="27"/>
        <v>4.9902910765156037E-2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</row>
    <row r="238" spans="1:28">
      <c r="A238" s="99">
        <f t="shared" si="26"/>
        <v>-4.6601420354702786E-2</v>
      </c>
      <c r="B238" s="87">
        <f t="shared" si="27"/>
        <v>4.3516842162152784E-2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</row>
    <row r="239" spans="1:28">
      <c r="A239" s="99">
        <f t="shared" si="26"/>
        <v>-4.6601420354702786E-2</v>
      </c>
      <c r="B239" s="87">
        <f t="shared" si="27"/>
        <v>8.3993491364227846E-2</v>
      </c>
      <c r="C239" s="138">
        <f>fossil!J94</f>
        <v>3955</v>
      </c>
      <c r="D239" s="138" t="str">
        <f>fossil!K94</f>
        <v>NBG</v>
      </c>
      <c r="E239" s="138">
        <f>fossil!L94</f>
        <v>8</v>
      </c>
      <c r="F239" s="138" t="str">
        <f>fossil!M94</f>
        <v>G483</v>
      </c>
      <c r="G239" s="138">
        <f>fossil!N94</f>
        <v>0</v>
      </c>
    </row>
    <row r="240" spans="1:28">
      <c r="A240" s="99">
        <f t="shared" si="26"/>
        <v>-4.6601420354702786E-2</v>
      </c>
      <c r="B240" s="87">
        <f t="shared" si="27"/>
        <v>4.2581394280680855E-2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</row>
    <row r="241" spans="1:13">
      <c r="A241" s="99">
        <f t="shared" si="26"/>
        <v>-4.6601420354702786E-2</v>
      </c>
      <c r="B241" s="87">
        <f t="shared" si="27"/>
        <v>4.0819039407148795E-2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</row>
    <row r="242" spans="1:13">
      <c r="A242" s="99">
        <f t="shared" si="26"/>
        <v>0.11159610652851794</v>
      </c>
      <c r="B242" s="87">
        <f t="shared" si="27"/>
        <v>6.6815794474629112E-2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</row>
    <row r="243" spans="1:13">
      <c r="A243" s="99">
        <f t="shared" si="26"/>
        <v>0.11159610652851794</v>
      </c>
      <c r="B243" s="87">
        <f t="shared" si="27"/>
        <v>5.6722501332152619E-2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</row>
    <row r="244" spans="1:13">
      <c r="A244" s="99">
        <f t="shared" si="26"/>
        <v>0.11159610652851794</v>
      </c>
      <c r="B244" s="87">
        <f t="shared" si="27"/>
        <v>7.4765249957005481E-2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</row>
    <row r="245" spans="1:13">
      <c r="A245" s="99">
        <f t="shared" si="26"/>
        <v>0.11159610652851794</v>
      </c>
      <c r="B245" s="87">
        <f t="shared" si="27"/>
        <v>4.6659857306943442E-2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</row>
    <row r="246" spans="1:13">
      <c r="A246" s="99">
        <f t="shared" si="26"/>
        <v>0.24930913117324674</v>
      </c>
      <c r="B246" s="87">
        <f t="shared" si="27"/>
        <v>3.9524726907213439E-2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</row>
    <row r="247" spans="1:13">
      <c r="A247" s="99">
        <f t="shared" si="26"/>
        <v>0.24930913117324674</v>
      </c>
      <c r="B247" s="87">
        <f t="shared" si="27"/>
        <v>3.981236059922981E-2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</row>
    <row r="248" spans="1:13">
      <c r="A248" s="99">
        <f t="shared" si="26"/>
        <v>0.36206245370910789</v>
      </c>
      <c r="B248" s="87">
        <f t="shared" si="27"/>
        <v>2.8447837249741599E-2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  <c r="L248"/>
      <c r="M248"/>
    </row>
    <row r="249" spans="1:13">
      <c r="A249" s="99">
        <f t="shared" si="26"/>
        <v>0.36206245370910789</v>
      </c>
      <c r="B249" s="87">
        <f t="shared" si="27"/>
        <v>4.9954645545569949E-2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  <c r="L249"/>
      <c r="M249"/>
    </row>
    <row r="250" spans="1:13">
      <c r="A250" s="99">
        <f t="shared" si="26"/>
        <v>0.36206245370910789</v>
      </c>
      <c r="B250" s="87">
        <f t="shared" si="27"/>
        <v>5.8930310958657653E-2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  <c r="L250"/>
      <c r="M250"/>
    </row>
    <row r="251" spans="1:13">
      <c r="A251" s="99">
        <f t="shared" si="26"/>
        <v>0.36206245370910789</v>
      </c>
      <c r="B251" s="87">
        <f t="shared" si="27"/>
        <v>4.181753553256301E-2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  <c r="L251"/>
      <c r="M251"/>
    </row>
    <row r="252" spans="1:13">
      <c r="A252" s="99">
        <f t="shared" si="26"/>
        <v>0.36206245370910789</v>
      </c>
      <c r="B252" s="87">
        <f t="shared" si="27"/>
        <v>3.5811484846938628E-2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  <c r="H252"/>
    </row>
    <row r="253" spans="1:13">
      <c r="A253" s="99">
        <f t="shared" si="26"/>
        <v>0.36206245370910789</v>
      </c>
      <c r="B253" s="87">
        <f t="shared" si="27"/>
        <v>5.4190000343548032E-2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  <c r="H253"/>
    </row>
    <row r="254" spans="1:13">
      <c r="A254" s="99">
        <f t="shared" si="26"/>
        <v>0.36206245370910789</v>
      </c>
      <c r="B254" s="87">
        <f t="shared" si="27"/>
        <v>3.8627347288018525E-2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  <c r="H254"/>
    </row>
    <row r="255" spans="1:13">
      <c r="A255" s="99">
        <f t="shared" si="26"/>
        <v>0.36206245370910789</v>
      </c>
      <c r="B255" s="87">
        <f t="shared" si="27"/>
        <v>2.4039890367152015E-2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  <c r="H255"/>
    </row>
    <row r="256" spans="1:13">
      <c r="A256" s="99">
        <f t="shared" si="26"/>
        <v>0.36206245370910789</v>
      </c>
      <c r="B256" s="87">
        <f t="shared" si="27"/>
        <v>2.9404761976708643E-2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  <c r="H256"/>
    </row>
    <row r="257" spans="1:8">
      <c r="A257" s="99">
        <f t="shared" si="26"/>
        <v>0.3276312384997338</v>
      </c>
      <c r="B257" s="87">
        <f t="shared" si="27"/>
        <v>4.7894537283673218E-2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  <c r="H257"/>
    </row>
    <row r="258" spans="1:8">
      <c r="A258" s="99">
        <f t="shared" si="26"/>
        <v>0.27025313541491669</v>
      </c>
      <c r="B258" s="87">
        <f t="shared" si="27"/>
        <v>4.0426966216891555E-2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  <c r="H258"/>
    </row>
    <row r="259" spans="1:8">
      <c r="A259" s="99">
        <f t="shared" si="26"/>
        <v>0.27025313541491669</v>
      </c>
      <c r="B259" s="87">
        <f t="shared" si="27"/>
        <v>3.8563608822843869E-2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  <c r="H259"/>
    </row>
    <row r="260" spans="1:8">
      <c r="A260" s="99">
        <f t="shared" si="26"/>
        <v>0.26490410686302435</v>
      </c>
      <c r="B260" s="87">
        <f t="shared" si="27"/>
        <v>3.9136136447609632E-2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  <c r="H260"/>
    </row>
    <row r="261" spans="1:8">
      <c r="A261" s="99">
        <f t="shared" si="26"/>
        <v>0.27025313541491669</v>
      </c>
      <c r="B261" s="87">
        <f t="shared" si="27"/>
        <v>5.1683875483165859E-2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  <c r="H261"/>
    </row>
    <row r="262" spans="1:8">
      <c r="A262" s="99">
        <f t="shared" si="26"/>
        <v>0.27025313541491669</v>
      </c>
      <c r="B262" s="87">
        <f t="shared" si="27"/>
        <v>5.800668339160546E-2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  <c r="H262"/>
    </row>
    <row r="263" spans="1:8">
      <c r="A263" s="99">
        <f t="shared" si="26"/>
        <v>0.27025313541491669</v>
      </c>
      <c r="B263" s="87">
        <f t="shared" si="27"/>
        <v>5.3345010544027821E-2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  <c r="H263"/>
    </row>
    <row r="264" spans="1:8">
      <c r="A264"/>
      <c r="B264"/>
      <c r="C264"/>
      <c r="G264"/>
      <c r="H264"/>
    </row>
    <row r="265" spans="1:8">
      <c r="A265"/>
      <c r="B265"/>
      <c r="C265"/>
      <c r="G265"/>
      <c r="H265"/>
    </row>
    <row r="266" spans="1:8">
      <c r="A266"/>
      <c r="B266"/>
      <c r="C266"/>
      <c r="G266"/>
      <c r="H266"/>
    </row>
    <row r="267" spans="1:8">
      <c r="A267"/>
      <c r="B267"/>
      <c r="C267"/>
      <c r="G267"/>
      <c r="H267"/>
    </row>
    <row r="268" spans="1:8">
      <c r="A268"/>
      <c r="B268"/>
      <c r="C268"/>
      <c r="G268"/>
      <c r="H268"/>
    </row>
    <row r="269" spans="1:8">
      <c r="A269"/>
      <c r="B269"/>
      <c r="C269"/>
      <c r="G269"/>
      <c r="H269"/>
    </row>
    <row r="270" spans="1:8">
      <c r="A270"/>
      <c r="B270"/>
      <c r="C270"/>
      <c r="G270"/>
      <c r="H270"/>
    </row>
    <row r="271" spans="1:8">
      <c r="A271"/>
      <c r="B271"/>
      <c r="C271"/>
      <c r="G271"/>
      <c r="H271"/>
    </row>
    <row r="272" spans="1:8">
      <c r="A272"/>
      <c r="B272"/>
      <c r="C272"/>
      <c r="G272"/>
    </row>
    <row r="273" spans="1:7">
      <c r="A273"/>
      <c r="B273"/>
      <c r="C273"/>
      <c r="G273"/>
    </row>
    <row r="274" spans="1:7">
      <c r="A274"/>
      <c r="B274"/>
      <c r="C274"/>
      <c r="G274"/>
    </row>
    <row r="275" spans="1:7">
      <c r="C275"/>
      <c r="G275"/>
    </row>
    <row r="276" spans="1:7">
      <c r="G276"/>
    </row>
  </sheetData>
  <mergeCells count="2">
    <mergeCell ref="B5:C5"/>
    <mergeCell ref="D4:D5"/>
  </mergeCells>
  <phoneticPr fontId="11" type="noConversion"/>
  <conditionalFormatting sqref="W163:W172 W183:W192">
    <cfRule type="cellIs" dxfId="17" priority="2" operator="greaterThan">
      <formula>0.2</formula>
    </cfRule>
  </conditionalFormatting>
  <conditionalFormatting sqref="B148:B263">
    <cfRule type="cellIs" dxfId="16" priority="1" operator="greaterThan">
      <formula>0.08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82"/>
  <sheetViews>
    <sheetView topLeftCell="E10" zoomScale="70" zoomScaleNormal="70" workbookViewId="0">
      <selection activeCell="J59" sqref="J59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Val</v>
      </c>
      <c r="M1" s="52">
        <f>AVERAGE(L3:M3)</f>
        <v>1.9456806126106285E-2</v>
      </c>
      <c r="Q1" s="52">
        <f>AVERAGE(P3:Q3)</f>
        <v>2.717218634773411E-2</v>
      </c>
      <c r="U1" s="52">
        <f>AVERAGE(T3:U3)</f>
        <v>2.8350496090572663E-2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35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35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Val 10˚C</v>
      </c>
      <c r="AA2" s="42" t="str">
        <f>D24</f>
        <v>Val 80˚C</v>
      </c>
      <c r="AB2" s="43" t="str">
        <f>F24</f>
        <v>Val 110˚C</v>
      </c>
      <c r="AC2" s="43" t="str">
        <f>H24</f>
        <v>Val 140˚C</v>
      </c>
    </row>
    <row r="3" spans="1:29" ht="18">
      <c r="A3" s="113" t="str">
        <f>CONCATENATE("Racemization ",A1)</f>
        <v>Racemization Val</v>
      </c>
      <c r="J3" s="109">
        <v>0.4</v>
      </c>
      <c r="K3" s="44">
        <f>LOG(J3)</f>
        <v>-0.3979400086720376</v>
      </c>
      <c r="L3" s="45">
        <f t="shared" ref="L3:L23" si="0">(K3^3*B$17)+(K3^2*C$17)+(K3*$D$17)+$E$17</f>
        <v>1.7776796632642138E-2</v>
      </c>
      <c r="M3" s="45">
        <f t="shared" ref="M3:M23" si="1">(K3^3*B$18)+(K3^2*C$18)+(K3*$D$18)+$E$18</f>
        <v>2.1136815619570436E-2</v>
      </c>
      <c r="N3" s="109">
        <v>30</v>
      </c>
      <c r="O3" s="44">
        <f>LOG(N3)</f>
        <v>1.4771212547196624</v>
      </c>
      <c r="P3" s="45">
        <f t="shared" ref="P3:P23" si="2">(O3^3*B$18)+(O3^2*C$18)+(O3*$D$18)+$E$18</f>
        <v>2.0037919420300906E-2</v>
      </c>
      <c r="Q3" s="45">
        <f t="shared" ref="Q3:Q23" si="3">(O3^3*B$19)+(O3^2*C$19)+(O3*$D$19)+$E$19</f>
        <v>3.4306453275167313E-2</v>
      </c>
      <c r="R3" s="109">
        <v>10</v>
      </c>
      <c r="S3" s="44">
        <f>LOG(R3)</f>
        <v>1</v>
      </c>
      <c r="T3" s="45">
        <f t="shared" ref="T3:T23" si="4">(S3^3*B$19)+(S3^2*C$19)+(S3*$D$19)+$E$19</f>
        <v>4.1340818452913347E-2</v>
      </c>
      <c r="U3" s="45">
        <f t="shared" ref="U3:U23" si="5">(S3^3*B$20)+(S3^2*C$20)+(S3*$D$20)+$E$20</f>
        <v>1.5360173728231979E-2</v>
      </c>
      <c r="V3"/>
      <c r="X3" s="2" t="s">
        <v>8</v>
      </c>
      <c r="Z3" s="20">
        <f>SUM(L25:L45)</f>
        <v>5.5131596995362006E-4</v>
      </c>
      <c r="AA3" s="20">
        <f>SUM(P25:P45)</f>
        <v>1.1223554807745706E-3</v>
      </c>
      <c r="AB3" s="41">
        <f>SUM(AC3+AA3+Z3)</f>
        <v>4.2478500324315297E-3</v>
      </c>
      <c r="AC3" s="20">
        <f>SUM(T25:T45)</f>
        <v>2.5741785817033395E-3</v>
      </c>
    </row>
    <row r="4" spans="1:29">
      <c r="A4" s="3"/>
      <c r="B4" s="3"/>
      <c r="D4" s="175"/>
      <c r="E4" s="3"/>
      <c r="F4" s="3"/>
      <c r="J4" s="110">
        <f>10^K4</f>
        <v>0.41875209399074614</v>
      </c>
      <c r="K4" s="44">
        <f>K$3+((K$23-K$3)*0.05)</f>
        <v>-0.37804300823843573</v>
      </c>
      <c r="L4" s="45">
        <f t="shared" si="0"/>
        <v>1.7502287584183859E-2</v>
      </c>
      <c r="M4" s="45">
        <f t="shared" si="1"/>
        <v>2.1187370768658988E-2</v>
      </c>
      <c r="N4" s="110">
        <f>10^O4</f>
        <v>34.148229502184762</v>
      </c>
      <c r="O4" s="44">
        <f>O$3+((O$23-O$3)*0.05)</f>
        <v>1.5333681915500774</v>
      </c>
      <c r="P4" s="45">
        <f t="shared" si="2"/>
        <v>2.0591611187379198E-2</v>
      </c>
      <c r="Q4" s="45">
        <f t="shared" si="3"/>
        <v>3.3675096373142477E-2</v>
      </c>
      <c r="R4" s="110">
        <f>10^S4</f>
        <v>13.300135414628024</v>
      </c>
      <c r="S4" s="44">
        <f>S$3+((S$23-S$3)*0.05)</f>
        <v>1.123856062735983</v>
      </c>
      <c r="T4" s="45">
        <f t="shared" si="4"/>
        <v>3.9351712611997686E-2</v>
      </c>
      <c r="U4" s="45">
        <f t="shared" si="5"/>
        <v>1.6341814086628603E-2</v>
      </c>
      <c r="V4"/>
      <c r="Y4" s="41">
        <v>0</v>
      </c>
      <c r="Z4" s="54">
        <f>Z5/10000000</f>
        <v>4.9999999999999998E-8</v>
      </c>
      <c r="AA4" s="54">
        <f>AA5/50</f>
        <v>4.07732929084881E-2</v>
      </c>
      <c r="AB4" s="47">
        <v>0.9999999999999849</v>
      </c>
      <c r="AC4" s="23">
        <f>AC5*15</f>
        <v>12.735389089254683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0.43838329055408687</v>
      </c>
      <c r="K5" s="44">
        <f>K$3+((K$23-K$3)*0.1)</f>
        <v>-0.35814600780483385</v>
      </c>
      <c r="L5" s="45">
        <f t="shared" si="0"/>
        <v>1.7213102765782463E-2</v>
      </c>
      <c r="M5" s="45">
        <f t="shared" si="1"/>
        <v>2.1231204305262992E-2</v>
      </c>
      <c r="N5" s="110">
        <f t="shared" ref="N5:N22" si="7">10^O5</f>
        <v>38.870052604462728</v>
      </c>
      <c r="O5" s="44">
        <f>O$3+((O$23-O$3)*0.1)</f>
        <v>1.5896151283804925</v>
      </c>
      <c r="P5" s="45">
        <f t="shared" si="2"/>
        <v>2.122609650539679E-2</v>
      </c>
      <c r="Q5" s="45">
        <f t="shared" si="3"/>
        <v>3.311163138391339E-2</v>
      </c>
      <c r="R5" s="110">
        <f t="shared" ref="R5:R22" si="8">10^S5</f>
        <v>17.689360204744265</v>
      </c>
      <c r="S5" s="44">
        <f>S$3+((S$23-S$3)*0.1)</f>
        <v>1.2477121254719663</v>
      </c>
      <c r="T5" s="45">
        <f t="shared" si="4"/>
        <v>3.7427606026248783E-2</v>
      </c>
      <c r="U5" s="45">
        <f t="shared" si="5"/>
        <v>1.7547027319024328E-2</v>
      </c>
      <c r="V5"/>
      <c r="X5" s="3"/>
      <c r="Z5" s="45">
        <v>0.5</v>
      </c>
      <c r="AA5" s="9">
        <v>2.0386646454244048</v>
      </c>
      <c r="AB5" s="9">
        <v>1</v>
      </c>
      <c r="AC5" s="9">
        <v>0.84902593928364556</v>
      </c>
    </row>
    <row r="6" spans="1:29">
      <c r="A6" s="53"/>
      <c r="B6" s="3">
        <f>'140°C'!A1</f>
        <v>140</v>
      </c>
      <c r="C6" s="15" t="s">
        <v>12</v>
      </c>
      <c r="D6" s="3">
        <f>AC4</f>
        <v>12.735389089254683</v>
      </c>
      <c r="E6" s="6">
        <f>1/(B6+273.15)</f>
        <v>2.4204284158296022E-3</v>
      </c>
      <c r="F6" s="7">
        <f>LN(D6)</f>
        <v>2.5443846607133938</v>
      </c>
      <c r="G6" s="3"/>
      <c r="H6" s="3"/>
      <c r="J6" s="110">
        <f t="shared" si="6"/>
        <v>0.45893480222519406</v>
      </c>
      <c r="K6" s="44">
        <f>K$3+((K$23-K$3)*0.15)</f>
        <v>-0.33824900737123198</v>
      </c>
      <c r="L6" s="45">
        <f t="shared" si="0"/>
        <v>1.6916734862838942E-2</v>
      </c>
      <c r="M6" s="45">
        <f t="shared" si="1"/>
        <v>2.1268491440239151E-2</v>
      </c>
      <c r="N6" s="110">
        <f t="shared" si="7"/>
        <v>44.244782569972898</v>
      </c>
      <c r="O6" s="44">
        <f>O$3+((O$23-O$3)*0.15)</f>
        <v>1.6458620652109075</v>
      </c>
      <c r="P6" s="45">
        <f t="shared" si="2"/>
        <v>2.1945333547727743E-2</v>
      </c>
      <c r="Q6" s="45">
        <f t="shared" si="3"/>
        <v>3.2623542124048041E-2</v>
      </c>
      <c r="R6" s="110">
        <f t="shared" si="8"/>
        <v>23.527088612123084</v>
      </c>
      <c r="S6" s="44">
        <f>S$3+((S$23-S$3)*0.15)</f>
        <v>1.3715681882079493</v>
      </c>
      <c r="T6" s="45">
        <f t="shared" si="4"/>
        <v>3.5648404497947678E-2</v>
      </c>
      <c r="U6" s="45">
        <f t="shared" si="5"/>
        <v>1.8993641144802263E-2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0.48044977359257246</v>
      </c>
      <c r="K7" s="44">
        <f>K$3+((K$23-K$3)*0.2)</f>
        <v>-0.31835200693763011</v>
      </c>
      <c r="L7" s="45">
        <f t="shared" si="0"/>
        <v>1.6620676560754298E-2</v>
      </c>
      <c r="M7" s="45">
        <f t="shared" si="1"/>
        <v>2.129940738444417E-2</v>
      </c>
      <c r="N7" s="110">
        <f t="shared" si="7"/>
        <v>50.362699649123265</v>
      </c>
      <c r="O7" s="44">
        <f>O$3+((O$23-O$3)*0.2)</f>
        <v>1.7021090020413223</v>
      </c>
      <c r="P7" s="45">
        <f t="shared" si="2"/>
        <v>2.2753280487746125E-2</v>
      </c>
      <c r="Q7" s="45">
        <f t="shared" si="3"/>
        <v>3.2218312410114483E-2</v>
      </c>
      <c r="R7" s="110">
        <f t="shared" si="8"/>
        <v>31.291346445318997</v>
      </c>
      <c r="S7" s="44">
        <f>S$3+((S$23-S$3)*0.2)</f>
        <v>1.4954242509439326</v>
      </c>
      <c r="T7" s="45">
        <f t="shared" si="4"/>
        <v>3.4094013829375436E-2</v>
      </c>
      <c r="U7" s="45">
        <f t="shared" si="5"/>
        <v>2.0699483283345536E-2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4.07732929084881E-2</v>
      </c>
      <c r="E8" s="6">
        <f>1/(B8+273.15)</f>
        <v>2.831657935721365E-3</v>
      </c>
      <c r="F8" s="7">
        <f>LN(D8)</f>
        <v>-3.1997279974829702</v>
      </c>
      <c r="J8" s="110">
        <f t="shared" si="6"/>
        <v>0.50297337187317404</v>
      </c>
      <c r="K8" s="44">
        <f>K$3+((K$23-K$3)*0.25)</f>
        <v>-0.29845500650402823</v>
      </c>
      <c r="L8" s="45">
        <f t="shared" si="0"/>
        <v>1.6332420544929512E-2</v>
      </c>
      <c r="M8" s="45">
        <f t="shared" si="1"/>
        <v>2.1324127348734751E-2</v>
      </c>
      <c r="N8" s="110">
        <f t="shared" si="7"/>
        <v>57.32656753226204</v>
      </c>
      <c r="O8" s="44">
        <f>O$3+((O$23-O$3)*0.25)</f>
        <v>1.7583559388717374</v>
      </c>
      <c r="P8" s="45">
        <f t="shared" si="2"/>
        <v>2.3653895498825996E-2</v>
      </c>
      <c r="Q8" s="45">
        <f t="shared" si="3"/>
        <v>3.1903426058680698E-2</v>
      </c>
      <c r="R8" s="110">
        <f t="shared" si="8"/>
        <v>41.6179145028782</v>
      </c>
      <c r="S8" s="44">
        <f>S$3+((S$23-S$3)*0.25)</f>
        <v>1.6192803136799157</v>
      </c>
      <c r="T8" s="45">
        <f t="shared" si="4"/>
        <v>3.2844339822813089E-2</v>
      </c>
      <c r="U8" s="45">
        <f t="shared" si="5"/>
        <v>2.2682381454037254E-2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4.9999999999999998E-8</v>
      </c>
      <c r="E9" s="6">
        <f>1/(B9+273.15)</f>
        <v>3.5316969803990822E-3</v>
      </c>
      <c r="F9" s="7">
        <f>LN(D9)</f>
        <v>-16.811242831518264</v>
      </c>
      <c r="J9" s="110">
        <f t="shared" si="6"/>
        <v>0.52655288173369486</v>
      </c>
      <c r="K9" s="44">
        <f>K$3+((K$23-K$3)*0.3)</f>
        <v>-0.27855800607042636</v>
      </c>
      <c r="L9" s="45">
        <f t="shared" si="0"/>
        <v>1.605945950076558E-2</v>
      </c>
      <c r="M9" s="45">
        <f t="shared" si="1"/>
        <v>2.1342826543967592E-2</v>
      </c>
      <c r="N9" s="110">
        <f t="shared" si="7"/>
        <v>65.253359488805899</v>
      </c>
      <c r="O9" s="44">
        <f>O$3+((O$23-O$3)*0.3)</f>
        <v>1.8146028757021524</v>
      </c>
      <c r="P9" s="45">
        <f t="shared" si="2"/>
        <v>2.465113675434143E-2</v>
      </c>
      <c r="Q9" s="45">
        <f t="shared" si="3"/>
        <v>3.168636688631471E-2</v>
      </c>
      <c r="R9" s="110">
        <f t="shared" si="8"/>
        <v>55.352389856269163</v>
      </c>
      <c r="S9" s="44">
        <f>S$3+((S$23-S$3)*0.3)</f>
        <v>1.7431363764158987</v>
      </c>
      <c r="T9" s="45">
        <f t="shared" si="4"/>
        <v>3.1979288280541716E-2</v>
      </c>
      <c r="U9" s="45">
        <f t="shared" si="5"/>
        <v>2.4960163376260544E-2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0.55123780455711624</v>
      </c>
      <c r="K10" s="44">
        <f>K$3+((K$23-K$3)*0.35)</f>
        <v>-0.25866100563682448</v>
      </c>
      <c r="L10" s="45">
        <f t="shared" si="0"/>
        <v>1.5809286113663487E-2</v>
      </c>
      <c r="M10" s="45">
        <f t="shared" si="1"/>
        <v>2.1355680180999405E-2</v>
      </c>
      <c r="N10" s="110">
        <f t="shared" si="7"/>
        <v>74.276223187076937</v>
      </c>
      <c r="O10" s="44">
        <f>O$3+((O$23-O$3)*0.35)</f>
        <v>1.8708498125325674</v>
      </c>
      <c r="P10" s="45">
        <f t="shared" si="2"/>
        <v>2.5748962427666486E-2</v>
      </c>
      <c r="Q10" s="45">
        <f t="shared" si="3"/>
        <v>3.1574618709584563E-2</v>
      </c>
      <c r="R10" s="110">
        <f t="shared" si="8"/>
        <v>73.619428061166232</v>
      </c>
      <c r="S10" s="44">
        <f>S$3+((S$23-S$3)*0.35)</f>
        <v>1.8669924391518817</v>
      </c>
      <c r="T10" s="45">
        <f t="shared" si="4"/>
        <v>3.1578765004842344E-2</v>
      </c>
      <c r="U10" s="45">
        <f t="shared" si="5"/>
        <v>2.755065676939852E-2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35.040417419124836</v>
      </c>
      <c r="D11" s="13">
        <f>SLOPE(F6:F7,E6:E7)</f>
        <v>-13425.735934137687</v>
      </c>
      <c r="E11" s="14">
        <f>(D11*8.3144621)/1000</f>
        <v>-111.6277725889959</v>
      </c>
      <c r="F11" s="3"/>
      <c r="G11" s="8"/>
      <c r="J11" s="110">
        <f t="shared" si="6"/>
        <v>0.57707996236288539</v>
      </c>
      <c r="K11" s="44">
        <f>K$3+((K$23-K$3)*0.4)</f>
        <v>-0.23876400520322255</v>
      </c>
      <c r="L11" s="45">
        <f t="shared" si="0"/>
        <v>1.5589393069024229E-2</v>
      </c>
      <c r="M11" s="45">
        <f t="shared" si="1"/>
        <v>2.1362863470686881E-2</v>
      </c>
      <c r="N11" s="110">
        <f t="shared" si="7"/>
        <v>84.546717198260055</v>
      </c>
      <c r="O11" s="44">
        <f>O$3+((O$23-O$3)*0.4)</f>
        <v>1.9270967493629825</v>
      </c>
      <c r="P11" s="45">
        <f t="shared" si="2"/>
        <v>2.6951330692175226E-2</v>
      </c>
      <c r="Q11" s="45">
        <f t="shared" si="3"/>
        <v>3.1575665345058263E-2</v>
      </c>
      <c r="R11" s="110">
        <f t="shared" si="8"/>
        <v>97.91483623609777</v>
      </c>
      <c r="S11" s="44">
        <f>S$3+((S$23-S$3)*0.4)</f>
        <v>1.9908485018878652</v>
      </c>
      <c r="T11" s="45">
        <f t="shared" si="4"/>
        <v>3.1722675797996043E-2</v>
      </c>
      <c r="U11" s="45">
        <f t="shared" si="5"/>
        <v>3.047168935283431E-2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37.666131410370184</v>
      </c>
      <c r="D12" s="13">
        <f>SLOPE(F7:F8,E7:E8)</f>
        <v>-14431.77824988334</v>
      </c>
      <c r="E12" s="14">
        <f>(D12*8.3144621)/1000</f>
        <v>-119.99247329425937</v>
      </c>
      <c r="F12" s="3"/>
      <c r="J12" s="110">
        <f t="shared" si="6"/>
        <v>0.60413360659889825</v>
      </c>
      <c r="K12" s="44">
        <f>K$3+((K$23-K$3)*0.45)</f>
        <v>-0.21886700476962068</v>
      </c>
      <c r="L12" s="45">
        <f t="shared" si="0"/>
        <v>1.5407273052248795E-2</v>
      </c>
      <c r="M12" s="45">
        <f t="shared" si="1"/>
        <v>2.1364551623886733E-2</v>
      </c>
      <c r="N12" s="110">
        <f t="shared" si="7"/>
        <v>96.237356751416399</v>
      </c>
      <c r="O12" s="44">
        <f>O$3+((O$23-O$3)*0.45)</f>
        <v>1.9833436861933973</v>
      </c>
      <c r="P12" s="45">
        <f t="shared" si="2"/>
        <v>2.8262199721241714E-2</v>
      </c>
      <c r="Q12" s="45">
        <f t="shared" si="3"/>
        <v>3.169699060930381E-2</v>
      </c>
      <c r="R12" s="110">
        <f t="shared" si="8"/>
        <v>130.22805810412268</v>
      </c>
      <c r="S12" s="44">
        <f>S$3+((S$23-S$3)*0.45)</f>
        <v>2.1147045646238483</v>
      </c>
      <c r="T12" s="45">
        <f t="shared" si="4"/>
        <v>3.2490926462283846E-2</v>
      </c>
      <c r="U12" s="45">
        <f t="shared" si="5"/>
        <v>3.374108884595102E-2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36.421664318881142</v>
      </c>
      <c r="D13" s="13">
        <f>SLOPE(F6:F8,E6:E8)</f>
        <v>-13981.164275548119</v>
      </c>
      <c r="E13" s="14">
        <f>(D13*8.3144621)/1000</f>
        <v>-116.2458604829188</v>
      </c>
      <c r="F13" s="3">
        <f>CORREL(F6:F8,E6:E8)^2</f>
        <v>0.99957570716798638</v>
      </c>
      <c r="J13" s="110">
        <f t="shared" si="6"/>
        <v>0.63245553203367588</v>
      </c>
      <c r="K13" s="44">
        <f>K$3+((K$23-K$3)*0.5)</f>
        <v>-0.1989700043360188</v>
      </c>
      <c r="L13" s="45">
        <f t="shared" si="0"/>
        <v>1.5270418748738177E-2</v>
      </c>
      <c r="M13" s="45">
        <f t="shared" si="1"/>
        <v>2.1360919851455658E-2</v>
      </c>
      <c r="N13" s="110">
        <f t="shared" si="7"/>
        <v>109.54451150103328</v>
      </c>
      <c r="O13" s="44">
        <f>O$3+((O$23-O$3)*0.5)</f>
        <v>2.0395906230238126</v>
      </c>
      <c r="P13" s="45">
        <f t="shared" si="2"/>
        <v>2.9685527688240024E-2</v>
      </c>
      <c r="Q13" s="45">
        <f t="shared" si="3"/>
        <v>3.1946078318889251E-2</v>
      </c>
      <c r="R13" s="110">
        <f t="shared" si="8"/>
        <v>173.2050807568879</v>
      </c>
      <c r="S13" s="44">
        <f>S$3+((S$23-S$3)*0.5)</f>
        <v>2.2385606273598313</v>
      </c>
      <c r="T13" s="45">
        <f t="shared" si="4"/>
        <v>3.3963422799986848E-2</v>
      </c>
      <c r="U13" s="45">
        <f t="shared" si="5"/>
        <v>3.7376682968131764E-2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46.068721916608283</v>
      </c>
      <c r="D14" s="13">
        <f>SLOPE(F6:F9,E6:E9)</f>
        <v>-17706.363332381301</v>
      </c>
      <c r="E14" s="14">
        <f>(D14*8.3144621)/1000</f>
        <v>-147.21888685591404</v>
      </c>
      <c r="F14" s="3">
        <f>CORREL(F6:F9,E6:E9)^2</f>
        <v>0.99397987824651635</v>
      </c>
      <c r="J14" s="110">
        <f t="shared" si="6"/>
        <v>0.66210519598783313</v>
      </c>
      <c r="K14" s="44">
        <f>K$3+((K$23-K$3)*0.55)</f>
        <v>-0.1790730039024169</v>
      </c>
      <c r="L14" s="45">
        <f t="shared" si="0"/>
        <v>1.5186322843893364E-2</v>
      </c>
      <c r="M14" s="45">
        <f t="shared" si="1"/>
        <v>2.135214336425036E-2</v>
      </c>
      <c r="N14" s="110">
        <f t="shared" si="7"/>
        <v>124.69170398140002</v>
      </c>
      <c r="O14" s="44">
        <f>O$3+((O$23-O$3)*0.55)</f>
        <v>2.0958375598542274</v>
      </c>
      <c r="P14" s="45">
        <f t="shared" si="2"/>
        <v>3.1225272766544201E-2</v>
      </c>
      <c r="Q14" s="45">
        <f t="shared" si="3"/>
        <v>3.2330412290382575E-2</v>
      </c>
      <c r="R14" s="110">
        <f t="shared" si="8"/>
        <v>230.36510285681931</v>
      </c>
      <c r="S14" s="44">
        <f>S$3+((S$23-S$3)*0.55)</f>
        <v>2.3624166900958148</v>
      </c>
      <c r="T14" s="45">
        <f t="shared" si="4"/>
        <v>3.6220070613386071E-2</v>
      </c>
      <c r="U14" s="45">
        <f t="shared" si="5"/>
        <v>4.1396299438759679E-2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0.69314484315514635</v>
      </c>
      <c r="K15" s="44">
        <f>K$3+((K$23-K$3)*0.6)</f>
        <v>-0.15917600346881505</v>
      </c>
      <c r="L15" s="45">
        <f t="shared" si="0"/>
        <v>1.5162478023115348E-2</v>
      </c>
      <c r="M15" s="45">
        <f t="shared" si="1"/>
        <v>2.1338397373127541E-2</v>
      </c>
      <c r="N15" s="110">
        <f t="shared" si="7"/>
        <v>141.93336415251105</v>
      </c>
      <c r="O15" s="44">
        <f>O$3+((O$23-O$3)*0.6)</f>
        <v>2.1520844966846422</v>
      </c>
      <c r="P15" s="45">
        <f t="shared" si="2"/>
        <v>3.2885393129528318E-2</v>
      </c>
      <c r="Q15" s="45">
        <f t="shared" si="3"/>
        <v>3.2857476340351834E-2</v>
      </c>
      <c r="R15" s="110">
        <f t="shared" si="8"/>
        <v>306.38870628004059</v>
      </c>
      <c r="S15" s="44">
        <f>S$3+((S$23-S$3)*0.6)</f>
        <v>2.4862727528317974</v>
      </c>
      <c r="T15" s="45">
        <f t="shared" si="4"/>
        <v>3.9340775704762541E-2</v>
      </c>
      <c r="U15" s="45">
        <f t="shared" si="5"/>
        <v>4.5817765977217845E-2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0.72563963627526229</v>
      </c>
      <c r="K16" s="44">
        <f>K$3+((K$23-K$3)*0.65)</f>
        <v>-0.13927900303521318</v>
      </c>
      <c r="L16" s="45">
        <f t="shared" si="0"/>
        <v>1.520637697180512E-2</v>
      </c>
      <c r="M16" s="45">
        <f t="shared" si="1"/>
        <v>2.1319857088943905E-2</v>
      </c>
      <c r="N16" s="110">
        <f t="shared" si="7"/>
        <v>161.55910310323711</v>
      </c>
      <c r="O16" s="44">
        <f>O$3+((O$23-O$3)*0.65)</f>
        <v>2.2083314335150575</v>
      </c>
      <c r="P16" s="45">
        <f t="shared" si="2"/>
        <v>3.4669846950566456E-2</v>
      </c>
      <c r="Q16" s="45">
        <f t="shared" si="3"/>
        <v>3.3534754285365016E-2</v>
      </c>
      <c r="R16" s="110">
        <f t="shared" si="8"/>
        <v>407.50112830372342</v>
      </c>
      <c r="S16" s="44">
        <f>S$3+((S$23-S$3)*0.65)</f>
        <v>2.6101288155677809</v>
      </c>
      <c r="T16" s="45">
        <f t="shared" si="4"/>
        <v>4.340544387639738E-2</v>
      </c>
      <c r="U16" s="45">
        <f t="shared" si="5"/>
        <v>5.0658910302889451E-2</v>
      </c>
      <c r="V16"/>
    </row>
    <row r="17" spans="1:22">
      <c r="A17" s="107" t="str">
        <f>fossil!A2</f>
        <v>10˚C</v>
      </c>
      <c r="B17" s="108">
        <f t="array" ref="B17:E17">LINEST(B150:B265,A150:A265^{1,2,3})</f>
        <v>0.15853436573729657</v>
      </c>
      <c r="C17" s="108">
        <v>0.16126329370772918</v>
      </c>
      <c r="D17" s="108">
        <v>3.9729323737398139E-2</v>
      </c>
      <c r="E17" s="108">
        <v>1.8039880731414805E-2</v>
      </c>
      <c r="F17"/>
      <c r="J17" s="110">
        <f t="shared" si="6"/>
        <v>0.75965779293237379</v>
      </c>
      <c r="K17" s="44">
        <f>K$3+((K$23-K$3)*0.7)</f>
        <v>-0.1193820026016113</v>
      </c>
      <c r="L17" s="45">
        <f t="shared" si="0"/>
        <v>1.532551237536367E-2</v>
      </c>
      <c r="M17" s="45">
        <f t="shared" si="1"/>
        <v>2.1296697722556157E-2</v>
      </c>
      <c r="N17" s="110">
        <f t="shared" si="7"/>
        <v>183.8985776978821</v>
      </c>
      <c r="O17" s="44">
        <f>O$3+((O$23-O$3)*0.7)</f>
        <v>2.2645783703454723</v>
      </c>
      <c r="P17" s="45">
        <f t="shared" si="2"/>
        <v>3.658259240303266E-2</v>
      </c>
      <c r="Q17" s="45">
        <f t="shared" si="3"/>
        <v>3.4369729941990126E-2</v>
      </c>
      <c r="R17" s="110">
        <f t="shared" si="8"/>
        <v>541.98201880532281</v>
      </c>
      <c r="S17" s="44">
        <f>S$3+((S$23-S$3)*0.7)</f>
        <v>2.7339848783037635</v>
      </c>
      <c r="T17" s="45">
        <f t="shared" si="4"/>
        <v>4.8493980930571556E-2</v>
      </c>
      <c r="U17" s="45">
        <f t="shared" si="5"/>
        <v>5.5937560135157521E-2</v>
      </c>
      <c r="V17"/>
    </row>
    <row r="18" spans="1:22">
      <c r="A18" s="107" t="str">
        <f>'80°C'!A2</f>
        <v>80˚C</v>
      </c>
      <c r="B18" s="108">
        <f t="array" ref="B18:E18">LINEST(I150:I187,H150:H187^{1,2,3})</f>
        <v>3.7072078368546994E-3</v>
      </c>
      <c r="C18" s="108">
        <v>-4.2847771356596589E-3</v>
      </c>
      <c r="D18" s="108">
        <v>-2.4586588665957815E-3</v>
      </c>
      <c r="E18" s="108">
        <v>2.1070552605918579E-2</v>
      </c>
      <c r="F18"/>
      <c r="J18" s="110">
        <f t="shared" si="6"/>
        <v>0.79527072876705074</v>
      </c>
      <c r="K18" s="44">
        <f>K$3+((K$23-K$3)*0.75)</f>
        <v>-9.9485002168009373E-2</v>
      </c>
      <c r="L18" s="45">
        <f t="shared" si="0"/>
        <v>1.5527376919191991E-2</v>
      </c>
      <c r="M18" s="45">
        <f t="shared" si="1"/>
        <v>2.1269094484820991E-2</v>
      </c>
      <c r="N18" s="110">
        <f t="shared" si="7"/>
        <v>209.32702787842123</v>
      </c>
      <c r="O18" s="44">
        <f>O$3+((O$23-O$3)*0.75)</f>
        <v>2.3208253071758875</v>
      </c>
      <c r="P18" s="45">
        <f t="shared" si="2"/>
        <v>3.8627587660301013E-2</v>
      </c>
      <c r="Q18" s="45">
        <f t="shared" si="3"/>
        <v>3.5369887126795244E-2</v>
      </c>
      <c r="R18" s="110">
        <f t="shared" si="8"/>
        <v>720.843424240427</v>
      </c>
      <c r="S18" s="44">
        <f>S$3+((S$23-S$3)*0.75)</f>
        <v>2.857840941039747</v>
      </c>
      <c r="T18" s="45">
        <f t="shared" si="4"/>
        <v>5.4686292669566171E-2</v>
      </c>
      <c r="U18" s="45">
        <f t="shared" si="5"/>
        <v>6.1671543193405245E-2</v>
      </c>
      <c r="V18"/>
    </row>
    <row r="19" spans="1:22">
      <c r="A19" s="107" t="str">
        <f>'110°C'!A2</f>
        <v>110˚C</v>
      </c>
      <c r="B19" s="108">
        <f t="array" ref="B19:E19">LINEST(P150:P184,O150:O184^{1,2,3})</f>
        <v>7.0093098024280494E-3</v>
      </c>
      <c r="C19" s="108">
        <v>-2.151379094598635E-2</v>
      </c>
      <c r="D19" s="108">
        <v>5.8924861740286064E-3</v>
      </c>
      <c r="E19" s="108">
        <v>4.9952813422443038E-2</v>
      </c>
      <c r="F19"/>
      <c r="J19" s="110">
        <f t="shared" si="6"/>
        <v>0.83255320740187322</v>
      </c>
      <c r="K19" s="44">
        <f>K$3+((K$23-K$3)*0.8)</f>
        <v>-7.9588001734407499E-2</v>
      </c>
      <c r="L19" s="45">
        <f t="shared" si="0"/>
        <v>1.581946328869107E-2</v>
      </c>
      <c r="M19" s="45">
        <f t="shared" si="1"/>
        <v>2.123722258659512E-2</v>
      </c>
      <c r="N19" s="110">
        <f t="shared" si="7"/>
        <v>238.27157963341841</v>
      </c>
      <c r="O19" s="44">
        <f>O$3+((O$23-O$3)*0.8)</f>
        <v>2.3770722440063023</v>
      </c>
      <c r="P19" s="45">
        <f t="shared" si="2"/>
        <v>4.0808790895745545E-2</v>
      </c>
      <c r="Q19" s="45">
        <f t="shared" si="3"/>
        <v>3.6542709656348316E-2</v>
      </c>
      <c r="R19" s="110">
        <f t="shared" si="8"/>
        <v>958.73151551418414</v>
      </c>
      <c r="S19" s="44">
        <f>S$3+((S$23-S$3)*0.8)</f>
        <v>2.9816970037757304</v>
      </c>
      <c r="T19" s="45">
        <f t="shared" si="4"/>
        <v>6.2062284895662338E-2</v>
      </c>
      <c r="U19" s="45">
        <f t="shared" si="5"/>
        <v>6.7878687197015772E-2</v>
      </c>
      <c r="V19"/>
    </row>
    <row r="20" spans="1:22">
      <c r="A20" s="107" t="str">
        <f>'140°C'!A2</f>
        <v>140˚C</v>
      </c>
      <c r="B20" s="108">
        <f t="array" ref="B20:E20">LINEST(W150:W248,V150:V248^{1,2,3})</f>
        <v>1.5638414815923453E-3</v>
      </c>
      <c r="C20" s="108">
        <v>2.0144991994460863E-3</v>
      </c>
      <c r="D20" s="108">
        <v>-1.6494398851250756E-3</v>
      </c>
      <c r="E20" s="108">
        <v>1.3431272932318623E-2</v>
      </c>
      <c r="F20"/>
      <c r="J20" s="110">
        <f t="shared" si="6"/>
        <v>0.87158349739561602</v>
      </c>
      <c r="K20" s="44">
        <f>K$3+((K$23-K$3)*0.85)</f>
        <v>-5.9691001300805624E-2</v>
      </c>
      <c r="L20" s="45">
        <f t="shared" si="0"/>
        <v>1.6209264169261901E-2</v>
      </c>
      <c r="M20" s="45">
        <f t="shared" si="1"/>
        <v>2.1201257238735238E-2</v>
      </c>
      <c r="N20" s="110">
        <f t="shared" si="7"/>
        <v>271.21841950566892</v>
      </c>
      <c r="O20" s="44">
        <f>O$3+((O$23-O$3)*0.85)</f>
        <v>2.4333191808367176</v>
      </c>
      <c r="P20" s="45">
        <f t="shared" si="2"/>
        <v>4.313016028274036E-2</v>
      </c>
      <c r="Q20" s="45">
        <f t="shared" si="3"/>
        <v>3.7895681347217408E-2</v>
      </c>
      <c r="R20" s="110">
        <f t="shared" si="8"/>
        <v>1275.1258982610182</v>
      </c>
      <c r="S20" s="44">
        <f>S$3+((S$23-S$3)*0.85)</f>
        <v>3.105553066511713</v>
      </c>
      <c r="T20" s="45">
        <f t="shared" si="4"/>
        <v>7.0701863411140944E-2</v>
      </c>
      <c r="U20" s="45">
        <f t="shared" si="5"/>
        <v>7.4576819865372082E-2</v>
      </c>
      <c r="V20"/>
    </row>
    <row r="21" spans="1:22">
      <c r="F21"/>
      <c r="J21" s="110">
        <f t="shared" si="6"/>
        <v>0.91244353655548094</v>
      </c>
      <c r="K21" s="44">
        <f>K$3+((K$23-K$3)*0.9)</f>
        <v>-3.9794000867203749E-2</v>
      </c>
      <c r="L21" s="45">
        <f t="shared" si="0"/>
        <v>1.6704272246305472E-2</v>
      </c>
      <c r="M21" s="45">
        <f t="shared" si="1"/>
        <v>2.1161373652098053E-2</v>
      </c>
      <c r="N21" s="110">
        <f t="shared" si="7"/>
        <v>308.7209611499801</v>
      </c>
      <c r="O21" s="44">
        <f>O$3+((O$23-O$3)*0.9)</f>
        <v>2.4895661176671324</v>
      </c>
      <c r="P21" s="45">
        <f t="shared" si="2"/>
        <v>4.5595653994659487E-2</v>
      </c>
      <c r="Q21" s="45">
        <f t="shared" si="3"/>
        <v>3.9436286015970531E-2</v>
      </c>
      <c r="R21" s="110">
        <f t="shared" si="8"/>
        <v>1695.9347117570765</v>
      </c>
      <c r="S21" s="44">
        <f>S$3+((S$23-S$3)*0.9)</f>
        <v>3.2294091292476965</v>
      </c>
      <c r="T21" s="45">
        <f t="shared" si="4"/>
        <v>8.0684934018283236E-2</v>
      </c>
      <c r="U21" s="45">
        <f t="shared" si="5"/>
        <v>8.1783768917857436E-2</v>
      </c>
      <c r="V21"/>
    </row>
    <row r="22" spans="1:22">
      <c r="J22" s="110">
        <f t="shared" si="6"/>
        <v>0.95521910395232412</v>
      </c>
      <c r="K22" s="44">
        <f>K$3+((K$23-K$3)*0.95)</f>
        <v>-1.9897000433601875E-2</v>
      </c>
      <c r="L22" s="45">
        <f t="shared" si="0"/>
        <v>1.7311980205222777E-2</v>
      </c>
      <c r="M22" s="45">
        <f t="shared" si="1"/>
        <v>2.1117747037540265E-2</v>
      </c>
      <c r="N22" s="110">
        <f t="shared" si="7"/>
        <v>351.40914111615297</v>
      </c>
      <c r="O22" s="44">
        <f>O$3+((O$23-O$3)*0.95)</f>
        <v>2.5458130544975477</v>
      </c>
      <c r="P22" s="45">
        <f t="shared" si="2"/>
        <v>4.8209230204877024E-2</v>
      </c>
      <c r="Q22" s="45">
        <f t="shared" si="3"/>
        <v>4.1172007479175682E-2</v>
      </c>
      <c r="R22" s="110">
        <f t="shared" si="8"/>
        <v>2255.6161320737256</v>
      </c>
      <c r="S22" s="44">
        <f>S$3+((S$23-S$3)*0.95)</f>
        <v>3.3532651919836796</v>
      </c>
      <c r="T22" s="45">
        <f t="shared" si="4"/>
        <v>9.2091402519370119E-2</v>
      </c>
      <c r="U22" s="45">
        <f t="shared" si="5"/>
        <v>8.951736207385487E-2</v>
      </c>
      <c r="V22"/>
    </row>
    <row r="23" spans="1:22">
      <c r="A23" s="41" t="s">
        <v>7</v>
      </c>
      <c r="J23" s="109">
        <v>1</v>
      </c>
      <c r="K23" s="19">
        <f>LOG(J23)</f>
        <v>0</v>
      </c>
      <c r="L23" s="45">
        <f t="shared" si="0"/>
        <v>1.8039880731414805E-2</v>
      </c>
      <c r="M23" s="45">
        <f t="shared" si="1"/>
        <v>2.1070552605918579E-2</v>
      </c>
      <c r="N23" s="109">
        <v>400</v>
      </c>
      <c r="O23" s="19">
        <f>LOG(N23)</f>
        <v>2.6020599913279625</v>
      </c>
      <c r="P23" s="45">
        <f t="shared" si="2"/>
        <v>5.0974847086767E-2</v>
      </c>
      <c r="Q23" s="45">
        <f t="shared" si="3"/>
        <v>4.3110329553400877E-2</v>
      </c>
      <c r="R23" s="109">
        <v>3000</v>
      </c>
      <c r="S23" s="19">
        <f>LOG(R23)</f>
        <v>3.4771212547196626</v>
      </c>
      <c r="T23" s="45">
        <f t="shared" si="4"/>
        <v>0.10500117471668269</v>
      </c>
      <c r="U23" s="45">
        <f t="shared" si="5"/>
        <v>9.7795427052747519E-2</v>
      </c>
      <c r="V23"/>
    </row>
    <row r="24" spans="1:22">
      <c r="A24" s="84" t="s">
        <v>35</v>
      </c>
      <c r="B24" s="85" t="str">
        <f>fossil!F2</f>
        <v>Val 10˚C</v>
      </c>
      <c r="C24" s="84" t="s">
        <v>35</v>
      </c>
      <c r="D24" s="85" t="str">
        <f>'80°C'!F2</f>
        <v>Val 80˚C</v>
      </c>
      <c r="E24" s="84" t="s">
        <v>35</v>
      </c>
      <c r="F24" s="84" t="str">
        <f>'110°C'!F2</f>
        <v>Val 110˚C</v>
      </c>
      <c r="G24" s="84" t="s">
        <v>35</v>
      </c>
      <c r="H24" s="84" t="str">
        <f>'140°C'!F2</f>
        <v>Val 140˚C</v>
      </c>
      <c r="M24" s="52">
        <f>AVERAGE(L23:M23)</f>
        <v>1.9555216668666692E-2</v>
      </c>
      <c r="Q24" s="52">
        <f>AVERAGE(P23:Q23)</f>
        <v>4.7042588320083942E-2</v>
      </c>
      <c r="U24" s="52">
        <f>AVERAGE(T23:U23)</f>
        <v>0.1013983008847151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'80°C'!F3</f>
        <v>1.4617633E-2</v>
      </c>
      <c r="E25" s="88">
        <f>'110°C'!A3</f>
        <v>0</v>
      </c>
      <c r="F25" s="89">
        <f>'110°C'!F3</f>
        <v>1.4617633E-2</v>
      </c>
      <c r="G25" s="90">
        <f>'140°C'!A3</f>
        <v>0</v>
      </c>
      <c r="H25" s="91">
        <f>'140°C'!F3</f>
        <v>1.4617633E-2</v>
      </c>
      <c r="L25" s="41">
        <f>(L3-M3)^2</f>
        <v>1.1289727592518671E-5</v>
      </c>
      <c r="P25" s="41">
        <f>(P3-Q3)^2</f>
        <v>2.035910583674688E-4</v>
      </c>
      <c r="T25" s="41">
        <f>(T3-U3)^2</f>
        <v>6.7499390031011382E-4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'80°C'!F4</f>
        <v>1.5739214000000001E-2</v>
      </c>
      <c r="E26" s="88">
        <f>'110°C'!A4</f>
        <v>0</v>
      </c>
      <c r="F26" s="89">
        <f>'110°C'!F4</f>
        <v>1.5739214000000001E-2</v>
      </c>
      <c r="G26" s="90">
        <f>'140°C'!A4</f>
        <v>0</v>
      </c>
      <c r="H26" s="91">
        <f>'140°C'!F4</f>
        <v>1.5739214000000001E-2</v>
      </c>
      <c r="L26" s="41">
        <f t="shared" ref="L26:L45" si="9">(L4-M4)^2</f>
        <v>1.3579838076501353E-5</v>
      </c>
      <c r="P26" s="41">
        <f t="shared" ref="P26:P45" si="10">(P4-Q4)^2</f>
        <v>1.7117758460608718E-4</v>
      </c>
      <c r="T26" s="41">
        <f t="shared" ref="T26:T45" si="11">(T4-U4)^2</f>
        <v>5.2945543014778227E-4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'80°C'!F5</f>
        <v>1.2375621999999999E-2</v>
      </c>
      <c r="E27" s="88">
        <f>'110°C'!A5</f>
        <v>0</v>
      </c>
      <c r="F27" s="89">
        <f>'110°C'!F5</f>
        <v>1.2375621999999999E-2</v>
      </c>
      <c r="G27" s="90">
        <f>'140°C'!A5</f>
        <v>0</v>
      </c>
      <c r="H27" s="91">
        <f>'140°C'!F5</f>
        <v>1.2375621999999999E-2</v>
      </c>
      <c r="L27" s="41">
        <f t="shared" si="9"/>
        <v>1.6145139981575798E-5</v>
      </c>
      <c r="P27" s="41">
        <f t="shared" si="10"/>
        <v>1.412659393484346E-4</v>
      </c>
      <c r="T27" s="41">
        <f t="shared" si="11"/>
        <v>3.952374097341464E-4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'80°C'!F6</f>
        <v>1.2136354E-2</v>
      </c>
      <c r="E28" s="88">
        <f>'110°C'!A6</f>
        <v>0</v>
      </c>
      <c r="F28" s="89">
        <f>'110°C'!F6</f>
        <v>1.2136354E-2</v>
      </c>
      <c r="G28" s="90">
        <f>'140°C'!A6</f>
        <v>0</v>
      </c>
      <c r="H28" s="91">
        <f>'140°C'!F6</f>
        <v>1.2136354E-2</v>
      </c>
      <c r="L28" s="41">
        <f t="shared" si="9"/>
        <v>1.8937785308945983E-5</v>
      </c>
      <c r="P28" s="41">
        <f t="shared" si="10"/>
        <v>1.1402413839940038E-4</v>
      </c>
      <c r="T28" s="41">
        <f t="shared" si="11"/>
        <v>2.7738114234927553E-4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'80°C'!F7</f>
        <v>1.7262805999999999E-2</v>
      </c>
      <c r="E29" s="88">
        <f>'110°C'!A7</f>
        <v>0</v>
      </c>
      <c r="F29" s="89">
        <f>'110°C'!F7</f>
        <v>1.7262805999999999E-2</v>
      </c>
      <c r="G29" s="90">
        <f>'140°C'!A7</f>
        <v>0</v>
      </c>
      <c r="H29" s="91">
        <f>'140°C'!F7</f>
        <v>1.7262805999999999E-2</v>
      </c>
      <c r="L29" s="41">
        <f t="shared" si="9"/>
        <v>2.1890522120545711E-5</v>
      </c>
      <c r="P29" s="41">
        <f t="shared" si="10"/>
        <v>8.9586829291452043E-5</v>
      </c>
      <c r="T29" s="41">
        <f t="shared" si="11"/>
        <v>1.7941344854852806E-4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'80°C'!F8</f>
        <v>1.9188795000000002E-2</v>
      </c>
      <c r="E30" s="88">
        <f>'110°C'!A8</f>
        <v>0</v>
      </c>
      <c r="F30" s="89">
        <f>'110°C'!F8</f>
        <v>1.9188795000000002E-2</v>
      </c>
      <c r="G30" s="90">
        <f>'140°C'!A8</f>
        <v>0</v>
      </c>
      <c r="H30" s="91">
        <f>'140°C'!F8</f>
        <v>1.9188795000000002E-2</v>
      </c>
      <c r="L30" s="41">
        <f t="shared" si="9"/>
        <v>2.491713681515552E-5</v>
      </c>
      <c r="P30" s="41">
        <f t="shared" si="10"/>
        <v>6.8054754457976639E-5</v>
      </c>
      <c r="T30" s="41">
        <f t="shared" si="11"/>
        <v>1.0326539788873323E-4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'80°C'!F9</f>
        <v>1.5586944E-2</v>
      </c>
      <c r="E31" s="88">
        <f>'110°C'!A9</f>
        <v>0</v>
      </c>
      <c r="F31" s="89">
        <f>'110°C'!F9</f>
        <v>1.5586944E-2</v>
      </c>
      <c r="G31" s="90">
        <f>'140°C'!A9</f>
        <v>0</v>
      </c>
      <c r="H31" s="91">
        <f>'140°C'!F9</f>
        <v>1.5586944E-2</v>
      </c>
      <c r="L31" s="41">
        <f t="shared" si="9"/>
        <v>2.791396731319317E-5</v>
      </c>
      <c r="P31" s="41">
        <f t="shared" si="10"/>
        <v>4.9494463009824766E-5</v>
      </c>
      <c r="T31" s="41">
        <f t="shared" si="11"/>
        <v>4.9268114421900174E-5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'80°C'!F10</f>
        <v>1.5120507E-2</v>
      </c>
      <c r="E32" s="88">
        <f>'110°C'!A10</f>
        <v>0</v>
      </c>
      <c r="F32" s="89">
        <f>'110°C'!F10</f>
        <v>1.5120507E-2</v>
      </c>
      <c r="G32" s="90">
        <f>'140°C'!A10</f>
        <v>0</v>
      </c>
      <c r="H32" s="91">
        <f>'140°C'!F10</f>
        <v>1.5120507E-2</v>
      </c>
      <c r="L32" s="41">
        <f t="shared" si="9"/>
        <v>3.0762487150179064E-5</v>
      </c>
      <c r="P32" s="41">
        <f t="shared" si="10"/>
        <v>3.3938271115051558E-5</v>
      </c>
      <c r="T32" s="41">
        <f t="shared" si="11"/>
        <v>1.6225655956450349E-5</v>
      </c>
    </row>
    <row r="33" spans="1:24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'80°C'!F11</f>
        <v>1.4386292E-2</v>
      </c>
      <c r="E33" s="88">
        <f>'110°C'!A11</f>
        <v>0</v>
      </c>
      <c r="F33" s="89">
        <f>'110°C'!F11</f>
        <v>1.4386292E-2</v>
      </c>
      <c r="G33" s="90">
        <f>'140°C'!A11</f>
        <v>0</v>
      </c>
      <c r="H33" s="91">
        <f>'140°C'!F11</f>
        <v>1.4386292E-2</v>
      </c>
      <c r="L33" s="41">
        <f t="shared" si="9"/>
        <v>3.3332960478874703E-5</v>
      </c>
      <c r="P33" s="41">
        <f t="shared" si="10"/>
        <v>2.1384470981854876E-5</v>
      </c>
      <c r="T33" s="41">
        <f t="shared" si="11"/>
        <v>1.5649670859783895E-6</v>
      </c>
    </row>
    <row r="34" spans="1:24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'80°C'!F12</f>
        <v>1.4544361E-2</v>
      </c>
      <c r="E34" s="88">
        <f>'110°C'!A12</f>
        <v>0</v>
      </c>
      <c r="F34" s="89">
        <f>'110°C'!F12</f>
        <v>1.4544361E-2</v>
      </c>
      <c r="G34" s="90">
        <f>'140°C'!A12</f>
        <v>0</v>
      </c>
      <c r="H34" s="91">
        <f>'140°C'!F12</f>
        <v>1.4544361E-2</v>
      </c>
      <c r="L34" s="41">
        <f t="shared" si="9"/>
        <v>3.5489167980096553E-5</v>
      </c>
      <c r="P34" s="41">
        <f t="shared" si="10"/>
        <v>1.1797788444714403E-5</v>
      </c>
      <c r="T34" s="41">
        <f t="shared" si="11"/>
        <v>1.5629059855363892E-6</v>
      </c>
    </row>
    <row r="35" spans="1:24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'80°C'!F13</f>
        <v>1.5018769E-2</v>
      </c>
      <c r="E35" s="88">
        <f>'110°C'!A13</f>
        <v>0</v>
      </c>
      <c r="F35" s="89">
        <f>'110°C'!F13</f>
        <v>1.5018769E-2</v>
      </c>
      <c r="G35" s="90">
        <f>'140°C'!A13</f>
        <v>0</v>
      </c>
      <c r="H35" s="91">
        <f>'140°C'!F13</f>
        <v>1.5018769E-2</v>
      </c>
      <c r="L35" s="41">
        <f t="shared" si="9"/>
        <v>3.7094203682202866E-5</v>
      </c>
      <c r="P35" s="41">
        <f t="shared" si="10"/>
        <v>5.1100891537286198E-6</v>
      </c>
      <c r="T35" s="41">
        <f t="shared" si="11"/>
        <v>1.165034497544466E-5</v>
      </c>
    </row>
    <row r="36" spans="1:24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'80°C'!F14</f>
        <v>1.4194281E-2</v>
      </c>
      <c r="E36" s="88">
        <f>'110°C'!A14</f>
        <v>0</v>
      </c>
      <c r="F36" s="89">
        <f>'110°C'!F14</f>
        <v>1.4194281E-2</v>
      </c>
      <c r="G36" s="90">
        <f>'140°C'!A14</f>
        <v>0</v>
      </c>
      <c r="H36" s="91">
        <f>'140°C'!F14</f>
        <v>1.4194281E-2</v>
      </c>
      <c r="L36" s="41">
        <f t="shared" si="9"/>
        <v>3.8017342689255416E-5</v>
      </c>
      <c r="P36" s="41">
        <f t="shared" si="10"/>
        <v>1.2213333671497068E-6</v>
      </c>
      <c r="T36" s="41">
        <f t="shared" si="11"/>
        <v>2.679334485262864E-5</v>
      </c>
    </row>
    <row r="37" spans="1:24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'80°C'!F15</f>
        <v>2.2204353999999999E-2</v>
      </c>
      <c r="E37" s="88">
        <f>'110°C'!A15</f>
        <v>0</v>
      </c>
      <c r="F37" s="89">
        <f>'110°C'!F15</f>
        <v>2.2204353999999999E-2</v>
      </c>
      <c r="G37" s="90">
        <f>'140°C'!A15</f>
        <v>0</v>
      </c>
      <c r="H37" s="91">
        <f>'140°C'!F15</f>
        <v>2.2204353999999999E-2</v>
      </c>
      <c r="L37" s="41">
        <f t="shared" si="9"/>
        <v>3.8141979817855031E-5</v>
      </c>
      <c r="P37" s="41">
        <f t="shared" si="10"/>
        <v>7.7934711792425063E-10</v>
      </c>
      <c r="T37" s="41">
        <f t="shared" si="11"/>
        <v>4.1951402989480624E-5</v>
      </c>
    </row>
    <row r="38" spans="1:24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'80°C'!F16</f>
        <v>1.5145239E-2</v>
      </c>
      <c r="E38" s="88">
        <f>'110°C'!A16</f>
        <v>0</v>
      </c>
      <c r="F38" s="89">
        <f>'110°C'!F16</f>
        <v>1.5145239E-2</v>
      </c>
      <c r="G38" s="90">
        <f>'140°C'!A16</f>
        <v>0</v>
      </c>
      <c r="H38" s="91">
        <f>'140°C'!F16</f>
        <v>1.5145239E-2</v>
      </c>
      <c r="L38" s="41">
        <f t="shared" si="9"/>
        <v>3.7374639142651264E-5</v>
      </c>
      <c r="P38" s="41">
        <f t="shared" si="10"/>
        <v>1.288435358594108E-6</v>
      </c>
      <c r="T38" s="41">
        <f t="shared" si="11"/>
        <v>5.2612775200247652E-5</v>
      </c>
      <c r="X38" t="s">
        <v>157</v>
      </c>
    </row>
    <row r="39" spans="1:24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'80°C'!F17</f>
        <v>1.2131975E-2</v>
      </c>
      <c r="E39" s="88">
        <f>'110°C'!A17</f>
        <v>120</v>
      </c>
      <c r="F39" s="89">
        <f>'110°C'!F17</f>
        <v>7.3924738000000004E-2</v>
      </c>
      <c r="G39" s="90">
        <f>'140°C'!A17</f>
        <v>1</v>
      </c>
      <c r="H39" s="91">
        <f>'140°C'!F17</f>
        <v>3.7054522999999999E-2</v>
      </c>
      <c r="L39" s="41">
        <f t="shared" si="9"/>
        <v>3.5655054450526258E-5</v>
      </c>
      <c r="P39" s="41">
        <f t="shared" si="10"/>
        <v>4.896760271491218E-6</v>
      </c>
      <c r="T39" s="41">
        <f t="shared" si="11"/>
        <v>5.540687137494463E-5</v>
      </c>
      <c r="X39" t="s">
        <v>158</v>
      </c>
    </row>
    <row r="40" spans="1:24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'80°C'!F18</f>
        <v>1.4349481000000001E-2</v>
      </c>
      <c r="E40" s="88">
        <f>'110°C'!A18</f>
        <v>120</v>
      </c>
      <c r="F40" s="89">
        <f>'110°C'!F18</f>
        <v>2.7236106999999999E-2</v>
      </c>
      <c r="G40" s="90">
        <f>'140°C'!A18</f>
        <v>1</v>
      </c>
      <c r="H40" s="91">
        <f>'140°C'!F18</f>
        <v>1.3090207E-2</v>
      </c>
      <c r="L40" s="41">
        <f t="shared" si="9"/>
        <v>3.2967320603452618E-5</v>
      </c>
      <c r="P40" s="41">
        <f t="shared" si="10"/>
        <v>1.0612612766003777E-5</v>
      </c>
      <c r="T40" s="41">
        <f t="shared" si="11"/>
        <v>4.8793724880794067E-5</v>
      </c>
    </row>
    <row r="41" spans="1:24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'80°C'!F19</f>
        <v>2.3641387999999999E-2</v>
      </c>
      <c r="E41" s="88">
        <f>'110°C'!A19</f>
        <v>240</v>
      </c>
      <c r="F41" s="89">
        <f>'110°C'!F19</f>
        <v>9.1941047999999997E-2</v>
      </c>
      <c r="G41" s="90">
        <f>'140°C'!A19</f>
        <v>1</v>
      </c>
      <c r="H41" s="91">
        <f>'140°C'!F19</f>
        <v>1.4772356E-2</v>
      </c>
      <c r="L41" s="41">
        <f t="shared" si="9"/>
        <v>2.9352115810025784E-5</v>
      </c>
      <c r="P41" s="41">
        <f t="shared" si="10"/>
        <v>1.8199449141136998E-5</v>
      </c>
      <c r="T41" s="41">
        <f t="shared" si="11"/>
        <v>3.3830535731189519E-5</v>
      </c>
    </row>
    <row r="42" spans="1:24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'80°C'!F20</f>
        <v>2.3533558999999999E-2</v>
      </c>
      <c r="E42" s="88">
        <f>'110°C'!A20</f>
        <v>240</v>
      </c>
      <c r="F42" s="89">
        <f>'110°C'!F20</f>
        <v>3.3992004999999999E-2</v>
      </c>
      <c r="G42" s="90">
        <f>'140°C'!A20</f>
        <v>1</v>
      </c>
      <c r="H42" s="91">
        <f>'140°C'!F20</f>
        <v>1.3744902E-2</v>
      </c>
      <c r="L42" s="41">
        <f t="shared" si="9"/>
        <v>2.4919994805669827E-5</v>
      </c>
      <c r="P42" s="41">
        <f t="shared" si="10"/>
        <v>2.7399769726433491E-5</v>
      </c>
      <c r="T42" s="41">
        <f t="shared" si="11"/>
        <v>1.5015287522187551E-5</v>
      </c>
    </row>
    <row r="43" spans="1:24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'80°C'!F21</f>
        <v>1.7852653999999999E-2</v>
      </c>
      <c r="E43" s="88">
        <f>'110°C'!A21</f>
        <v>480</v>
      </c>
      <c r="F43" s="89">
        <f>'110°C'!F21</f>
        <v>4.8509187000000002E-2</v>
      </c>
      <c r="G43" s="90">
        <f>'140°C'!A21</f>
        <v>2</v>
      </c>
      <c r="H43" s="91">
        <f>'140°C'!F21</f>
        <v>1.6042372999999999E-2</v>
      </c>
      <c r="L43" s="41">
        <f t="shared" si="9"/>
        <v>1.9865752941518206E-5</v>
      </c>
      <c r="P43" s="41">
        <f t="shared" si="10"/>
        <v>3.7937813896898865E-5</v>
      </c>
      <c r="T43" s="41">
        <f t="shared" si="11"/>
        <v>1.2074381365222417E-6</v>
      </c>
    </row>
    <row r="44" spans="1:24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'80°C'!F22</f>
        <v>2.1767512999999999E-2</v>
      </c>
      <c r="E44" s="88">
        <f>'110°C'!A22</f>
        <v>480</v>
      </c>
      <c r="F44" s="89">
        <f>'110°C'!F22</f>
        <v>0.164627883</v>
      </c>
      <c r="G44" s="90">
        <f>'140°C'!A22</f>
        <v>2</v>
      </c>
      <c r="H44" s="91">
        <f>'140°C'!F22</f>
        <v>1.1857504E-2</v>
      </c>
      <c r="L44" s="41">
        <f t="shared" si="9"/>
        <v>1.4483861181967885E-5</v>
      </c>
      <c r="P44" s="41">
        <f t="shared" si="10"/>
        <v>4.9522503691127427E-5</v>
      </c>
      <c r="T44" s="41">
        <f t="shared" si="11"/>
        <v>6.6256842151483434E-6</v>
      </c>
    </row>
    <row r="45" spans="1:24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'80°C'!F23</f>
        <v>1.8168297E-2</v>
      </c>
      <c r="E45" s="88">
        <f>'110°C'!A23</f>
        <v>120</v>
      </c>
      <c r="F45" s="89">
        <f>'110°C'!F23</f>
        <v>4.3002160999999997E-2</v>
      </c>
      <c r="G45" s="90">
        <f>'140°C'!A23</f>
        <v>2</v>
      </c>
      <c r="H45" s="91">
        <f>'140°C'!F23</f>
        <v>1.5218193E-2</v>
      </c>
      <c r="L45" s="41">
        <f t="shared" si="9"/>
        <v>9.1849720109082167E-6</v>
      </c>
      <c r="P45" s="41">
        <f t="shared" si="10"/>
        <v>6.1850636032623175E-5</v>
      </c>
      <c r="T45" s="41">
        <f t="shared" si="11"/>
        <v>5.1922799396307147E-5</v>
      </c>
    </row>
    <row r="46" spans="1:24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'80°C'!F24</f>
        <v>1.9158260999999999E-2</v>
      </c>
      <c r="E46" s="88">
        <f>'110°C'!A24</f>
        <v>120</v>
      </c>
      <c r="F46" s="89">
        <f>'110°C'!F24</f>
        <v>2.7195298E-2</v>
      </c>
      <c r="G46" s="90">
        <f>'140°C'!A24</f>
        <v>2</v>
      </c>
      <c r="H46" s="91">
        <f>'140°C'!F24</f>
        <v>1.320234E-2</v>
      </c>
    </row>
    <row r="47" spans="1:24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'80°C'!F25</f>
        <v>2.1640096000000001E-2</v>
      </c>
      <c r="E47" s="88">
        <f>'110°C'!A25</f>
        <v>240</v>
      </c>
      <c r="F47" s="89">
        <f>'110°C'!F25</f>
        <v>3.5923174000000002E-2</v>
      </c>
      <c r="G47" s="90">
        <f>'140°C'!A25</f>
        <v>4</v>
      </c>
      <c r="H47" s="91">
        <f>'140°C'!F25</f>
        <v>2.0585066999999999E-2</v>
      </c>
    </row>
    <row r="48" spans="1:24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'80°C'!F26</f>
        <v>2.4187791E-2</v>
      </c>
      <c r="E48" s="88">
        <f>'110°C'!A26</f>
        <v>240</v>
      </c>
      <c r="F48" s="89">
        <f>'110°C'!F26</f>
        <v>3.3135197999999998E-2</v>
      </c>
      <c r="G48" s="90">
        <f>'140°C'!A26</f>
        <v>4</v>
      </c>
      <c r="H48" s="91">
        <f>'140°C'!F26</f>
        <v>2.2709424999999998E-2</v>
      </c>
    </row>
    <row r="49" spans="1:1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'80°C'!F27</f>
        <v>1.8854023000000001E-2</v>
      </c>
      <c r="E49" s="88">
        <f>'110°C'!A27</f>
        <v>480</v>
      </c>
      <c r="F49" s="89">
        <f>'110°C'!F27</f>
        <v>4.7538609000000003E-2</v>
      </c>
      <c r="G49" s="90">
        <f>'140°C'!A27</f>
        <v>6</v>
      </c>
      <c r="H49" s="91">
        <f>'140°C'!F27</f>
        <v>6.7789467000000006E-2</v>
      </c>
      <c r="R49"/>
    </row>
    <row r="50" spans="1:1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'80°C'!F28</f>
        <v>2.0298765999999999E-2</v>
      </c>
      <c r="E50" s="88">
        <f>'110°C'!A28</f>
        <v>480</v>
      </c>
      <c r="F50" s="89">
        <f>'110°C'!F28</f>
        <v>4.3630362999999998E-2</v>
      </c>
      <c r="G50" s="90">
        <f>'140°C'!A28</f>
        <v>6</v>
      </c>
      <c r="H50" s="91">
        <f>'140°C'!F28</f>
        <v>2.3128134000000002E-2</v>
      </c>
    </row>
    <row r="51" spans="1:1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'80°C'!F29</f>
        <v>2.3108167999999998E-2</v>
      </c>
      <c r="E51" s="88">
        <f>'110°C'!A29</f>
        <v>120</v>
      </c>
      <c r="F51" s="89">
        <f>'110°C'!F29</f>
        <v>2.9434049E-2</v>
      </c>
      <c r="G51" s="90">
        <f>'140°C'!A29</f>
        <v>8</v>
      </c>
      <c r="H51" s="91">
        <f>'140°C'!F29</f>
        <v>3.1451195000000001E-2</v>
      </c>
    </row>
    <row r="52" spans="1:1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'80°C'!F30</f>
        <v>2.0858063999999999E-2</v>
      </c>
      <c r="E52" s="88">
        <f>'110°C'!A30</f>
        <v>120</v>
      </c>
      <c r="F52" s="89">
        <f>'110°C'!F30</f>
        <v>3.6325785999999999E-2</v>
      </c>
      <c r="G52" s="90">
        <f>'140°C'!A30</f>
        <v>8</v>
      </c>
      <c r="H52" s="91">
        <f>'140°C'!F30</f>
        <v>3.0110122999999999E-2</v>
      </c>
    </row>
    <row r="53" spans="1:1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'80°C'!F31</f>
        <v>2.0574044E-2</v>
      </c>
      <c r="E53" s="88">
        <f>'110°C'!A31</f>
        <v>240</v>
      </c>
      <c r="F53" s="89">
        <f>'110°C'!F31</f>
        <v>3.8664904999999999E-2</v>
      </c>
      <c r="G53" s="90">
        <f>'140°C'!A31</f>
        <v>24</v>
      </c>
      <c r="H53" s="91">
        <f>'140°C'!F31</f>
        <v>4.4585782999999997E-2</v>
      </c>
    </row>
    <row r="54" spans="1:1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'80°C'!F32</f>
        <v>2.4467525E-2</v>
      </c>
      <c r="E54" s="88">
        <f>'110°C'!A32</f>
        <v>240</v>
      </c>
      <c r="F54" s="89">
        <f>'110°C'!F32</f>
        <v>4.3091160000000003E-2</v>
      </c>
      <c r="G54" s="90">
        <f>'140°C'!A32</f>
        <v>24</v>
      </c>
      <c r="H54" s="91">
        <f>'140°C'!F32</f>
        <v>4.6504647000000003E-2</v>
      </c>
    </row>
    <row r="55" spans="1:1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'80°C'!F33</f>
        <v>1.7914402999999999E-2</v>
      </c>
      <c r="E55" s="88">
        <f>'110°C'!A33</f>
        <v>480</v>
      </c>
      <c r="F55" s="89">
        <f>'110°C'!F33</f>
        <v>4.6004445999999997E-2</v>
      </c>
      <c r="G55" s="90">
        <f>'140°C'!A33</f>
        <v>48</v>
      </c>
      <c r="H55" s="91">
        <f>'140°C'!F33</f>
        <v>6.0934607000000002E-2</v>
      </c>
    </row>
    <row r="56" spans="1:1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'80°C'!F34</f>
        <v>2.1256356000000001E-2</v>
      </c>
      <c r="E56" s="88">
        <f>'110°C'!A34</f>
        <v>480</v>
      </c>
      <c r="F56" s="89">
        <f>'110°C'!F34</f>
        <v>4.7153340000000002E-2</v>
      </c>
      <c r="G56" s="90">
        <f>'140°C'!A34</f>
        <v>48</v>
      </c>
      <c r="H56" s="91">
        <f>'140°C'!F34</f>
        <v>6.3475861999999994E-2</v>
      </c>
    </row>
    <row r="57" spans="1:1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'80°C'!F35</f>
        <v>2.1105747000000001E-2</v>
      </c>
      <c r="E57" s="88">
        <f>'110°C'!A35</f>
        <v>120</v>
      </c>
      <c r="F57" s="89">
        <f>'110°C'!F35</f>
        <v>3.1866070000000003E-2</v>
      </c>
      <c r="G57" s="90">
        <f>'140°C'!A35</f>
        <v>48</v>
      </c>
      <c r="H57" s="91">
        <f>'140°C'!F35</f>
        <v>5.3156902999999998E-2</v>
      </c>
    </row>
    <row r="58" spans="1:1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'80°C'!F36</f>
        <v>1.9546489E-2</v>
      </c>
      <c r="E58" s="88">
        <f>'110°C'!A36</f>
        <v>120</v>
      </c>
      <c r="F58" s="89">
        <f>'110°C'!F36</f>
        <v>3.0354962999999999E-2</v>
      </c>
      <c r="G58" s="90">
        <f>'140°C'!A36</f>
        <v>48</v>
      </c>
      <c r="H58" s="91">
        <f>'140°C'!F36</f>
        <v>6.1517203999999999E-2</v>
      </c>
    </row>
    <row r="59" spans="1:1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'80°C'!F37</f>
        <v>2.7007222000000001E-2</v>
      </c>
      <c r="E59" s="88">
        <f>'110°C'!A37</f>
        <v>240</v>
      </c>
      <c r="F59" s="89">
        <f>'110°C'!F37</f>
        <v>3.65165E-2</v>
      </c>
      <c r="G59" s="90">
        <f>'140°C'!A37</f>
        <v>72</v>
      </c>
      <c r="H59" s="91">
        <f>'140°C'!F37</f>
        <v>6.6374904999999998E-2</v>
      </c>
    </row>
    <row r="60" spans="1:1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'80°C'!F38</f>
        <v>2.5593029999999999E-2</v>
      </c>
      <c r="E60" s="88">
        <f>'110°C'!A38</f>
        <v>240</v>
      </c>
      <c r="F60" s="89">
        <f>'110°C'!F38</f>
        <v>3.4970857000000001E-2</v>
      </c>
      <c r="G60" s="90">
        <f>'140°C'!A38</f>
        <v>72</v>
      </c>
      <c r="H60" s="91">
        <f>'140°C'!F38</f>
        <v>7.5706138000000006E-2</v>
      </c>
    </row>
    <row r="61" spans="1:1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'80°C'!F39</f>
        <v>2.2679659000000001E-2</v>
      </c>
      <c r="E61" s="88">
        <f>'110°C'!A39</f>
        <v>480</v>
      </c>
      <c r="F61" s="89">
        <f>'110°C'!F39</f>
        <v>4.3500609000000003E-2</v>
      </c>
      <c r="G61" s="90">
        <f>'140°C'!A39</f>
        <v>96</v>
      </c>
      <c r="H61" s="91">
        <f>'140°C'!F39</f>
        <v>6.1519694E-2</v>
      </c>
    </row>
    <row r="62" spans="1:1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'80°C'!F40</f>
        <v>1.8999595000000001E-2</v>
      </c>
      <c r="E62" s="88">
        <f>'110°C'!A40</f>
        <v>480</v>
      </c>
      <c r="F62" s="89">
        <f>'110°C'!F40</f>
        <v>4.7040710999999999E-2</v>
      </c>
      <c r="G62" s="90">
        <f>'140°C'!A40</f>
        <v>96</v>
      </c>
      <c r="H62" s="91">
        <f>'140°C'!F40</f>
        <v>0.149489065</v>
      </c>
    </row>
    <row r="63" spans="1:18">
      <c r="A63" s="86">
        <f>fossil!A41</f>
        <v>5807064</v>
      </c>
      <c r="B63" s="87">
        <f>fossil!F41</f>
        <v>1.6409531000000002E-2</v>
      </c>
      <c r="C63"/>
      <c r="D63"/>
      <c r="E63"/>
      <c r="G63" s="90">
        <f>'140°C'!A41</f>
        <v>120</v>
      </c>
      <c r="H63" s="91">
        <f>'140°C'!F41</f>
        <v>6.9546632999999997E-2</v>
      </c>
    </row>
    <row r="64" spans="1:18">
      <c r="A64" s="86">
        <f>fossil!A42</f>
        <v>5807064</v>
      </c>
      <c r="B64" s="87">
        <f>fossil!F42</f>
        <v>1.6888013E-2</v>
      </c>
      <c r="C64"/>
      <c r="D64"/>
      <c r="E64"/>
      <c r="G64" s="90">
        <f>'140°C'!A42</f>
        <v>120</v>
      </c>
      <c r="H64" s="91">
        <f>'140°C'!F42</f>
        <v>0.155623648</v>
      </c>
    </row>
    <row r="65" spans="1:8">
      <c r="A65" s="86">
        <f>fossil!A43</f>
        <v>5807064</v>
      </c>
      <c r="B65" s="87">
        <f>fossil!F43</f>
        <v>1.5281853999999999E-2</v>
      </c>
      <c r="C65"/>
      <c r="D65"/>
      <c r="E65"/>
      <c r="G65" s="90">
        <f>'140°C'!A43</f>
        <v>1</v>
      </c>
      <c r="H65" s="91">
        <f>'140°C'!F43</f>
        <v>1.9397447000000002E-2</v>
      </c>
    </row>
    <row r="66" spans="1:8">
      <c r="A66" s="86">
        <f>fossil!A44</f>
        <v>5807064</v>
      </c>
      <c r="B66" s="87">
        <f>fossil!F44</f>
        <v>1.5575111000000001E-2</v>
      </c>
      <c r="C66"/>
      <c r="D66"/>
      <c r="E66"/>
      <c r="G66" s="90">
        <f>'140°C'!A44</f>
        <v>1</v>
      </c>
      <c r="H66" s="91">
        <f>'140°C'!F44</f>
        <v>1.9897649E-2</v>
      </c>
    </row>
    <row r="67" spans="1:8">
      <c r="A67" s="86">
        <f>fossil!A45</f>
        <v>8877264</v>
      </c>
      <c r="B67" s="87">
        <f>fossil!F45</f>
        <v>1.6776536000000002E-2</v>
      </c>
      <c r="C67"/>
      <c r="D67"/>
      <c r="E67"/>
      <c r="G67" s="90">
        <f>'140°C'!A45</f>
        <v>2</v>
      </c>
      <c r="H67" s="91">
        <f>'140°C'!F45</f>
        <v>2.0289125000000002E-2</v>
      </c>
    </row>
    <row r="68" spans="1:8">
      <c r="A68" s="86">
        <f>fossil!A46</f>
        <v>8877264</v>
      </c>
      <c r="B68" s="87">
        <f>fossil!F46</f>
        <v>1.5003298E-2</v>
      </c>
      <c r="C68"/>
      <c r="D68"/>
      <c r="E68"/>
      <c r="G68" s="90">
        <f>'140°C'!A46</f>
        <v>2</v>
      </c>
      <c r="H68" s="91">
        <f>'140°C'!F46</f>
        <v>2.0692986999999999E-2</v>
      </c>
    </row>
    <row r="69" spans="1:8">
      <c r="A69" s="86">
        <f>fossil!A47</f>
        <v>8877264</v>
      </c>
      <c r="B69" s="87">
        <f>fossil!F47</f>
        <v>1.5555114E-2</v>
      </c>
      <c r="C69"/>
      <c r="D69"/>
      <c r="E69"/>
      <c r="G69" s="90">
        <f>'140°C'!A47</f>
        <v>4</v>
      </c>
      <c r="H69" s="91">
        <f>'140°C'!F47</f>
        <v>2.3426796999999999E-2</v>
      </c>
    </row>
    <row r="70" spans="1:8">
      <c r="A70" s="86">
        <f>fossil!A48</f>
        <v>9973764</v>
      </c>
      <c r="B70" s="87">
        <f>fossil!F48</f>
        <v>1.4597681E-2</v>
      </c>
      <c r="C70"/>
      <c r="D70"/>
      <c r="E70"/>
      <c r="G70" s="90">
        <f>'140°C'!A48</f>
        <v>4</v>
      </c>
      <c r="H70" s="91">
        <f>'140°C'!F48</f>
        <v>2.6875007999999999E-2</v>
      </c>
    </row>
    <row r="71" spans="1:8">
      <c r="A71" s="86">
        <f>fossil!A49</f>
        <v>9973764</v>
      </c>
      <c r="B71" s="87">
        <f>fossil!F49</f>
        <v>1.5340588E-2</v>
      </c>
      <c r="C71"/>
      <c r="D71"/>
      <c r="E71"/>
      <c r="G71" s="90">
        <f>'140°C'!A49</f>
        <v>6</v>
      </c>
      <c r="H71" s="91">
        <f>'140°C'!F49</f>
        <v>2.5546185999999999E-2</v>
      </c>
    </row>
    <row r="72" spans="1:8">
      <c r="A72" s="86">
        <f>fossil!A50</f>
        <v>9272004</v>
      </c>
      <c r="B72" s="87">
        <f>fossil!F50</f>
        <v>1.3649839E-2</v>
      </c>
      <c r="C72"/>
      <c r="D72"/>
      <c r="E72"/>
      <c r="G72" s="90">
        <f>'140°C'!A50</f>
        <v>6</v>
      </c>
      <c r="H72" s="91">
        <f>'140°C'!F50</f>
        <v>2.6532414000000001E-2</v>
      </c>
    </row>
    <row r="73" spans="1:8">
      <c r="A73" s="86">
        <f>fossil!A51</f>
        <v>9272004</v>
      </c>
      <c r="B73" s="87">
        <f>fossil!F51</f>
        <v>1.4293024E-2</v>
      </c>
      <c r="C73"/>
      <c r="D73"/>
      <c r="E73"/>
      <c r="G73" s="90">
        <f>'140°C'!A51</f>
        <v>8</v>
      </c>
      <c r="H73" s="91">
        <f>'140°C'!F51</f>
        <v>2.8706771999999998E-2</v>
      </c>
    </row>
    <row r="74" spans="1:8">
      <c r="A74" s="86">
        <f>fossil!A52</f>
        <v>9272004</v>
      </c>
      <c r="B74" s="87">
        <f>fossil!F52</f>
        <v>1.4427743999999999E-2</v>
      </c>
      <c r="C74"/>
      <c r="D74"/>
      <c r="E74"/>
      <c r="G74" s="90">
        <f>'140°C'!A52</f>
        <v>8</v>
      </c>
      <c r="H74" s="91">
        <f>'140°C'!F52</f>
        <v>2.9817617000000001E-2</v>
      </c>
    </row>
    <row r="75" spans="1:8">
      <c r="A75" s="86">
        <f>fossil!A53</f>
        <v>9272004</v>
      </c>
      <c r="B75" s="87">
        <f>fossil!F53</f>
        <v>1.4211886999999999E-2</v>
      </c>
      <c r="C75"/>
      <c r="D75"/>
      <c r="E75"/>
      <c r="G75" s="90">
        <f>'140°C'!A53</f>
        <v>24</v>
      </c>
      <c r="H75" s="91">
        <f>'140°C'!F53</f>
        <v>4.3282200999999999E-2</v>
      </c>
    </row>
    <row r="76" spans="1:8">
      <c r="A76" s="86">
        <f>fossil!A54</f>
        <v>9272004</v>
      </c>
      <c r="B76" s="87">
        <f>fossil!F54</f>
        <v>1.4081086E-2</v>
      </c>
      <c r="C76"/>
      <c r="D76"/>
      <c r="E76"/>
      <c r="G76" s="90">
        <f>'140°C'!A54</f>
        <v>24</v>
      </c>
      <c r="H76" s="91">
        <f>'140°C'!F54</f>
        <v>4.4362961999999999E-2</v>
      </c>
    </row>
    <row r="77" spans="1:8">
      <c r="A77" s="86">
        <f>fossil!A55</f>
        <v>9272004</v>
      </c>
      <c r="B77" s="87">
        <f>fossil!F55</f>
        <v>1.4696580000000001E-2</v>
      </c>
      <c r="C77"/>
      <c r="D77"/>
      <c r="E77"/>
      <c r="G77" s="90">
        <f>'140°C'!A55</f>
        <v>48</v>
      </c>
      <c r="H77" s="91">
        <f>'140°C'!F55</f>
        <v>6.0334770000000003E-2</v>
      </c>
    </row>
    <row r="78" spans="1:8">
      <c r="A78" s="86">
        <f>fossil!A56</f>
        <v>9272004</v>
      </c>
      <c r="B78" s="87">
        <f>fossil!F56</f>
        <v>1.7000370000000001E-2</v>
      </c>
      <c r="C78"/>
      <c r="D78"/>
      <c r="E78"/>
      <c r="G78" s="90">
        <f>'140°C'!A56</f>
        <v>48</v>
      </c>
      <c r="H78" s="91">
        <f>'140°C'!F56</f>
        <v>5.9188259999999999E-2</v>
      </c>
    </row>
    <row r="79" spans="1:8">
      <c r="A79" s="86">
        <f>fossil!A57</f>
        <v>8877264</v>
      </c>
      <c r="B79" s="87">
        <f>fossil!F57</f>
        <v>1.1048541E-2</v>
      </c>
      <c r="C79"/>
      <c r="D79"/>
      <c r="E79"/>
      <c r="G79" s="90">
        <f>'140°C'!A57</f>
        <v>72</v>
      </c>
      <c r="H79" s="91">
        <f>'140°C'!F57</f>
        <v>8.3081709000000004E-2</v>
      </c>
    </row>
    <row r="80" spans="1:8">
      <c r="A80" s="86">
        <f>fossil!A58</f>
        <v>5807064</v>
      </c>
      <c r="B80" s="87">
        <f>fossil!F58</f>
        <v>1.7618801E-2</v>
      </c>
      <c r="C80"/>
      <c r="D80"/>
      <c r="E80"/>
      <c r="G80" s="90">
        <f>'140°C'!A58</f>
        <v>72</v>
      </c>
      <c r="H80" s="91">
        <f>'140°C'!F58</f>
        <v>8.4907870999999996E-2</v>
      </c>
    </row>
    <row r="81" spans="1:8">
      <c r="A81" s="86">
        <f>fossil!A59</f>
        <v>5807064</v>
      </c>
      <c r="B81" s="87">
        <f>fossil!F59</f>
        <v>1.8877204000000002E-2</v>
      </c>
      <c r="C81"/>
      <c r="D81"/>
      <c r="E81"/>
      <c r="G81" s="90">
        <f>'140°C'!A59</f>
        <v>96</v>
      </c>
      <c r="H81" s="91">
        <f>'140°C'!F59</f>
        <v>9.3323337000000006E-2</v>
      </c>
    </row>
    <row r="82" spans="1:8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'140°C'!F60</f>
        <v>9.3909145999999999E-2</v>
      </c>
    </row>
    <row r="83" spans="1:8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'140°C'!F61</f>
        <v>0.109192834</v>
      </c>
    </row>
    <row r="84" spans="1:8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'140°C'!F62</f>
        <v>0.112164376</v>
      </c>
    </row>
    <row r="85" spans="1:8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'140°C'!F63</f>
        <v>1.7348743E-2</v>
      </c>
    </row>
    <row r="86" spans="1:8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'140°C'!F64</f>
        <v>1.7736259000000001E-2</v>
      </c>
    </row>
    <row r="87" spans="1:8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'140°C'!F65</f>
        <v>1.8715894E-2</v>
      </c>
    </row>
    <row r="88" spans="1:8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'140°C'!F66</f>
        <v>2.0028122999999998E-2</v>
      </c>
    </row>
    <row r="89" spans="1:8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'140°C'!F67</f>
        <v>3.9411624999999999E-2</v>
      </c>
    </row>
    <row r="90" spans="1:8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'140°C'!F68</f>
        <v>2.6994374000000002E-2</v>
      </c>
    </row>
    <row r="91" spans="1:8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'140°C'!F69</f>
        <v>3.0544991000000001E-2</v>
      </c>
    </row>
    <row r="92" spans="1:8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'140°C'!F70</f>
        <v>3.0158896000000001E-2</v>
      </c>
    </row>
    <row r="93" spans="1:8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'140°C'!F71</f>
        <v>3.3091874E-2</v>
      </c>
    </row>
    <row r="94" spans="1:8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'140°C'!F72</f>
        <v>3.3743506E-2</v>
      </c>
    </row>
    <row r="95" spans="1:8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'140°C'!F73</f>
        <v>5.0685183000000002E-2</v>
      </c>
    </row>
    <row r="96" spans="1:8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'140°C'!F74</f>
        <v>4.5974173E-2</v>
      </c>
    </row>
    <row r="97" spans="1:8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'140°C'!F75</f>
        <v>5.9331898000000001E-2</v>
      </c>
    </row>
    <row r="98" spans="1:8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'140°C'!F76</f>
        <v>5.7625876999999999E-2</v>
      </c>
    </row>
    <row r="99" spans="1:8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'140°C'!F77</f>
        <v>5.0989868000000001E-2</v>
      </c>
    </row>
    <row r="100" spans="1:8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'140°C'!F78</f>
        <v>5.4961659000000003E-2</v>
      </c>
    </row>
    <row r="101" spans="1:8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'140°C'!F79</f>
        <v>5.5588578E-2</v>
      </c>
    </row>
    <row r="102" spans="1:8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'140°C'!F80</f>
        <v>6.3749372999999998E-2</v>
      </c>
    </row>
    <row r="103" spans="1:8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'140°C'!F81</f>
        <v>6.4773846999999996E-2</v>
      </c>
    </row>
    <row r="104" spans="1:8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'140°C'!F82</f>
        <v>7.1090485999999994E-2</v>
      </c>
    </row>
    <row r="105" spans="1:8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'140°C'!F83</f>
        <v>6.7701660999999996E-2</v>
      </c>
    </row>
    <row r="106" spans="1:8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'140°C'!F84</f>
        <v>1.7099256E-2</v>
      </c>
    </row>
    <row r="107" spans="1:8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'140°C'!F85</f>
        <v>1.9916211E-2</v>
      </c>
    </row>
    <row r="108" spans="1:8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'140°C'!F86</f>
        <v>1.6609722E-2</v>
      </c>
    </row>
    <row r="109" spans="1:8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'140°C'!F87</f>
        <v>1.7716188000000001E-2</v>
      </c>
    </row>
    <row r="110" spans="1:8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'140°C'!F88</f>
        <v>2.3254540000000001E-2</v>
      </c>
    </row>
    <row r="111" spans="1:8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'140°C'!F89</f>
        <v>2.8351015E-2</v>
      </c>
    </row>
    <row r="112" spans="1:8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'140°C'!F90</f>
        <v>2.8613270999999999E-2</v>
      </c>
    </row>
    <row r="113" spans="1:8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'140°C'!F91</f>
        <v>3.0024094000000001E-2</v>
      </c>
    </row>
    <row r="114" spans="1:8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'140°C'!F92</f>
        <v>2.9981653E-2</v>
      </c>
    </row>
    <row r="115" spans="1:8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'140°C'!F93</f>
        <v>3.5998308E-2</v>
      </c>
    </row>
    <row r="116" spans="1:8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'140°C'!F94</f>
        <v>4.2569167999999998E-2</v>
      </c>
    </row>
    <row r="117" spans="1:8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'140°C'!F95</f>
        <v>4.6794460000000003E-2</v>
      </c>
    </row>
    <row r="118" spans="1:8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'140°C'!F96</f>
        <v>6.2714486E-2</v>
      </c>
    </row>
    <row r="119" spans="1:8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'140°C'!F97</f>
        <v>6.0000524999999999E-2</v>
      </c>
    </row>
    <row r="120" spans="1:8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'140°C'!F98</f>
        <v>4.9724097000000002E-2</v>
      </c>
    </row>
    <row r="121" spans="1:8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'140°C'!F99</f>
        <v>5.3489561999999997E-2</v>
      </c>
    </row>
    <row r="122" spans="1:8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'140°C'!F100</f>
        <v>5.2162691999999997E-2</v>
      </c>
    </row>
    <row r="123" spans="1:8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'140°C'!F101</f>
        <v>5.6012177000000003E-2</v>
      </c>
    </row>
    <row r="124" spans="1:8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'140°C'!F102</f>
        <v>6.0086581999999999E-2</v>
      </c>
    </row>
    <row r="125" spans="1:8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'140°C'!F103</f>
        <v>6.6222609000000002E-2</v>
      </c>
    </row>
    <row r="126" spans="1:8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'140°C'!F104</f>
        <v>7.1009412999999993E-2</v>
      </c>
    </row>
    <row r="127" spans="1:8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'140°C'!F105</f>
        <v>6.3068280000000004E-2</v>
      </c>
    </row>
    <row r="128" spans="1:8">
      <c r="A128" s="86">
        <f>fossil!A106</f>
        <v>11508864</v>
      </c>
      <c r="B128" s="87">
        <f>fossil!F106</f>
        <v>1.7664368616215058E-2</v>
      </c>
      <c r="G128"/>
      <c r="H128"/>
    </row>
    <row r="129" spans="1:9">
      <c r="A129" s="86">
        <f>fossil!A107</f>
        <v>11508864</v>
      </c>
      <c r="B129" s="87">
        <f>fossil!F107</f>
        <v>1.9813884217240806E-2</v>
      </c>
      <c r="G129"/>
      <c r="H129"/>
    </row>
    <row r="130" spans="1:9">
      <c r="A130" s="86">
        <f>fossil!A108</f>
        <v>11508864</v>
      </c>
      <c r="B130" s="87">
        <f>fossil!F108</f>
        <v>1.7582859231129035E-2</v>
      </c>
      <c r="G130"/>
      <c r="H130"/>
    </row>
    <row r="131" spans="1:9">
      <c r="A131" s="86">
        <f>fossil!A109</f>
        <v>11508864</v>
      </c>
      <c r="B131" s="87">
        <f>fossil!F109</f>
        <v>1.5812955046372954E-2</v>
      </c>
      <c r="G131"/>
      <c r="H131"/>
    </row>
    <row r="132" spans="1:9">
      <c r="A132" s="86">
        <f>fossil!A110</f>
        <v>11508864</v>
      </c>
      <c r="B132" s="87">
        <f>fossil!F110</f>
        <v>1.5810835844730545E-2</v>
      </c>
      <c r="G132"/>
      <c r="H132"/>
    </row>
    <row r="133" spans="1:9">
      <c r="A133" s="86">
        <f>fossil!A111</f>
        <v>11508864</v>
      </c>
      <c r="B133" s="87">
        <f>fossil!F111</f>
        <v>1.685526466649977E-2</v>
      </c>
      <c r="G133"/>
      <c r="H133"/>
    </row>
    <row r="134" spans="1:9">
      <c r="A134" s="86">
        <f>fossil!A112</f>
        <v>10631664</v>
      </c>
      <c r="B134" s="87">
        <f>fossil!F112</f>
        <v>1.6225180548635761E-2</v>
      </c>
      <c r="G134"/>
      <c r="H134"/>
    </row>
    <row r="135" spans="1:9">
      <c r="A135" s="86">
        <f>fossil!A113</f>
        <v>9315864</v>
      </c>
      <c r="B135" s="87">
        <f>fossil!F113</f>
        <v>1.5293436319696159E-2</v>
      </c>
      <c r="G135"/>
      <c r="H135"/>
    </row>
    <row r="136" spans="1:9">
      <c r="A136" s="86">
        <f>fossil!A114</f>
        <v>9315864</v>
      </c>
      <c r="B136" s="87">
        <f>fossil!F114</f>
        <v>1.3092686804564001E-2</v>
      </c>
      <c r="G136"/>
      <c r="H136"/>
    </row>
    <row r="137" spans="1:9">
      <c r="A137" s="86">
        <f>fossil!A115</f>
        <v>9201828</v>
      </c>
      <c r="B137" s="87">
        <f>fossil!F115</f>
        <v>1.4558553942799498E-2</v>
      </c>
      <c r="G137"/>
      <c r="H137"/>
    </row>
    <row r="138" spans="1:9">
      <c r="A138" s="86">
        <f>fossil!A116</f>
        <v>9315864</v>
      </c>
      <c r="B138" s="87">
        <f>fossil!F116</f>
        <v>1.5947530734975124E-2</v>
      </c>
      <c r="G138"/>
      <c r="H138"/>
    </row>
    <row r="139" spans="1:9">
      <c r="A139" s="86">
        <f>fossil!A117</f>
        <v>9315864</v>
      </c>
      <c r="B139" s="87">
        <f>fossil!F117</f>
        <v>1.5322226514399304E-2</v>
      </c>
      <c r="G139"/>
      <c r="H139"/>
    </row>
    <row r="140" spans="1:9">
      <c r="A140" s="86">
        <f>fossil!A118</f>
        <v>9315864</v>
      </c>
      <c r="B140" s="87">
        <f>fossil!F118</f>
        <v>1.5370564681275857E-2</v>
      </c>
      <c r="F140"/>
      <c r="G140"/>
      <c r="H140"/>
      <c r="I140"/>
    </row>
    <row r="141" spans="1:9" customFormat="1"/>
    <row r="142" spans="1:9" customFormat="1"/>
    <row r="143" spans="1:9" customFormat="1"/>
    <row r="144" spans="1:9" customFormat="1"/>
    <row r="145" spans="1:28">
      <c r="G145"/>
      <c r="H145"/>
    </row>
    <row r="146" spans="1:28">
      <c r="A146" s="2"/>
    </row>
    <row r="147" spans="1:28">
      <c r="A147" s="41" t="s">
        <v>6</v>
      </c>
    </row>
    <row r="148" spans="1:28">
      <c r="B148" s="22">
        <f>Z4</f>
        <v>4.9999999999999998E-8</v>
      </c>
      <c r="C148"/>
      <c r="D148"/>
      <c r="E148"/>
      <c r="F148"/>
      <c r="G148"/>
      <c r="I148" s="58">
        <f>AA4</f>
        <v>4.07732929084881E-2</v>
      </c>
      <c r="J148"/>
      <c r="K148"/>
      <c r="L148"/>
      <c r="M148"/>
      <c r="N148"/>
      <c r="O148" s="16"/>
      <c r="P148" s="17">
        <v>1</v>
      </c>
      <c r="Q148"/>
      <c r="R148"/>
      <c r="S148"/>
      <c r="T148"/>
      <c r="U148"/>
      <c r="V148" s="16"/>
      <c r="W148" s="59">
        <f>AC4</f>
        <v>12.735389089254683</v>
      </c>
    </row>
    <row r="149" spans="1:28">
      <c r="A149" s="97" t="s">
        <v>35</v>
      </c>
      <c r="B149" s="97" t="s">
        <v>14</v>
      </c>
      <c r="C149"/>
      <c r="D149"/>
      <c r="E149"/>
      <c r="F149"/>
      <c r="G149"/>
      <c r="H149" s="97" t="s">
        <v>35</v>
      </c>
      <c r="I149" s="98" t="s">
        <v>1</v>
      </c>
      <c r="J149"/>
      <c r="K149"/>
      <c r="L149"/>
      <c r="M149"/>
      <c r="N149"/>
      <c r="O149" s="97" t="s">
        <v>35</v>
      </c>
      <c r="P149" s="97" t="s">
        <v>2</v>
      </c>
      <c r="Q149"/>
      <c r="R149"/>
      <c r="S149"/>
      <c r="T149"/>
      <c r="U149"/>
      <c r="V149" s="97" t="s">
        <v>35</v>
      </c>
      <c r="W149" s="97" t="s">
        <v>3</v>
      </c>
    </row>
    <row r="150" spans="1:28">
      <c r="A150" s="99">
        <f>LOG(A25*B$148)</f>
        <v>-0.39793653433007975</v>
      </c>
      <c r="B150" s="87">
        <f>B25</f>
        <v>5.6907469973248803E-2</v>
      </c>
      <c r="C150" s="138" t="str">
        <f>fossil!J3</f>
        <v>2895ave</v>
      </c>
      <c r="D150" s="138" t="str">
        <f>fossil!K3</f>
        <v>RKH</v>
      </c>
      <c r="E150" s="138">
        <f>fossil!L3</f>
        <v>1</v>
      </c>
      <c r="F150" s="138" t="str">
        <f>fossil!M3</f>
        <v>H316</v>
      </c>
      <c r="G150" s="138">
        <f>fossil!N3</f>
        <v>0</v>
      </c>
      <c r="H150" s="51">
        <v>-1</v>
      </c>
      <c r="I150" s="106">
        <f t="shared" ref="I150:I178" si="12">D25</f>
        <v>1.4617633E-2</v>
      </c>
      <c r="J150">
        <f>'80°C'!J3</f>
        <v>2588</v>
      </c>
      <c r="K150">
        <f>'80°C'!K3</f>
        <v>0</v>
      </c>
      <c r="L150">
        <f>'80°C'!L3</f>
        <v>0</v>
      </c>
      <c r="M150" t="str">
        <f>'80°C'!M3</f>
        <v>G483</v>
      </c>
      <c r="N150" t="str">
        <f>'80°C'!N3</f>
        <v>NA</v>
      </c>
      <c r="O150" s="51">
        <v>-1</v>
      </c>
      <c r="P150" s="103">
        <f>F25</f>
        <v>1.4617633E-2</v>
      </c>
      <c r="Q150">
        <f>'110°C'!J3</f>
        <v>2588</v>
      </c>
      <c r="R150">
        <f>'110°C'!K3</f>
        <v>0</v>
      </c>
      <c r="S150">
        <f>'110°C'!L3</f>
        <v>0</v>
      </c>
      <c r="T150" t="str">
        <f>'110°C'!M3</f>
        <v>G483</v>
      </c>
      <c r="U150" t="str">
        <f>'110°C'!N3</f>
        <v>NA</v>
      </c>
      <c r="V150" s="51">
        <v>-1</v>
      </c>
      <c r="W150" s="104">
        <f>H25</f>
        <v>1.4617633E-2</v>
      </c>
      <c r="X150" s="41">
        <f>'140°C'!J3</f>
        <v>2588</v>
      </c>
      <c r="Y150" s="41">
        <f>'140°C'!K3</f>
        <v>0</v>
      </c>
      <c r="Z150" s="41">
        <f>'140°C'!L3</f>
        <v>0</v>
      </c>
      <c r="AA150" s="41" t="str">
        <f>'140°C'!M3</f>
        <v>G483</v>
      </c>
      <c r="AB150" s="41" t="str">
        <f>'140°C'!N3</f>
        <v>NA</v>
      </c>
    </row>
    <row r="151" spans="1:28">
      <c r="A151" s="99">
        <f t="shared" ref="A151:A214" si="13">LOG(A26*B$148)</f>
        <v>-0.39793653433007975</v>
      </c>
      <c r="B151" s="87">
        <f t="shared" ref="B151:B214" si="14">B26</f>
        <v>2.8537226039590361E-2</v>
      </c>
      <c r="C151" s="138">
        <f>fossil!J4</f>
        <v>3960</v>
      </c>
      <c r="D151" s="138" t="str">
        <f>fossil!K4</f>
        <v>RKH</v>
      </c>
      <c r="E151" s="138">
        <f>fossil!L4</f>
        <v>1</v>
      </c>
      <c r="F151" s="138" t="str">
        <f>fossil!M4</f>
        <v>G483</v>
      </c>
      <c r="G151" s="138">
        <f>fossil!N4</f>
        <v>0</v>
      </c>
      <c r="H151" s="51">
        <v>-1</v>
      </c>
      <c r="I151" s="106">
        <f t="shared" si="12"/>
        <v>1.5739214000000001E-2</v>
      </c>
      <c r="J151">
        <f>'80°C'!J4</f>
        <v>2588</v>
      </c>
      <c r="K151">
        <f>'80°C'!K4</f>
        <v>0</v>
      </c>
      <c r="L151">
        <f>'80°C'!L4</f>
        <v>0</v>
      </c>
      <c r="M151" t="str">
        <f>'80°C'!M4</f>
        <v>G483</v>
      </c>
      <c r="N151" t="str">
        <f>'80°C'!N4</f>
        <v>NA</v>
      </c>
      <c r="O151" s="51">
        <v>-1</v>
      </c>
      <c r="P151" s="103">
        <f>F26</f>
        <v>1.5739214000000001E-2</v>
      </c>
      <c r="Q151">
        <f>'110°C'!J4</f>
        <v>2588</v>
      </c>
      <c r="R151">
        <f>'110°C'!K4</f>
        <v>0</v>
      </c>
      <c r="S151">
        <f>'110°C'!L4</f>
        <v>0</v>
      </c>
      <c r="T151" t="str">
        <f>'110°C'!M4</f>
        <v>G483</v>
      </c>
      <c r="U151" t="str">
        <f>'110°C'!N4</f>
        <v>NA</v>
      </c>
      <c r="V151" s="51">
        <v>-1</v>
      </c>
      <c r="W151" s="104">
        <f>H26</f>
        <v>1.5739214000000001E-2</v>
      </c>
      <c r="X151" s="41">
        <f>'140°C'!J4</f>
        <v>2588</v>
      </c>
      <c r="Y151" s="41">
        <f>'140°C'!K4</f>
        <v>0</v>
      </c>
      <c r="Z151" s="41">
        <f>'140°C'!L4</f>
        <v>0</v>
      </c>
      <c r="AA151" s="41" t="str">
        <f>'140°C'!M4</f>
        <v>G483</v>
      </c>
      <c r="AB151" s="41" t="str">
        <f>'140°C'!N4</f>
        <v>NA</v>
      </c>
    </row>
    <row r="152" spans="1:28">
      <c r="A152" s="99">
        <f t="shared" si="13"/>
        <v>-0.39793653433007975</v>
      </c>
      <c r="B152" s="87">
        <f t="shared" si="14"/>
        <v>1.6713993351471661E-2</v>
      </c>
      <c r="C152">
        <f>fossil!J5</f>
        <v>3961</v>
      </c>
      <c r="D152" t="str">
        <f>fossil!K5</f>
        <v>RKH</v>
      </c>
      <c r="E152">
        <f>fossil!L5</f>
        <v>1</v>
      </c>
      <c r="F152" t="str">
        <f>fossil!M5</f>
        <v>G483</v>
      </c>
      <c r="G152">
        <f>fossil!N5</f>
        <v>0</v>
      </c>
      <c r="H152" s="51">
        <v>-1</v>
      </c>
      <c r="I152" s="106">
        <f t="shared" si="12"/>
        <v>1.2375621999999999E-2</v>
      </c>
      <c r="J152">
        <f>'80°C'!J5</f>
        <v>2588</v>
      </c>
      <c r="K152">
        <f>'80°C'!K5</f>
        <v>0</v>
      </c>
      <c r="L152">
        <f>'80°C'!L5</f>
        <v>0</v>
      </c>
      <c r="M152" t="str">
        <f>'80°C'!M5</f>
        <v>H391</v>
      </c>
      <c r="N152" t="str">
        <f>'80°C'!N5</f>
        <v>nh4 contam</v>
      </c>
      <c r="O152" s="51">
        <v>-1</v>
      </c>
      <c r="P152" s="103">
        <f>F27</f>
        <v>1.2375621999999999E-2</v>
      </c>
      <c r="Q152">
        <f>'110°C'!J5</f>
        <v>2588</v>
      </c>
      <c r="R152">
        <f>'110°C'!K5</f>
        <v>0</v>
      </c>
      <c r="S152">
        <f>'110°C'!L5</f>
        <v>0</v>
      </c>
      <c r="T152" t="str">
        <f>'110°C'!M5</f>
        <v>H391</v>
      </c>
      <c r="U152" t="str">
        <f>'110°C'!N5</f>
        <v>nh4 contam</v>
      </c>
      <c r="V152" s="51">
        <v>-1</v>
      </c>
      <c r="W152" s="104">
        <f>H27</f>
        <v>1.2375621999999999E-2</v>
      </c>
      <c r="X152" s="41">
        <f>'140°C'!J5</f>
        <v>2588</v>
      </c>
      <c r="Y152" s="41">
        <f>'140°C'!K5</f>
        <v>0</v>
      </c>
      <c r="Z152" s="41">
        <f>'140°C'!L5</f>
        <v>0</v>
      </c>
      <c r="AA152" s="41" t="str">
        <f>'140°C'!M5</f>
        <v>H391</v>
      </c>
      <c r="AB152" s="41" t="str">
        <f>'140°C'!N5</f>
        <v>nh4 contam</v>
      </c>
    </row>
    <row r="153" spans="1:28">
      <c r="A153" s="99">
        <f t="shared" si="13"/>
        <v>-0.50545137902163961</v>
      </c>
      <c r="B153" s="87">
        <f t="shared" si="14"/>
        <v>2.3122542104583355E-2</v>
      </c>
      <c r="C153" t="str">
        <f>fossil!J6</f>
        <v>2896ave</v>
      </c>
      <c r="D153" t="str">
        <f>fossil!K6</f>
        <v>RKH</v>
      </c>
      <c r="E153">
        <f>fossil!L6</f>
        <v>2</v>
      </c>
      <c r="F153" t="str">
        <f>fossil!M6</f>
        <v>H316</v>
      </c>
      <c r="G153">
        <f>fossil!N6</f>
        <v>0</v>
      </c>
      <c r="H153" s="51">
        <v>-1</v>
      </c>
      <c r="I153" s="106">
        <f t="shared" si="12"/>
        <v>1.2136354E-2</v>
      </c>
      <c r="J153">
        <f>'80°C'!J6</f>
        <v>2588</v>
      </c>
      <c r="K153">
        <f>'80°C'!K6</f>
        <v>0</v>
      </c>
      <c r="L153">
        <f>'80°C'!L6</f>
        <v>0</v>
      </c>
      <c r="M153" t="str">
        <f>'80°C'!M6</f>
        <v>H391</v>
      </c>
      <c r="N153" t="str">
        <f>'80°C'!N6</f>
        <v>nh4 contam</v>
      </c>
      <c r="O153" s="51">
        <v>-1</v>
      </c>
      <c r="P153" s="103">
        <f>F28</f>
        <v>1.2136354E-2</v>
      </c>
      <c r="Q153">
        <f>'110°C'!J6</f>
        <v>2588</v>
      </c>
      <c r="R153">
        <f>'110°C'!K6</f>
        <v>0</v>
      </c>
      <c r="S153">
        <f>'110°C'!L6</f>
        <v>0</v>
      </c>
      <c r="T153" t="str">
        <f>'110°C'!M6</f>
        <v>H391</v>
      </c>
      <c r="U153" t="str">
        <f>'110°C'!N6</f>
        <v>nh4 contam</v>
      </c>
      <c r="V153" s="51">
        <v>-1</v>
      </c>
      <c r="W153" s="104">
        <f>H28</f>
        <v>1.2136354E-2</v>
      </c>
      <c r="X153" s="41">
        <f>'140°C'!J6</f>
        <v>2588</v>
      </c>
      <c r="Y153" s="41">
        <f>'140°C'!K6</f>
        <v>0</v>
      </c>
      <c r="Z153" s="41">
        <f>'140°C'!L6</f>
        <v>0</v>
      </c>
      <c r="AA153" s="41" t="str">
        <f>'140°C'!M6</f>
        <v>H391</v>
      </c>
      <c r="AB153" s="41" t="str">
        <f>'140°C'!N6</f>
        <v>nh4 contam</v>
      </c>
    </row>
    <row r="154" spans="1:28">
      <c r="A154" s="99">
        <f t="shared" si="13"/>
        <v>-0.50545137902163961</v>
      </c>
      <c r="B154" s="87">
        <f t="shared" si="14"/>
        <v>2.2347200230317974E-2</v>
      </c>
      <c r="C154" t="str">
        <f>fossil!J7</f>
        <v>2897ave</v>
      </c>
      <c r="D154" t="str">
        <f>fossil!K7</f>
        <v>RKH</v>
      </c>
      <c r="E154">
        <f>fossil!L7</f>
        <v>2</v>
      </c>
      <c r="F154" t="str">
        <f>fossil!M7</f>
        <v>H316</v>
      </c>
      <c r="G154">
        <f>fossil!N7</f>
        <v>0</v>
      </c>
      <c r="H154" s="51">
        <v>-1</v>
      </c>
      <c r="I154" s="106">
        <f t="shared" si="12"/>
        <v>1.7262805999999999E-2</v>
      </c>
      <c r="J154">
        <f>'80°C'!J7</f>
        <v>2589</v>
      </c>
      <c r="K154">
        <f>'80°C'!K7</f>
        <v>0</v>
      </c>
      <c r="L154">
        <f>'80°C'!L7</f>
        <v>0</v>
      </c>
      <c r="M154" t="str">
        <f>'80°C'!M7</f>
        <v>H402</v>
      </c>
      <c r="N154" t="str">
        <f>'80°C'!N7</f>
        <v>NA</v>
      </c>
      <c r="O154" s="51">
        <v>-1</v>
      </c>
      <c r="P154" s="103">
        <f t="shared" ref="P154:P163" si="15">F29</f>
        <v>1.7262805999999999E-2</v>
      </c>
      <c r="Q154">
        <f>'110°C'!J7</f>
        <v>2589</v>
      </c>
      <c r="R154">
        <f>'110°C'!K7</f>
        <v>0</v>
      </c>
      <c r="S154">
        <f>'110°C'!L7</f>
        <v>0</v>
      </c>
      <c r="T154" t="str">
        <f>'110°C'!M7</f>
        <v>H402</v>
      </c>
      <c r="U154" t="str">
        <f>'110°C'!N7</f>
        <v>NA</v>
      </c>
      <c r="V154" s="51">
        <v>-1</v>
      </c>
      <c r="W154" s="104">
        <f t="shared" ref="W154:W163" si="16">H29</f>
        <v>1.7262805999999999E-2</v>
      </c>
      <c r="X154" s="41">
        <f>'140°C'!J7</f>
        <v>2589</v>
      </c>
      <c r="Y154" s="41">
        <f>'140°C'!K7</f>
        <v>0</v>
      </c>
      <c r="Z154" s="41">
        <f>'140°C'!L7</f>
        <v>0</v>
      </c>
      <c r="AA154" s="41" t="str">
        <f>'140°C'!M7</f>
        <v>H402</v>
      </c>
      <c r="AB154" s="41" t="str">
        <f>'140°C'!N7</f>
        <v>NA</v>
      </c>
    </row>
    <row r="155" spans="1:28">
      <c r="A155" s="99">
        <f t="shared" si="13"/>
        <v>-0.50545137902163961</v>
      </c>
      <c r="B155" s="87">
        <f t="shared" si="14"/>
        <v>2.2907646700652731E-2</v>
      </c>
      <c r="C155" t="str">
        <f>fossil!J8</f>
        <v>2898ave</v>
      </c>
      <c r="D155" t="str">
        <f>fossil!K8</f>
        <v>RKH</v>
      </c>
      <c r="E155">
        <f>fossil!L8</f>
        <v>2</v>
      </c>
      <c r="F155" t="str">
        <f>fossil!M8</f>
        <v>H316</v>
      </c>
      <c r="G155">
        <f>fossil!N8</f>
        <v>0</v>
      </c>
      <c r="H155" s="51">
        <v>-1</v>
      </c>
      <c r="I155" s="106">
        <f t="shared" si="12"/>
        <v>1.9188795000000002E-2</v>
      </c>
      <c r="J155">
        <f>'80°C'!J8</f>
        <v>2589</v>
      </c>
      <c r="K155">
        <f>'80°C'!K8</f>
        <v>0</v>
      </c>
      <c r="L155">
        <f>'80°C'!L8</f>
        <v>0</v>
      </c>
      <c r="M155" t="str">
        <f>'80°C'!M8</f>
        <v>H402</v>
      </c>
      <c r="N155" t="str">
        <f>'80°C'!N8</f>
        <v>NA</v>
      </c>
      <c r="O155" s="51">
        <v>-1</v>
      </c>
      <c r="P155" s="103">
        <f t="shared" si="15"/>
        <v>1.9188795000000002E-2</v>
      </c>
      <c r="Q155">
        <f>'110°C'!J8</f>
        <v>2589</v>
      </c>
      <c r="R155">
        <f>'110°C'!K8</f>
        <v>0</v>
      </c>
      <c r="S155">
        <f>'110°C'!L8</f>
        <v>0</v>
      </c>
      <c r="T155" t="str">
        <f>'110°C'!M8</f>
        <v>H402</v>
      </c>
      <c r="U155" t="str">
        <f>'110°C'!N8</f>
        <v>NA</v>
      </c>
      <c r="V155" s="51">
        <v>-1</v>
      </c>
      <c r="W155" s="104">
        <f t="shared" si="16"/>
        <v>1.9188795000000002E-2</v>
      </c>
      <c r="X155" s="41">
        <f>'140°C'!J8</f>
        <v>2589</v>
      </c>
      <c r="Y155" s="41">
        <f>'140°C'!K8</f>
        <v>0</v>
      </c>
      <c r="Z155" s="41">
        <f>'140°C'!L8</f>
        <v>0</v>
      </c>
      <c r="AA155" s="41" t="str">
        <f>'140°C'!M8</f>
        <v>H402</v>
      </c>
      <c r="AB155" s="41" t="str">
        <f>'140°C'!N8</f>
        <v>NA</v>
      </c>
    </row>
    <row r="156" spans="1:28">
      <c r="A156" s="99">
        <f t="shared" si="13"/>
        <v>-0.50545137902163961</v>
      </c>
      <c r="B156" s="87">
        <f t="shared" si="14"/>
        <v>2.4207213077421862E-2</v>
      </c>
      <c r="C156" t="str">
        <f>fossil!J9</f>
        <v>2899ave</v>
      </c>
      <c r="D156" t="str">
        <f>fossil!K9</f>
        <v>RKH</v>
      </c>
      <c r="E156">
        <f>fossil!L9</f>
        <v>2</v>
      </c>
      <c r="F156" t="str">
        <f>fossil!M9</f>
        <v>H316</v>
      </c>
      <c r="G156">
        <f>fossil!N9</f>
        <v>0</v>
      </c>
      <c r="H156" s="51">
        <v>-1</v>
      </c>
      <c r="I156" s="106">
        <f t="shared" si="12"/>
        <v>1.5586944E-2</v>
      </c>
      <c r="J156">
        <f>'80°C'!J9</f>
        <v>4126</v>
      </c>
      <c r="K156">
        <f>'80°C'!K9</f>
        <v>0</v>
      </c>
      <c r="L156">
        <f>'80°C'!L9</f>
        <v>0</v>
      </c>
      <c r="M156" t="str">
        <f>'80°C'!M9</f>
        <v>G483</v>
      </c>
      <c r="N156" t="str">
        <f>'80°C'!N9</f>
        <v>NA</v>
      </c>
      <c r="O156" s="51">
        <v>-1</v>
      </c>
      <c r="P156" s="103">
        <f t="shared" si="15"/>
        <v>1.5586944E-2</v>
      </c>
      <c r="Q156">
        <f>'110°C'!J9</f>
        <v>4126</v>
      </c>
      <c r="R156">
        <f>'110°C'!K9</f>
        <v>0</v>
      </c>
      <c r="S156">
        <f>'110°C'!L9</f>
        <v>0</v>
      </c>
      <c r="T156" t="str">
        <f>'110°C'!M9</f>
        <v>G483</v>
      </c>
      <c r="U156" t="str">
        <f>'110°C'!N9</f>
        <v>NA</v>
      </c>
      <c r="V156" s="51">
        <v>-1</v>
      </c>
      <c r="W156" s="104">
        <f t="shared" si="16"/>
        <v>1.5586944E-2</v>
      </c>
      <c r="X156" s="41">
        <f>'140°C'!J9</f>
        <v>4126</v>
      </c>
      <c r="Y156" s="41">
        <f>'140°C'!K9</f>
        <v>0</v>
      </c>
      <c r="Z156" s="41">
        <f>'140°C'!L9</f>
        <v>0</v>
      </c>
      <c r="AA156" s="41" t="str">
        <f>'140°C'!M9</f>
        <v>G483</v>
      </c>
      <c r="AB156" s="41" t="str">
        <f>'140°C'!N9</f>
        <v>NA</v>
      </c>
    </row>
    <row r="157" spans="1:28">
      <c r="A157" s="99">
        <f t="shared" si="13"/>
        <v>-0.50545137902163961</v>
      </c>
      <c r="B157" s="87">
        <f t="shared" si="14"/>
        <v>2.3407996923605817E-2</v>
      </c>
      <c r="C157" t="str">
        <f>fossil!J10</f>
        <v>2901ave</v>
      </c>
      <c r="D157" t="str">
        <f>fossil!K10</f>
        <v>RKH</v>
      </c>
      <c r="E157">
        <f>fossil!L10</f>
        <v>2</v>
      </c>
      <c r="F157" t="str">
        <f>fossil!M10</f>
        <v>H316</v>
      </c>
      <c r="G157">
        <f>fossil!N10</f>
        <v>0</v>
      </c>
      <c r="H157" s="51">
        <v>-1</v>
      </c>
      <c r="I157" s="106">
        <f t="shared" si="12"/>
        <v>1.5120507E-2</v>
      </c>
      <c r="J157">
        <f>'80°C'!J10</f>
        <v>4126</v>
      </c>
      <c r="K157">
        <f>'80°C'!K10</f>
        <v>0</v>
      </c>
      <c r="L157">
        <f>'80°C'!L10</f>
        <v>0</v>
      </c>
      <c r="M157" t="str">
        <f>'80°C'!M10</f>
        <v>G483</v>
      </c>
      <c r="N157" t="str">
        <f>'80°C'!N10</f>
        <v>NA</v>
      </c>
      <c r="O157" s="51">
        <v>-1</v>
      </c>
      <c r="P157" s="103">
        <f t="shared" si="15"/>
        <v>1.5120507E-2</v>
      </c>
      <c r="Q157">
        <f>'110°C'!J10</f>
        <v>4126</v>
      </c>
      <c r="R157">
        <f>'110°C'!K10</f>
        <v>0</v>
      </c>
      <c r="S157">
        <f>'110°C'!L10</f>
        <v>0</v>
      </c>
      <c r="T157" t="str">
        <f>'110°C'!M10</f>
        <v>G483</v>
      </c>
      <c r="U157" t="str">
        <f>'110°C'!N10</f>
        <v>NA</v>
      </c>
      <c r="V157" s="51">
        <v>-1</v>
      </c>
      <c r="W157" s="104">
        <f t="shared" si="16"/>
        <v>1.5120507E-2</v>
      </c>
      <c r="X157" s="41">
        <f>'140°C'!J10</f>
        <v>4126</v>
      </c>
      <c r="Y157" s="41">
        <f>'140°C'!K10</f>
        <v>0</v>
      </c>
      <c r="Z157" s="41">
        <f>'140°C'!L10</f>
        <v>0</v>
      </c>
      <c r="AA157" s="41" t="str">
        <f>'140°C'!M10</f>
        <v>G483</v>
      </c>
      <c r="AB157" s="41" t="str">
        <f>'140°C'!N10</f>
        <v>NA</v>
      </c>
    </row>
    <row r="158" spans="1:28">
      <c r="A158" s="99">
        <f t="shared" si="13"/>
        <v>-0.50545137902163961</v>
      </c>
      <c r="B158" s="87">
        <f t="shared" si="14"/>
        <v>1.8197677321103556E-2</v>
      </c>
      <c r="C158">
        <f>fossil!J11</f>
        <v>3962</v>
      </c>
      <c r="D158" t="str">
        <f>fossil!K11</f>
        <v>RKH</v>
      </c>
      <c r="E158">
        <f>fossil!L11</f>
        <v>2</v>
      </c>
      <c r="F158" t="str">
        <f>fossil!M11</f>
        <v>G483</v>
      </c>
      <c r="G158">
        <f>fossil!N11</f>
        <v>0</v>
      </c>
      <c r="H158" s="51">
        <v>-1</v>
      </c>
      <c r="I158" s="106">
        <f t="shared" si="12"/>
        <v>1.4386292E-2</v>
      </c>
      <c r="J158">
        <f>'80°C'!J11</f>
        <v>4126</v>
      </c>
      <c r="K158">
        <f>'80°C'!K11</f>
        <v>0</v>
      </c>
      <c r="L158">
        <f>'80°C'!L11</f>
        <v>0</v>
      </c>
      <c r="M158" t="str">
        <f>'80°C'!M11</f>
        <v>H398</v>
      </c>
      <c r="N158" t="str">
        <f>'80°C'!N11</f>
        <v>NA</v>
      </c>
      <c r="O158" s="51">
        <v>-1</v>
      </c>
      <c r="P158" s="103">
        <f t="shared" si="15"/>
        <v>1.4386292E-2</v>
      </c>
      <c r="Q158">
        <f>'110°C'!J11</f>
        <v>4126</v>
      </c>
      <c r="R158">
        <f>'110°C'!K11</f>
        <v>0</v>
      </c>
      <c r="S158">
        <f>'110°C'!L11</f>
        <v>0</v>
      </c>
      <c r="T158" t="str">
        <f>'110°C'!M11</f>
        <v>H398</v>
      </c>
      <c r="U158" t="str">
        <f>'110°C'!N11</f>
        <v>NA</v>
      </c>
      <c r="V158" s="51">
        <v>-1</v>
      </c>
      <c r="W158" s="104">
        <f t="shared" si="16"/>
        <v>1.4386292E-2</v>
      </c>
      <c r="X158" s="41">
        <f>'140°C'!J11</f>
        <v>4126</v>
      </c>
      <c r="Y158" s="41">
        <f>'140°C'!K11</f>
        <v>0</v>
      </c>
      <c r="Z158" s="41">
        <f>'140°C'!L11</f>
        <v>0</v>
      </c>
      <c r="AA158" s="41" t="str">
        <f>'140°C'!M11</f>
        <v>H398</v>
      </c>
      <c r="AB158" s="41" t="str">
        <f>'140°C'!N11</f>
        <v>NA</v>
      </c>
    </row>
    <row r="159" spans="1:28">
      <c r="A159" s="99">
        <f t="shared" si="13"/>
        <v>-0.50545137902163961</v>
      </c>
      <c r="B159" s="87">
        <f t="shared" si="14"/>
        <v>1.5502634094366597E-2</v>
      </c>
      <c r="C159">
        <f>fossil!J12</f>
        <v>3963</v>
      </c>
      <c r="D159" t="str">
        <f>fossil!K12</f>
        <v>RKH</v>
      </c>
      <c r="E159">
        <f>fossil!L12</f>
        <v>2</v>
      </c>
      <c r="F159" t="str">
        <f>fossil!M12</f>
        <v>G483</v>
      </c>
      <c r="G159">
        <f>fossil!N12</f>
        <v>0</v>
      </c>
      <c r="H159" s="51">
        <v>-1</v>
      </c>
      <c r="I159" s="106">
        <f t="shared" si="12"/>
        <v>1.4544361E-2</v>
      </c>
      <c r="J159">
        <f>'80°C'!J12</f>
        <v>4126</v>
      </c>
      <c r="K159">
        <f>'80°C'!K12</f>
        <v>0</v>
      </c>
      <c r="L159">
        <f>'80°C'!L12</f>
        <v>0</v>
      </c>
      <c r="M159" t="str">
        <f>'80°C'!M12</f>
        <v>H398</v>
      </c>
      <c r="N159" t="str">
        <f>'80°C'!N12</f>
        <v>NA</v>
      </c>
      <c r="O159" s="51">
        <v>-1</v>
      </c>
      <c r="P159" s="103">
        <f t="shared" si="15"/>
        <v>1.4544361E-2</v>
      </c>
      <c r="Q159">
        <f>'110°C'!J12</f>
        <v>4126</v>
      </c>
      <c r="R159">
        <f>'110°C'!K12</f>
        <v>0</v>
      </c>
      <c r="S159">
        <f>'110°C'!L12</f>
        <v>0</v>
      </c>
      <c r="T159" t="str">
        <f>'110°C'!M12</f>
        <v>H398</v>
      </c>
      <c r="U159" t="str">
        <f>'110°C'!N12</f>
        <v>NA</v>
      </c>
      <c r="V159" s="51">
        <v>-1</v>
      </c>
      <c r="W159" s="104">
        <f t="shared" si="16"/>
        <v>1.4544361E-2</v>
      </c>
      <c r="X159" s="41">
        <f>'140°C'!J12</f>
        <v>4126</v>
      </c>
      <c r="Y159" s="41">
        <f>'140°C'!K12</f>
        <v>0</v>
      </c>
      <c r="Z159" s="41">
        <f>'140°C'!L12</f>
        <v>0</v>
      </c>
      <c r="AA159" s="41" t="str">
        <f>'140°C'!M12</f>
        <v>H398</v>
      </c>
      <c r="AB159" s="41" t="str">
        <f>'140°C'!N12</f>
        <v>NA</v>
      </c>
    </row>
    <row r="160" spans="1:28">
      <c r="A160" s="99">
        <f t="shared" si="13"/>
        <v>-0.50545137902163961</v>
      </c>
      <c r="B160" s="87">
        <f t="shared" si="14"/>
        <v>1.5921161501360401E-2</v>
      </c>
      <c r="C160">
        <f>fossil!J13</f>
        <v>3964</v>
      </c>
      <c r="D160" t="str">
        <f>fossil!K13</f>
        <v>RKH</v>
      </c>
      <c r="E160">
        <f>fossil!L13</f>
        <v>2</v>
      </c>
      <c r="F160" t="str">
        <f>fossil!M13</f>
        <v>G483</v>
      </c>
      <c r="G160">
        <f>fossil!N13</f>
        <v>0</v>
      </c>
      <c r="H160" s="51">
        <v>-1</v>
      </c>
      <c r="I160" s="106">
        <f t="shared" si="12"/>
        <v>1.5018769E-2</v>
      </c>
      <c r="J160">
        <f>'80°C'!J13</f>
        <v>4129</v>
      </c>
      <c r="K160">
        <f>'80°C'!K13</f>
        <v>0</v>
      </c>
      <c r="L160">
        <f>'80°C'!L13</f>
        <v>0</v>
      </c>
      <c r="M160" t="str">
        <f>'80°C'!M13</f>
        <v>G483</v>
      </c>
      <c r="N160" t="str">
        <f>'80°C'!N13</f>
        <v>NA</v>
      </c>
      <c r="O160" s="51">
        <v>-1</v>
      </c>
      <c r="P160" s="103">
        <f t="shared" si="15"/>
        <v>1.5018769E-2</v>
      </c>
      <c r="Q160">
        <f>'110°C'!J13</f>
        <v>4129</v>
      </c>
      <c r="R160">
        <f>'110°C'!K13</f>
        <v>0</v>
      </c>
      <c r="S160">
        <f>'110°C'!L13</f>
        <v>0</v>
      </c>
      <c r="T160" t="str">
        <f>'110°C'!M13</f>
        <v>G483</v>
      </c>
      <c r="U160" t="str">
        <f>'110°C'!N13</f>
        <v>NA</v>
      </c>
      <c r="V160" s="51">
        <v>-1</v>
      </c>
      <c r="W160" s="104">
        <f t="shared" si="16"/>
        <v>1.5018769E-2</v>
      </c>
      <c r="X160" s="41">
        <f>'140°C'!J13</f>
        <v>4129</v>
      </c>
      <c r="Y160" s="41">
        <f>'140°C'!K13</f>
        <v>0</v>
      </c>
      <c r="Z160" s="41">
        <f>'140°C'!L13</f>
        <v>0</v>
      </c>
      <c r="AA160" s="41" t="str">
        <f>'140°C'!M13</f>
        <v>G483</v>
      </c>
      <c r="AB160" s="41" t="str">
        <f>'140°C'!N13</f>
        <v>NA</v>
      </c>
    </row>
    <row r="161" spans="1:28">
      <c r="A161" s="99">
        <f t="shared" si="13"/>
        <v>-0.50545137902163961</v>
      </c>
      <c r="B161" s="87">
        <f t="shared" si="14"/>
        <v>1.4689972694361092E-2</v>
      </c>
      <c r="C161">
        <f>fossil!J14</f>
        <v>3965</v>
      </c>
      <c r="D161" t="str">
        <f>fossil!K14</f>
        <v>RKH</v>
      </c>
      <c r="E161">
        <f>fossil!L14</f>
        <v>2</v>
      </c>
      <c r="F161" t="str">
        <f>fossil!M14</f>
        <v>G483</v>
      </c>
      <c r="G161">
        <f>fossil!N14</f>
        <v>0</v>
      </c>
      <c r="H161" s="51">
        <v>-1</v>
      </c>
      <c r="I161" s="106">
        <f t="shared" si="12"/>
        <v>1.4194281E-2</v>
      </c>
      <c r="J161">
        <f>'80°C'!J14</f>
        <v>4129</v>
      </c>
      <c r="K161">
        <f>'80°C'!K14</f>
        <v>0</v>
      </c>
      <c r="L161">
        <f>'80°C'!L14</f>
        <v>0</v>
      </c>
      <c r="M161" t="str">
        <f>'80°C'!M14</f>
        <v>G483</v>
      </c>
      <c r="N161" t="str">
        <f>'80°C'!N14</f>
        <v>NA</v>
      </c>
      <c r="O161" s="51">
        <v>-1</v>
      </c>
      <c r="P161" s="103">
        <f t="shared" si="15"/>
        <v>1.4194281E-2</v>
      </c>
      <c r="Q161">
        <f>'110°C'!J14</f>
        <v>4129</v>
      </c>
      <c r="R161">
        <f>'110°C'!K14</f>
        <v>0</v>
      </c>
      <c r="S161">
        <f>'110°C'!L14</f>
        <v>0</v>
      </c>
      <c r="T161" t="str">
        <f>'110°C'!M14</f>
        <v>G483</v>
      </c>
      <c r="U161" t="str">
        <f>'110°C'!N14</f>
        <v>NA</v>
      </c>
      <c r="V161" s="51">
        <v>-1</v>
      </c>
      <c r="W161" s="104">
        <f t="shared" si="16"/>
        <v>1.4194281E-2</v>
      </c>
      <c r="X161" s="41">
        <f>'140°C'!J14</f>
        <v>4129</v>
      </c>
      <c r="Y161" s="41">
        <f>'140°C'!K14</f>
        <v>0</v>
      </c>
      <c r="Z161" s="41">
        <f>'140°C'!L14</f>
        <v>0</v>
      </c>
      <c r="AA161" s="41" t="str">
        <f>'140°C'!M14</f>
        <v>G483</v>
      </c>
      <c r="AB161" s="41" t="str">
        <f>'140°C'!N14</f>
        <v>NA</v>
      </c>
    </row>
    <row r="162" spans="1:28">
      <c r="A162" s="99">
        <f t="shared" si="13"/>
        <v>-0.64866141168266522</v>
      </c>
      <c r="B162" s="87">
        <f t="shared" si="14"/>
        <v>2.1373739413825019E-2</v>
      </c>
      <c r="C162" t="str">
        <f>fossil!J15</f>
        <v>2902ave</v>
      </c>
      <c r="D162" t="str">
        <f>fossil!K15</f>
        <v>RKH</v>
      </c>
      <c r="E162">
        <f>fossil!L15</f>
        <v>3</v>
      </c>
      <c r="F162" t="str">
        <f>fossil!M15</f>
        <v>H316</v>
      </c>
      <c r="G162">
        <f>fossil!N15</f>
        <v>0</v>
      </c>
      <c r="H162" s="51">
        <v>-1</v>
      </c>
      <c r="I162" s="106">
        <f t="shared" si="12"/>
        <v>2.2204353999999999E-2</v>
      </c>
      <c r="J162">
        <f>'80°C'!J15</f>
        <v>4129</v>
      </c>
      <c r="K162">
        <f>'80°C'!K15</f>
        <v>0</v>
      </c>
      <c r="L162">
        <f>'80°C'!L15</f>
        <v>0</v>
      </c>
      <c r="M162" t="str">
        <f>'80°C'!M15</f>
        <v>H429</v>
      </c>
      <c r="N162" t="str">
        <f>'80°C'!N15</f>
        <v>NA</v>
      </c>
      <c r="O162" s="51">
        <v>-1</v>
      </c>
      <c r="P162" s="103">
        <f t="shared" si="15"/>
        <v>2.2204353999999999E-2</v>
      </c>
      <c r="Q162">
        <f>'110°C'!J15</f>
        <v>4129</v>
      </c>
      <c r="R162">
        <f>'110°C'!K15</f>
        <v>0</v>
      </c>
      <c r="S162">
        <f>'110°C'!L15</f>
        <v>0</v>
      </c>
      <c r="T162" t="str">
        <f>'110°C'!M15</f>
        <v>H429</v>
      </c>
      <c r="U162" t="str">
        <f>'110°C'!N15</f>
        <v>NA</v>
      </c>
      <c r="V162" s="51">
        <v>-1</v>
      </c>
      <c r="W162" s="104">
        <f t="shared" si="16"/>
        <v>2.2204353999999999E-2</v>
      </c>
      <c r="X162" s="41">
        <f>'140°C'!J15</f>
        <v>4129</v>
      </c>
      <c r="Y162" s="41">
        <f>'140°C'!K15</f>
        <v>0</v>
      </c>
      <c r="Z162" s="41">
        <f>'140°C'!L15</f>
        <v>0</v>
      </c>
      <c r="AA162" s="41" t="str">
        <f>'140°C'!M15</f>
        <v>H429</v>
      </c>
      <c r="AB162" s="41" t="str">
        <f>'140°C'!N15</f>
        <v>NA</v>
      </c>
    </row>
    <row r="163" spans="1:28">
      <c r="A163" s="99">
        <f t="shared" si="13"/>
        <v>-0.64866141168266522</v>
      </c>
      <c r="B163" s="87">
        <f t="shared" si="14"/>
        <v>2.0173184953936434E-2</v>
      </c>
      <c r="C163" t="str">
        <f>fossil!J16</f>
        <v>2303ave</v>
      </c>
      <c r="D163" t="str">
        <f>fossil!K16</f>
        <v>RKH</v>
      </c>
      <c r="E163">
        <f>fossil!L16</f>
        <v>3</v>
      </c>
      <c r="F163" t="str">
        <f>fossil!M16</f>
        <v>H316</v>
      </c>
      <c r="G163">
        <f>fossil!N16</f>
        <v>0</v>
      </c>
      <c r="H163" s="51">
        <v>-1</v>
      </c>
      <c r="I163" s="106">
        <f t="shared" si="12"/>
        <v>1.5145239E-2</v>
      </c>
      <c r="J163">
        <f>'80°C'!J16</f>
        <v>4129</v>
      </c>
      <c r="K163">
        <f>'80°C'!K16</f>
        <v>0</v>
      </c>
      <c r="L163">
        <f>'80°C'!L16</f>
        <v>0</v>
      </c>
      <c r="M163" t="str">
        <f>'80°C'!M16</f>
        <v>H402</v>
      </c>
      <c r="N163" t="str">
        <f>'80°C'!N16</f>
        <v>NA</v>
      </c>
      <c r="O163" s="51">
        <v>-1</v>
      </c>
      <c r="P163" s="103">
        <f t="shared" si="15"/>
        <v>1.5145239E-2</v>
      </c>
      <c r="Q163">
        <f>'110°C'!J16</f>
        <v>4129</v>
      </c>
      <c r="R163">
        <f>'110°C'!K16</f>
        <v>0</v>
      </c>
      <c r="S163">
        <f>'110°C'!L16</f>
        <v>0</v>
      </c>
      <c r="T163" t="str">
        <f>'110°C'!M16</f>
        <v>H402</v>
      </c>
      <c r="U163" t="str">
        <f>'110°C'!N16</f>
        <v>NA</v>
      </c>
      <c r="V163" s="51">
        <v>-1</v>
      </c>
      <c r="W163" s="104">
        <f t="shared" si="16"/>
        <v>1.5145239E-2</v>
      </c>
      <c r="X163" s="41">
        <f>'140°C'!J16</f>
        <v>4129</v>
      </c>
      <c r="Y163" s="41">
        <f>'140°C'!K16</f>
        <v>0</v>
      </c>
      <c r="Z163" s="41">
        <f>'140°C'!L16</f>
        <v>0</v>
      </c>
      <c r="AA163" s="41" t="str">
        <f>'140°C'!M16</f>
        <v>H402</v>
      </c>
      <c r="AB163" s="41" t="str">
        <f>'140°C'!N16</f>
        <v>NA</v>
      </c>
    </row>
    <row r="164" spans="1:28">
      <c r="A164" s="99">
        <f t="shared" si="13"/>
        <v>-0.64866141168266522</v>
      </c>
      <c r="B164" s="87">
        <f t="shared" si="14"/>
        <v>2.2522528424145052E-2</v>
      </c>
      <c r="C164" t="str">
        <f>fossil!J17</f>
        <v>2304ave</v>
      </c>
      <c r="D164" t="str">
        <f>fossil!K17</f>
        <v>RKH</v>
      </c>
      <c r="E164">
        <f>fossil!L17</f>
        <v>3</v>
      </c>
      <c r="F164" t="str">
        <f>fossil!M17</f>
        <v>H316</v>
      </c>
      <c r="G164">
        <f>fossil!N17</f>
        <v>0</v>
      </c>
      <c r="H164" s="86">
        <f t="shared" ref="H164:H187" si="17">LOG(C39*I$148)</f>
        <v>0.68955703314942884</v>
      </c>
      <c r="I164" s="100">
        <f t="shared" si="12"/>
        <v>1.2131975E-2</v>
      </c>
      <c r="J164">
        <f>'80°C'!J17</f>
        <v>2588</v>
      </c>
      <c r="K164">
        <f>'80°C'!K17</f>
        <v>80</v>
      </c>
      <c r="L164">
        <f>'80°C'!L17</f>
        <v>120</v>
      </c>
      <c r="M164" t="str">
        <f>'80°C'!M17</f>
        <v>H391</v>
      </c>
      <c r="N164" t="str">
        <f>'80°C'!N17</f>
        <v>nh4 contam</v>
      </c>
      <c r="O164" s="101">
        <f>LOG(E40)</f>
        <v>2.0791812460476247</v>
      </c>
      <c r="P164" s="102">
        <f>F40</f>
        <v>2.7236106999999999E-2</v>
      </c>
      <c r="Q164">
        <f>'110°C'!J18</f>
        <v>2588</v>
      </c>
      <c r="R164">
        <f>'110°C'!K18</f>
        <v>110</v>
      </c>
      <c r="S164">
        <f>'110°C'!L18</f>
        <v>120</v>
      </c>
      <c r="T164" t="str">
        <f>'110°C'!M18</f>
        <v>H391</v>
      </c>
      <c r="U164" t="str">
        <f>'110°C'!N18</f>
        <v>nh4 contam</v>
      </c>
      <c r="V164" s="101">
        <f t="shared" ref="V164:V172" si="18">LOG(G40*W$148)</f>
        <v>1.1050122179871045</v>
      </c>
      <c r="W164" s="103">
        <f t="shared" ref="W164:W172" si="19">H40</f>
        <v>1.3090207E-2</v>
      </c>
      <c r="X164" s="41">
        <f>'140°C'!J18</f>
        <v>2588</v>
      </c>
      <c r="Y164" s="41">
        <f>'140°C'!K18</f>
        <v>140</v>
      </c>
      <c r="Z164" s="41">
        <f>'140°C'!L18</f>
        <v>1</v>
      </c>
      <c r="AA164" s="41" t="str">
        <f>'140°C'!M18</f>
        <v>H391</v>
      </c>
      <c r="AB164" s="41" t="str">
        <f>'140°C'!N18</f>
        <v>nh4 contam</v>
      </c>
    </row>
    <row r="165" spans="1:28">
      <c r="A165" s="99">
        <f t="shared" si="13"/>
        <v>-0.64866141168266522</v>
      </c>
      <c r="B165" s="87">
        <f t="shared" si="14"/>
        <v>1.4586713130469612E-2</v>
      </c>
      <c r="C165">
        <f>fossil!J18</f>
        <v>2905</v>
      </c>
      <c r="D165" t="str">
        <f>fossil!K18</f>
        <v>RKH</v>
      </c>
      <c r="E165">
        <f>fossil!L18</f>
        <v>3</v>
      </c>
      <c r="F165" t="str">
        <f>fossil!M18</f>
        <v>G483</v>
      </c>
      <c r="G165">
        <f>fossil!N18</f>
        <v>0</v>
      </c>
      <c r="H165" s="86">
        <f t="shared" si="17"/>
        <v>0.68955703314942884</v>
      </c>
      <c r="I165" s="100">
        <f t="shared" si="12"/>
        <v>1.4349481000000001E-2</v>
      </c>
      <c r="J165">
        <f>'80°C'!J18</f>
        <v>2588</v>
      </c>
      <c r="K165">
        <f>'80°C'!K18</f>
        <v>80</v>
      </c>
      <c r="L165">
        <f>'80°C'!L18</f>
        <v>120</v>
      </c>
      <c r="M165" t="str">
        <f>'80°C'!M18</f>
        <v>H391</v>
      </c>
      <c r="N165" t="str">
        <f>'80°C'!N18</f>
        <v>nh4 contam</v>
      </c>
      <c r="O165" s="101">
        <f>LOG(E42)</f>
        <v>2.3802112417116059</v>
      </c>
      <c r="P165" s="102">
        <f>F42</f>
        <v>3.3992004999999999E-2</v>
      </c>
      <c r="Q165">
        <f>'110°C'!J20</f>
        <v>2588</v>
      </c>
      <c r="R165">
        <f>'110°C'!K20</f>
        <v>110</v>
      </c>
      <c r="S165">
        <f>'110°C'!L20</f>
        <v>240</v>
      </c>
      <c r="T165" t="str">
        <f>'110°C'!M20</f>
        <v>H391</v>
      </c>
      <c r="U165" t="str">
        <f>'110°C'!N20</f>
        <v>nh4 contam</v>
      </c>
      <c r="V165" s="101">
        <f t="shared" si="18"/>
        <v>1.1050122179871045</v>
      </c>
      <c r="W165" s="103">
        <f t="shared" si="19"/>
        <v>1.4772356E-2</v>
      </c>
      <c r="X165" s="41">
        <f>'140°C'!J19</f>
        <v>2588</v>
      </c>
      <c r="Y165" s="41">
        <f>'140°C'!K19</f>
        <v>140</v>
      </c>
      <c r="Z165" s="41">
        <f>'140°C'!L19</f>
        <v>1</v>
      </c>
      <c r="AA165" s="41" t="str">
        <f>'140°C'!M19</f>
        <v>H391</v>
      </c>
      <c r="AB165" s="41" t="str">
        <f>'140°C'!N19</f>
        <v>nh4 contam</v>
      </c>
    </row>
    <row r="166" spans="1:28">
      <c r="A166" s="99">
        <f t="shared" si="13"/>
        <v>-0.64866141168266522</v>
      </c>
      <c r="B166" s="87">
        <f t="shared" si="14"/>
        <v>1.5398194796661201E-2</v>
      </c>
      <c r="C166">
        <f>fossil!J19</f>
        <v>2906</v>
      </c>
      <c r="D166" t="str">
        <f>fossil!K19</f>
        <v>RKH</v>
      </c>
      <c r="E166">
        <f>fossil!L19</f>
        <v>3</v>
      </c>
      <c r="F166" t="str">
        <f>fossil!M19</f>
        <v>G483</v>
      </c>
      <c r="G166">
        <f>fossil!N19</f>
        <v>0</v>
      </c>
      <c r="H166" s="86">
        <f t="shared" si="17"/>
        <v>1.7687382791970536</v>
      </c>
      <c r="I166" s="100">
        <f t="shared" si="12"/>
        <v>2.3641387999999999E-2</v>
      </c>
      <c r="J166">
        <f>'80°C'!J19</f>
        <v>2588</v>
      </c>
      <c r="K166">
        <f>'80°C'!K19</f>
        <v>80</v>
      </c>
      <c r="L166">
        <f>'80°C'!L19</f>
        <v>1440</v>
      </c>
      <c r="M166" t="str">
        <f>'80°C'!M19</f>
        <v>H420</v>
      </c>
      <c r="N166" t="str">
        <f>'80°C'!N19</f>
        <v>NA</v>
      </c>
      <c r="O166" s="101">
        <f>LOG(E43)</f>
        <v>2.6812412373755872</v>
      </c>
      <c r="P166" s="102">
        <f>F43</f>
        <v>4.8509187000000002E-2</v>
      </c>
      <c r="Q166">
        <f>'110°C'!J21</f>
        <v>2588</v>
      </c>
      <c r="R166">
        <f>'110°C'!K21</f>
        <v>110</v>
      </c>
      <c r="S166">
        <f>'110°C'!L21</f>
        <v>480</v>
      </c>
      <c r="T166" t="str">
        <f>'110°C'!M21</f>
        <v>H391</v>
      </c>
      <c r="U166" t="str">
        <f>'110°C'!N21</f>
        <v>nh4 contam</v>
      </c>
      <c r="V166" s="101">
        <f t="shared" si="18"/>
        <v>1.1050122179871045</v>
      </c>
      <c r="W166" s="103">
        <f t="shared" si="19"/>
        <v>1.3744902E-2</v>
      </c>
      <c r="X166" s="41">
        <f>'140°C'!J20</f>
        <v>2588</v>
      </c>
      <c r="Y166" s="41">
        <f>'140°C'!K20</f>
        <v>140</v>
      </c>
      <c r="Z166" s="41">
        <f>'140°C'!L20</f>
        <v>1</v>
      </c>
      <c r="AA166" s="41" t="str">
        <f>'140°C'!M20</f>
        <v>H391</v>
      </c>
      <c r="AB166" s="41" t="str">
        <f>'140°C'!N20</f>
        <v>nh4 contam</v>
      </c>
    </row>
    <row r="167" spans="1:28">
      <c r="A167" s="99">
        <f t="shared" si="13"/>
        <v>-0.64866141168266522</v>
      </c>
      <c r="B167" s="87">
        <f t="shared" si="14"/>
        <v>1.9201493695059794E-2</v>
      </c>
      <c r="C167">
        <f>fossil!J20</f>
        <v>3966</v>
      </c>
      <c r="D167" t="str">
        <f>fossil!K20</f>
        <v>RKH</v>
      </c>
      <c r="E167">
        <f>fossil!L20</f>
        <v>3</v>
      </c>
      <c r="F167" t="str">
        <f>fossil!M20</f>
        <v>G483</v>
      </c>
      <c r="G167">
        <f>fossil!N20</f>
        <v>0</v>
      </c>
      <c r="H167" s="86">
        <f t="shared" si="17"/>
        <v>1.7687382791970536</v>
      </c>
      <c r="I167" s="100">
        <f t="shared" si="12"/>
        <v>2.3533558999999999E-2</v>
      </c>
      <c r="J167">
        <f>'80°C'!J20</f>
        <v>2588</v>
      </c>
      <c r="K167">
        <f>'80°C'!K20</f>
        <v>80</v>
      </c>
      <c r="L167">
        <f>'80°C'!L20</f>
        <v>1440</v>
      </c>
      <c r="M167" t="str">
        <f>'80°C'!M20</f>
        <v>H420</v>
      </c>
      <c r="N167" t="str">
        <f>'80°C'!N20</f>
        <v>NA</v>
      </c>
      <c r="O167" s="101">
        <f t="shared" ref="O167:O184" si="20">LOG(E45)</f>
        <v>2.0791812460476247</v>
      </c>
      <c r="P167" s="102">
        <f t="shared" ref="P167:P184" si="21">F45</f>
        <v>4.3002160999999997E-2</v>
      </c>
      <c r="Q167">
        <f>'110°C'!J23</f>
        <v>2589</v>
      </c>
      <c r="R167">
        <f>'110°C'!K23</f>
        <v>110</v>
      </c>
      <c r="S167">
        <f>'110°C'!L23</f>
        <v>120</v>
      </c>
      <c r="T167" t="str">
        <f>'110°C'!M23</f>
        <v>H397</v>
      </c>
      <c r="U167" t="str">
        <f>'110°C'!N23</f>
        <v>NA</v>
      </c>
      <c r="V167" s="101">
        <f t="shared" si="18"/>
        <v>1.4060422136510857</v>
      </c>
      <c r="W167" s="103">
        <f t="shared" si="19"/>
        <v>1.6042372999999999E-2</v>
      </c>
      <c r="X167" s="41">
        <f>'140°C'!J21</f>
        <v>2588</v>
      </c>
      <c r="Y167" s="41">
        <f>'140°C'!K21</f>
        <v>140</v>
      </c>
      <c r="Z167" s="41">
        <f>'140°C'!L21</f>
        <v>2</v>
      </c>
      <c r="AA167" s="41" t="str">
        <f>'140°C'!M21</f>
        <v>H391</v>
      </c>
      <c r="AB167" s="41" t="str">
        <f>'140°C'!N21</f>
        <v>nh4 contam</v>
      </c>
    </row>
    <row r="168" spans="1:28">
      <c r="A168" s="99">
        <f t="shared" si="13"/>
        <v>-0.64866141168266522</v>
      </c>
      <c r="B168" s="87">
        <f t="shared" si="14"/>
        <v>1.6971947461064636E-2</v>
      </c>
      <c r="C168">
        <f>fossil!J21</f>
        <v>3967</v>
      </c>
      <c r="D168" t="str">
        <f>fossil!K21</f>
        <v>RKH</v>
      </c>
      <c r="E168">
        <f>fossil!L21</f>
        <v>3</v>
      </c>
      <c r="F168" t="str">
        <f>fossil!M21</f>
        <v>G483</v>
      </c>
      <c r="G168">
        <f>fossil!N21</f>
        <v>0</v>
      </c>
      <c r="H168" s="86">
        <f t="shared" si="17"/>
        <v>1.4677082835330724</v>
      </c>
      <c r="I168" s="100">
        <f t="shared" si="12"/>
        <v>1.7852653999999999E-2</v>
      </c>
      <c r="J168">
        <f>'80°C'!J21</f>
        <v>2588</v>
      </c>
      <c r="K168">
        <f>'80°C'!K21</f>
        <v>80</v>
      </c>
      <c r="L168">
        <f>'80°C'!L21</f>
        <v>720</v>
      </c>
      <c r="M168" t="str">
        <f>'80°C'!M21</f>
        <v>H391</v>
      </c>
      <c r="N168" t="str">
        <f>'80°C'!N21</f>
        <v>nh4 contam</v>
      </c>
      <c r="O168" s="101">
        <f t="shared" si="20"/>
        <v>2.0791812460476247</v>
      </c>
      <c r="P168" s="102">
        <f t="shared" si="21"/>
        <v>2.7195298E-2</v>
      </c>
      <c r="Q168">
        <f>'110°C'!J24</f>
        <v>2589</v>
      </c>
      <c r="R168">
        <f>'110°C'!K24</f>
        <v>110</v>
      </c>
      <c r="S168">
        <f>'110°C'!L24</f>
        <v>120</v>
      </c>
      <c r="T168" t="str">
        <f>'110°C'!M24</f>
        <v>H397</v>
      </c>
      <c r="U168" t="str">
        <f>'110°C'!N24</f>
        <v>NA</v>
      </c>
      <c r="V168" s="101">
        <f t="shared" si="18"/>
        <v>1.4060422136510857</v>
      </c>
      <c r="W168" s="103">
        <f t="shared" si="19"/>
        <v>1.1857504E-2</v>
      </c>
      <c r="X168" s="41">
        <f>'140°C'!J22</f>
        <v>2588</v>
      </c>
      <c r="Y168" s="41">
        <f>'140°C'!K22</f>
        <v>140</v>
      </c>
      <c r="Z168" s="41">
        <f>'140°C'!L22</f>
        <v>2</v>
      </c>
      <c r="AA168" s="41" t="str">
        <f>'140°C'!M22</f>
        <v>H391</v>
      </c>
      <c r="AB168" s="41" t="str">
        <f>'140°C'!N22</f>
        <v>nh4 contam</v>
      </c>
    </row>
    <row r="169" spans="1:28">
      <c r="A169" s="99">
        <f t="shared" si="13"/>
        <v>-0.64866141168266522</v>
      </c>
      <c r="B169" s="87">
        <f t="shared" si="14"/>
        <v>1.4161467290924918E-2</v>
      </c>
      <c r="C169">
        <f>fossil!J22</f>
        <v>3968</v>
      </c>
      <c r="D169" t="str">
        <f>fossil!K22</f>
        <v>RKH</v>
      </c>
      <c r="E169">
        <f>fossil!L22</f>
        <v>3</v>
      </c>
      <c r="F169" t="str">
        <f>fossil!M22</f>
        <v>G483</v>
      </c>
      <c r="G169">
        <f>fossil!N22</f>
        <v>0</v>
      </c>
      <c r="H169" s="86">
        <f t="shared" si="17"/>
        <v>1.4677082835330724</v>
      </c>
      <c r="I169" s="100">
        <f t="shared" si="12"/>
        <v>2.1767512999999999E-2</v>
      </c>
      <c r="J169">
        <f>'80°C'!J22</f>
        <v>2588</v>
      </c>
      <c r="K169">
        <f>'80°C'!K22</f>
        <v>80</v>
      </c>
      <c r="L169">
        <f>'80°C'!L22</f>
        <v>720</v>
      </c>
      <c r="M169" t="str">
        <f>'80°C'!M22</f>
        <v>H420</v>
      </c>
      <c r="N169" t="str">
        <f>'80°C'!N22</f>
        <v>NA</v>
      </c>
      <c r="O169" s="101">
        <f t="shared" si="20"/>
        <v>2.3802112417116059</v>
      </c>
      <c r="P169" s="102">
        <f t="shared" si="21"/>
        <v>3.5923174000000002E-2</v>
      </c>
      <c r="Q169">
        <f>'110°C'!J25</f>
        <v>2589</v>
      </c>
      <c r="R169">
        <f>'110°C'!K25</f>
        <v>110</v>
      </c>
      <c r="S169">
        <f>'110°C'!L25</f>
        <v>240</v>
      </c>
      <c r="T169" t="str">
        <f>'110°C'!M25</f>
        <v>H397</v>
      </c>
      <c r="U169" t="str">
        <f>'110°C'!N25</f>
        <v>NA</v>
      </c>
      <c r="V169" s="101">
        <f t="shared" si="18"/>
        <v>1.4060422136510857</v>
      </c>
      <c r="W169" s="103">
        <f t="shared" si="19"/>
        <v>1.5218193E-2</v>
      </c>
      <c r="X169" s="41">
        <f>'140°C'!J23</f>
        <v>2588</v>
      </c>
      <c r="Y169" s="41">
        <f>'140°C'!K23</f>
        <v>140</v>
      </c>
      <c r="Z169" s="41">
        <f>'140°C'!L23</f>
        <v>2</v>
      </c>
      <c r="AA169" s="41" t="str">
        <f>'140°C'!M23</f>
        <v>H391</v>
      </c>
      <c r="AB169" s="41" t="str">
        <f>'140°C'!N23</f>
        <v>nh4 contam</v>
      </c>
    </row>
    <row r="170" spans="1:28">
      <c r="A170" s="99">
        <f t="shared" si="13"/>
        <v>-0.30217090797076118</v>
      </c>
      <c r="B170" s="87">
        <f t="shared" si="14"/>
        <v>1.5480839999999999E-2</v>
      </c>
      <c r="C170">
        <f>fossil!J23</f>
        <v>4058</v>
      </c>
      <c r="D170" t="str">
        <f>fossil!K23</f>
        <v>YCG</v>
      </c>
      <c r="E170">
        <f>fossil!L23</f>
        <v>3</v>
      </c>
      <c r="F170" t="str">
        <f>fossil!M23</f>
        <v>G483</v>
      </c>
      <c r="G170">
        <f>fossil!N23</f>
        <v>0</v>
      </c>
      <c r="H170" s="86">
        <f t="shared" si="17"/>
        <v>0.68955703314942884</v>
      </c>
      <c r="I170" s="100">
        <f t="shared" si="12"/>
        <v>1.8168297E-2</v>
      </c>
      <c r="J170">
        <f>'80°C'!J23</f>
        <v>2589</v>
      </c>
      <c r="K170">
        <f>'80°C'!K23</f>
        <v>80</v>
      </c>
      <c r="L170">
        <f>'80°C'!L23</f>
        <v>120</v>
      </c>
      <c r="M170" t="str">
        <f>'80°C'!M23</f>
        <v>H397</v>
      </c>
      <c r="N170" t="str">
        <f>'80°C'!N23</f>
        <v>NA</v>
      </c>
      <c r="O170" s="101">
        <f t="shared" si="20"/>
        <v>2.3802112417116059</v>
      </c>
      <c r="P170" s="102">
        <f t="shared" si="21"/>
        <v>3.3135197999999998E-2</v>
      </c>
      <c r="Q170">
        <f>'110°C'!J26</f>
        <v>2589</v>
      </c>
      <c r="R170">
        <f>'110°C'!K26</f>
        <v>110</v>
      </c>
      <c r="S170">
        <f>'110°C'!L26</f>
        <v>240</v>
      </c>
      <c r="T170" t="str">
        <f>'110°C'!M26</f>
        <v>H402</v>
      </c>
      <c r="U170" t="str">
        <f>'110°C'!N26</f>
        <v>NA</v>
      </c>
      <c r="V170" s="101">
        <f t="shared" si="18"/>
        <v>1.4060422136510857</v>
      </c>
      <c r="W170" s="103">
        <f t="shared" si="19"/>
        <v>1.320234E-2</v>
      </c>
      <c r="X170" s="41">
        <f>'140°C'!J24</f>
        <v>2588</v>
      </c>
      <c r="Y170" s="41">
        <f>'140°C'!K24</f>
        <v>140</v>
      </c>
      <c r="Z170" s="41">
        <f>'140°C'!L24</f>
        <v>2</v>
      </c>
      <c r="AA170" s="41" t="str">
        <f>'140°C'!M24</f>
        <v>H391</v>
      </c>
      <c r="AB170" s="41" t="str">
        <f>'140°C'!N24</f>
        <v>nh4 contam</v>
      </c>
    </row>
    <row r="171" spans="1:28">
      <c r="A171" s="99">
        <f t="shared" si="13"/>
        <v>-0.30217090797076118</v>
      </c>
      <c r="B171" s="87">
        <f t="shared" si="14"/>
        <v>1.6361813999999999E-2</v>
      </c>
      <c r="C171">
        <f>fossil!J24</f>
        <v>4059</v>
      </c>
      <c r="D171" t="str">
        <f>fossil!K24</f>
        <v>YCG</v>
      </c>
      <c r="E171">
        <f>fossil!L24</f>
        <v>3</v>
      </c>
      <c r="F171" t="str">
        <f>fossil!M24</f>
        <v>G483</v>
      </c>
      <c r="G171">
        <f>fossil!N24</f>
        <v>0</v>
      </c>
      <c r="H171" s="86">
        <f t="shared" si="17"/>
        <v>0.68955703314942884</v>
      </c>
      <c r="I171" s="100">
        <f t="shared" si="12"/>
        <v>1.9158260999999999E-2</v>
      </c>
      <c r="J171">
        <f>'80°C'!J24</f>
        <v>2589</v>
      </c>
      <c r="K171">
        <f>'80°C'!K24</f>
        <v>80</v>
      </c>
      <c r="L171">
        <f>'80°C'!L24</f>
        <v>120</v>
      </c>
      <c r="M171" t="str">
        <f>'80°C'!M24</f>
        <v>H397</v>
      </c>
      <c r="N171" t="str">
        <f>'80°C'!N24</f>
        <v>NA</v>
      </c>
      <c r="O171" s="101">
        <f t="shared" si="20"/>
        <v>2.6812412373755872</v>
      </c>
      <c r="P171" s="102">
        <f t="shared" si="21"/>
        <v>4.7538609000000003E-2</v>
      </c>
      <c r="Q171">
        <f>'110°C'!J27</f>
        <v>2589</v>
      </c>
      <c r="R171">
        <f>'110°C'!K27</f>
        <v>110</v>
      </c>
      <c r="S171">
        <f>'110°C'!L27</f>
        <v>480</v>
      </c>
      <c r="T171" t="str">
        <f>'110°C'!M27</f>
        <v>H397</v>
      </c>
      <c r="U171" t="str">
        <f>'110°C'!N27</f>
        <v>NA</v>
      </c>
      <c r="V171" s="101">
        <f t="shared" si="18"/>
        <v>1.707072209315067</v>
      </c>
      <c r="W171" s="103">
        <f t="shared" si="19"/>
        <v>2.0585066999999999E-2</v>
      </c>
      <c r="X171" s="41">
        <f>'140°C'!J25</f>
        <v>2588</v>
      </c>
      <c r="Y171" s="41">
        <f>'140°C'!K25</f>
        <v>140</v>
      </c>
      <c r="Z171" s="41">
        <f>'140°C'!L25</f>
        <v>4</v>
      </c>
      <c r="AA171" s="41" t="str">
        <f>'140°C'!M25</f>
        <v>H391</v>
      </c>
      <c r="AB171" s="41" t="str">
        <f>'140°C'!N25</f>
        <v>nh4 contam</v>
      </c>
    </row>
    <row r="172" spans="1:28">
      <c r="A172" s="99">
        <f t="shared" si="13"/>
        <v>-0.30217090797076118</v>
      </c>
      <c r="B172" s="87">
        <f t="shared" si="14"/>
        <v>1.6008079000000001E-2</v>
      </c>
      <c r="C172" t="str">
        <f>fossil!J25</f>
        <v>4060a1</v>
      </c>
      <c r="D172" t="str">
        <f>fossil!K25</f>
        <v>YCG</v>
      </c>
      <c r="E172">
        <f>fossil!L25</f>
        <v>3</v>
      </c>
      <c r="F172" t="str">
        <f>fossil!M25</f>
        <v>G483</v>
      </c>
      <c r="G172">
        <f>fossil!N25</f>
        <v>0</v>
      </c>
      <c r="H172" s="86">
        <f t="shared" si="17"/>
        <v>1.7687382791970536</v>
      </c>
      <c r="I172" s="100">
        <f t="shared" si="12"/>
        <v>2.1640096000000001E-2</v>
      </c>
      <c r="J172">
        <f>'80°C'!J25</f>
        <v>2589</v>
      </c>
      <c r="K172">
        <f>'80°C'!K25</f>
        <v>80</v>
      </c>
      <c r="L172">
        <f>'80°C'!L25</f>
        <v>1440</v>
      </c>
      <c r="M172" t="str">
        <f>'80°C'!M25</f>
        <v>H402</v>
      </c>
      <c r="N172" t="str">
        <f>'80°C'!N25</f>
        <v>NA</v>
      </c>
      <c r="O172" s="101">
        <f t="shared" si="20"/>
        <v>2.6812412373755872</v>
      </c>
      <c r="P172" s="102">
        <f t="shared" si="21"/>
        <v>4.3630362999999998E-2</v>
      </c>
      <c r="Q172">
        <f>'110°C'!J28</f>
        <v>2589</v>
      </c>
      <c r="R172">
        <f>'110°C'!K28</f>
        <v>110</v>
      </c>
      <c r="S172">
        <f>'110°C'!L28</f>
        <v>480</v>
      </c>
      <c r="T172" t="str">
        <f>'110°C'!M28</f>
        <v>H402</v>
      </c>
      <c r="U172" t="str">
        <f>'110°C'!N28</f>
        <v>NA</v>
      </c>
      <c r="V172" s="101">
        <f t="shared" si="18"/>
        <v>1.707072209315067</v>
      </c>
      <c r="W172" s="103">
        <f t="shared" si="19"/>
        <v>2.2709424999999998E-2</v>
      </c>
      <c r="X172" s="141">
        <f>'140°C'!J26</f>
        <v>2588</v>
      </c>
      <c r="Y172" s="141">
        <f>'140°C'!K26</f>
        <v>140</v>
      </c>
      <c r="Z172" s="141">
        <f>'140°C'!L26</f>
        <v>4</v>
      </c>
      <c r="AA172" s="141" t="str">
        <f>'140°C'!M26</f>
        <v>H391</v>
      </c>
      <c r="AB172" s="141" t="str">
        <f>'140°C'!N26</f>
        <v>nh4 contam</v>
      </c>
    </row>
    <row r="173" spans="1:28">
      <c r="A173" s="99">
        <f t="shared" si="13"/>
        <v>-0.30217090797076118</v>
      </c>
      <c r="B173" s="87">
        <f t="shared" si="14"/>
        <v>1.6227322999999998E-2</v>
      </c>
      <c r="C173" t="str">
        <f>fossil!J26</f>
        <v>4060b1</v>
      </c>
      <c r="D173" t="str">
        <f>fossil!K26</f>
        <v>YCG</v>
      </c>
      <c r="E173">
        <f>fossil!L26</f>
        <v>3</v>
      </c>
      <c r="F173" t="str">
        <f>fossil!M26</f>
        <v>G483</v>
      </c>
      <c r="G173">
        <f>fossil!N26</f>
        <v>0</v>
      </c>
      <c r="H173" s="86">
        <f t="shared" si="17"/>
        <v>1.7687382791970536</v>
      </c>
      <c r="I173" s="100">
        <f t="shared" si="12"/>
        <v>2.4187791E-2</v>
      </c>
      <c r="J173">
        <f>'80°C'!J26</f>
        <v>2589</v>
      </c>
      <c r="K173">
        <f>'80°C'!K26</f>
        <v>80</v>
      </c>
      <c r="L173">
        <f>'80°C'!L26</f>
        <v>1440</v>
      </c>
      <c r="M173" t="str">
        <f>'80°C'!M26</f>
        <v>H402</v>
      </c>
      <c r="N173" t="str">
        <f>'80°C'!N26</f>
        <v>NA</v>
      </c>
      <c r="O173" s="101">
        <f t="shared" si="20"/>
        <v>2.0791812460476247</v>
      </c>
      <c r="P173" s="102">
        <f t="shared" si="21"/>
        <v>2.9434049E-2</v>
      </c>
      <c r="Q173">
        <f>'110°C'!J29</f>
        <v>4126</v>
      </c>
      <c r="R173">
        <f>'110°C'!K29</f>
        <v>110</v>
      </c>
      <c r="S173">
        <f>'110°C'!L29</f>
        <v>120</v>
      </c>
      <c r="T173" t="str">
        <f>'110°C'!M29</f>
        <v>H398</v>
      </c>
      <c r="U173" t="str">
        <f>'110°C'!N29</f>
        <v>NA</v>
      </c>
      <c r="V173" s="101">
        <f t="shared" ref="V173:V184" si="22">LOG(G50*W$148)</f>
        <v>1.8831634683707481</v>
      </c>
      <c r="W173" s="103">
        <f t="shared" ref="W173:W184" si="23">H50</f>
        <v>2.3128134000000002E-2</v>
      </c>
      <c r="X173" s="41">
        <f>'140°C'!J28</f>
        <v>2588</v>
      </c>
      <c r="Y173" s="41">
        <f>'140°C'!K28</f>
        <v>140</v>
      </c>
      <c r="Z173" s="41">
        <f>'140°C'!L28</f>
        <v>6</v>
      </c>
      <c r="AA173" s="41" t="str">
        <f>'140°C'!M28</f>
        <v>H391</v>
      </c>
      <c r="AB173" s="41" t="str">
        <f>'140°C'!N28</f>
        <v>nh4 contam</v>
      </c>
    </row>
    <row r="174" spans="1:28">
      <c r="A174" s="99">
        <f t="shared" si="13"/>
        <v>-0.33385638535106971</v>
      </c>
      <c r="B174" s="87">
        <f t="shared" si="14"/>
        <v>1.6709422000000002E-2</v>
      </c>
      <c r="C174">
        <f>fossil!J27</f>
        <v>4061</v>
      </c>
      <c r="D174" t="str">
        <f>fossil!K27</f>
        <v>YCG</v>
      </c>
      <c r="E174" t="str">
        <f>fossil!L27</f>
        <v>4B</v>
      </c>
      <c r="F174" t="str">
        <f>fossil!M27</f>
        <v>G483</v>
      </c>
      <c r="G174">
        <f>fossil!N27</f>
        <v>0</v>
      </c>
      <c r="H174" s="86">
        <f t="shared" si="17"/>
        <v>1.4677082835330724</v>
      </c>
      <c r="I174" s="100">
        <f t="shared" si="12"/>
        <v>1.8854023000000001E-2</v>
      </c>
      <c r="J174">
        <f>'80°C'!J27</f>
        <v>2589</v>
      </c>
      <c r="K174">
        <f>'80°C'!K27</f>
        <v>80</v>
      </c>
      <c r="L174">
        <f>'80°C'!L27</f>
        <v>720</v>
      </c>
      <c r="M174" t="str">
        <f>'80°C'!M27</f>
        <v>H397</v>
      </c>
      <c r="N174" t="str">
        <f>'80°C'!N27</f>
        <v>NA</v>
      </c>
      <c r="O174" s="101">
        <f t="shared" si="20"/>
        <v>2.0791812460476247</v>
      </c>
      <c r="P174" s="102">
        <f t="shared" si="21"/>
        <v>3.6325785999999999E-2</v>
      </c>
      <c r="Q174">
        <f>'110°C'!J30</f>
        <v>4126</v>
      </c>
      <c r="R174">
        <f>'110°C'!K30</f>
        <v>110</v>
      </c>
      <c r="S174">
        <f>'110°C'!L30</f>
        <v>120</v>
      </c>
      <c r="T174" t="str">
        <f>'110°C'!M30</f>
        <v>H398</v>
      </c>
      <c r="U174" t="str">
        <f>'110°C'!N30</f>
        <v>NA</v>
      </c>
      <c r="V174" s="101">
        <f t="shared" si="22"/>
        <v>2.008102204979048</v>
      </c>
      <c r="W174" s="103">
        <f t="shared" si="23"/>
        <v>3.1451195000000001E-2</v>
      </c>
      <c r="X174" s="41">
        <f>'140°C'!J29</f>
        <v>2588</v>
      </c>
      <c r="Y174" s="41">
        <f>'140°C'!K29</f>
        <v>140</v>
      </c>
      <c r="Z174" s="41">
        <f>'140°C'!L29</f>
        <v>8</v>
      </c>
      <c r="AA174" s="41" t="str">
        <f>'140°C'!M29</f>
        <v>H391</v>
      </c>
      <c r="AB174" s="41" t="str">
        <f>'140°C'!N29</f>
        <v>nh4 contam</v>
      </c>
    </row>
    <row r="175" spans="1:28">
      <c r="A175" s="99">
        <f t="shared" si="13"/>
        <v>-0.33385638535106971</v>
      </c>
      <c r="B175" s="87">
        <f t="shared" si="14"/>
        <v>1.6099149E-2</v>
      </c>
      <c r="C175">
        <f>fossil!J28</f>
        <v>4062</v>
      </c>
      <c r="D175" t="str">
        <f>fossil!K28</f>
        <v>YCG</v>
      </c>
      <c r="E175" t="str">
        <f>fossil!L28</f>
        <v>4B</v>
      </c>
      <c r="F175" t="str">
        <f>fossil!M28</f>
        <v>G483</v>
      </c>
      <c r="G175">
        <f>fossil!N28</f>
        <v>0</v>
      </c>
      <c r="H175" s="86">
        <f t="shared" si="17"/>
        <v>1.4677082835330724</v>
      </c>
      <c r="I175" s="100">
        <f t="shared" si="12"/>
        <v>2.0298765999999999E-2</v>
      </c>
      <c r="J175">
        <f>'80°C'!J28</f>
        <v>2589</v>
      </c>
      <c r="K175">
        <f>'80°C'!K28</f>
        <v>80</v>
      </c>
      <c r="L175">
        <f>'80°C'!L28</f>
        <v>720</v>
      </c>
      <c r="M175" t="str">
        <f>'80°C'!M28</f>
        <v>H402</v>
      </c>
      <c r="N175" t="str">
        <f>'80°C'!N28</f>
        <v>NA</v>
      </c>
      <c r="O175" s="101">
        <f t="shared" si="20"/>
        <v>2.3802112417116059</v>
      </c>
      <c r="P175" s="102">
        <f t="shared" si="21"/>
        <v>3.8664904999999999E-2</v>
      </c>
      <c r="Q175">
        <f>'110°C'!J31</f>
        <v>4126</v>
      </c>
      <c r="R175">
        <f>'110°C'!K31</f>
        <v>110</v>
      </c>
      <c r="S175">
        <f>'110°C'!L31</f>
        <v>240</v>
      </c>
      <c r="T175" t="str">
        <f>'110°C'!M31</f>
        <v>H398</v>
      </c>
      <c r="U175" t="str">
        <f>'110°C'!N31</f>
        <v>NA</v>
      </c>
      <c r="V175" s="101">
        <f t="shared" si="22"/>
        <v>2.008102204979048</v>
      </c>
      <c r="W175" s="103">
        <f t="shared" si="23"/>
        <v>3.0110122999999999E-2</v>
      </c>
      <c r="X175" s="41">
        <f>'140°C'!J30</f>
        <v>2588</v>
      </c>
      <c r="Y175" s="41">
        <f>'140°C'!K30</f>
        <v>140</v>
      </c>
      <c r="Z175" s="41">
        <f>'140°C'!L30</f>
        <v>8</v>
      </c>
      <c r="AA175" s="41" t="str">
        <f>'140°C'!M30</f>
        <v>H391</v>
      </c>
      <c r="AB175" s="41" t="str">
        <f>'140°C'!N30</f>
        <v>nh4 contam</v>
      </c>
    </row>
    <row r="176" spans="1:28">
      <c r="A176" s="99">
        <f t="shared" si="13"/>
        <v>-0.33385638535106971</v>
      </c>
      <c r="B176" s="87">
        <f t="shared" si="14"/>
        <v>1.6379214999999999E-2</v>
      </c>
      <c r="C176" t="str">
        <f>fossil!J29</f>
        <v>4063-1</v>
      </c>
      <c r="D176" t="str">
        <f>fossil!K29</f>
        <v>YCG</v>
      </c>
      <c r="E176" t="str">
        <f>fossil!L29</f>
        <v>4B</v>
      </c>
      <c r="F176" t="str">
        <f>fossil!M29</f>
        <v>G483</v>
      </c>
      <c r="G176">
        <f>fossil!N29</f>
        <v>0</v>
      </c>
      <c r="H176" s="86">
        <f t="shared" si="17"/>
        <v>0.68955703314942884</v>
      </c>
      <c r="I176" s="100">
        <f t="shared" si="12"/>
        <v>2.3108167999999998E-2</v>
      </c>
      <c r="J176">
        <f>'80°C'!J29</f>
        <v>4126</v>
      </c>
      <c r="K176">
        <f>'80°C'!K29</f>
        <v>80</v>
      </c>
      <c r="L176">
        <f>'80°C'!L29</f>
        <v>120</v>
      </c>
      <c r="M176" t="str">
        <f>'80°C'!M29</f>
        <v>H398</v>
      </c>
      <c r="N176" t="str">
        <f>'80°C'!N29</f>
        <v>NA</v>
      </c>
      <c r="O176" s="101">
        <f t="shared" si="20"/>
        <v>2.3802112417116059</v>
      </c>
      <c r="P176" s="102">
        <f t="shared" si="21"/>
        <v>4.3091160000000003E-2</v>
      </c>
      <c r="Q176">
        <f>'110°C'!J32</f>
        <v>4126</v>
      </c>
      <c r="R176">
        <f>'110°C'!K32</f>
        <v>110</v>
      </c>
      <c r="S176">
        <f>'110°C'!L32</f>
        <v>240</v>
      </c>
      <c r="T176" t="str">
        <f>'110°C'!M32</f>
        <v>H398</v>
      </c>
      <c r="U176" t="str">
        <f>'110°C'!N32</f>
        <v>NA</v>
      </c>
      <c r="V176" s="101">
        <f t="shared" si="22"/>
        <v>2.4852234596987106</v>
      </c>
      <c r="W176" s="103">
        <f t="shared" si="23"/>
        <v>4.4585782999999997E-2</v>
      </c>
      <c r="X176" s="41">
        <f>'140°C'!J31</f>
        <v>2588</v>
      </c>
      <c r="Y176" s="41">
        <f>'140°C'!K31</f>
        <v>140</v>
      </c>
      <c r="Z176" s="41">
        <f>'140°C'!L31</f>
        <v>24</v>
      </c>
      <c r="AA176" s="41" t="str">
        <f>'140°C'!M31</f>
        <v>H420</v>
      </c>
      <c r="AB176" s="41" t="str">
        <f>'140°C'!N31</f>
        <v>NA</v>
      </c>
    </row>
    <row r="177" spans="1:28">
      <c r="A177" s="99">
        <f t="shared" si="13"/>
        <v>-0.33385638535106971</v>
      </c>
      <c r="B177" s="87">
        <f t="shared" si="14"/>
        <v>1.6406397E-2</v>
      </c>
      <c r="C177" t="str">
        <f>fossil!J30</f>
        <v>4064-1</v>
      </c>
      <c r="D177" t="str">
        <f>fossil!K30</f>
        <v>YCG</v>
      </c>
      <c r="E177" t="str">
        <f>fossil!L30</f>
        <v>4B</v>
      </c>
      <c r="F177" t="str">
        <f>fossil!M30</f>
        <v>G483</v>
      </c>
      <c r="G177">
        <f>fossil!N30</f>
        <v>0</v>
      </c>
      <c r="H177" s="86">
        <f t="shared" si="17"/>
        <v>0.68955703314942884</v>
      </c>
      <c r="I177" s="100">
        <f t="shared" si="12"/>
        <v>2.0858063999999999E-2</v>
      </c>
      <c r="J177">
        <f>'80°C'!J30</f>
        <v>4126</v>
      </c>
      <c r="K177">
        <f>'80°C'!K30</f>
        <v>80</v>
      </c>
      <c r="L177">
        <f>'80°C'!L30</f>
        <v>120</v>
      </c>
      <c r="M177" t="str">
        <f>'80°C'!M30</f>
        <v>H420</v>
      </c>
      <c r="N177" t="str">
        <f>'80°C'!N30</f>
        <v>NA</v>
      </c>
      <c r="O177" s="101">
        <f t="shared" si="20"/>
        <v>2.6812412373755872</v>
      </c>
      <c r="P177" s="102">
        <f t="shared" si="21"/>
        <v>4.6004445999999997E-2</v>
      </c>
      <c r="Q177">
        <f>'110°C'!J33</f>
        <v>4126</v>
      </c>
      <c r="R177">
        <f>'110°C'!K33</f>
        <v>110</v>
      </c>
      <c r="S177">
        <f>'110°C'!L33</f>
        <v>480</v>
      </c>
      <c r="T177" t="str">
        <f>'110°C'!M33</f>
        <v>H398</v>
      </c>
      <c r="U177" t="str">
        <f>'110°C'!N33</f>
        <v>NA</v>
      </c>
      <c r="V177" s="101">
        <f t="shared" si="22"/>
        <v>2.4852234596987106</v>
      </c>
      <c r="W177" s="103">
        <f t="shared" si="23"/>
        <v>4.6504647000000003E-2</v>
      </c>
      <c r="X177" s="41">
        <f>'140°C'!J32</f>
        <v>2588</v>
      </c>
      <c r="Y177" s="41">
        <f>'140°C'!K32</f>
        <v>140</v>
      </c>
      <c r="Z177" s="41">
        <f>'140°C'!L32</f>
        <v>24</v>
      </c>
      <c r="AA177" s="41" t="str">
        <f>'140°C'!M32</f>
        <v>H391</v>
      </c>
      <c r="AB177" s="41" t="str">
        <f>'140°C'!N32</f>
        <v>nh4 contam</v>
      </c>
    </row>
    <row r="178" spans="1:28">
      <c r="A178" s="99">
        <f t="shared" si="13"/>
        <v>-0.33385638535106971</v>
      </c>
      <c r="B178" s="87">
        <f t="shared" si="14"/>
        <v>1.5024028E-2</v>
      </c>
      <c r="C178">
        <f>fossil!J31</f>
        <v>4065</v>
      </c>
      <c r="D178" t="str">
        <f>fossil!K31</f>
        <v>YCG</v>
      </c>
      <c r="E178" t="str">
        <f>fossil!L31</f>
        <v>4B</v>
      </c>
      <c r="F178" t="str">
        <f>fossil!M31</f>
        <v>G483</v>
      </c>
      <c r="G178">
        <f>fossil!N31</f>
        <v>0</v>
      </c>
      <c r="H178" s="86">
        <f t="shared" si="17"/>
        <v>1.7687382791970536</v>
      </c>
      <c r="I178" s="100">
        <f t="shared" si="12"/>
        <v>2.0574044E-2</v>
      </c>
      <c r="J178">
        <f>'80°C'!J31</f>
        <v>4126</v>
      </c>
      <c r="K178">
        <f>'80°C'!K31</f>
        <v>80</v>
      </c>
      <c r="L178">
        <f>'80°C'!L31</f>
        <v>1440</v>
      </c>
      <c r="M178" t="str">
        <f>'80°C'!M31</f>
        <v>H420</v>
      </c>
      <c r="N178" t="str">
        <f>'80°C'!N31</f>
        <v>NA</v>
      </c>
      <c r="O178" s="101">
        <f t="shared" si="20"/>
        <v>2.6812412373755872</v>
      </c>
      <c r="P178" s="102">
        <f t="shared" si="21"/>
        <v>4.7153340000000002E-2</v>
      </c>
      <c r="Q178">
        <f>'110°C'!J34</f>
        <v>4126</v>
      </c>
      <c r="R178">
        <f>'110°C'!K34</f>
        <v>110</v>
      </c>
      <c r="S178">
        <f>'110°C'!L34</f>
        <v>480</v>
      </c>
      <c r="T178" t="str">
        <f>'110°C'!M34</f>
        <v>H398</v>
      </c>
      <c r="U178" t="str">
        <f>'110°C'!N34</f>
        <v>NA</v>
      </c>
      <c r="V178" s="101">
        <f t="shared" si="22"/>
        <v>2.7862534553626919</v>
      </c>
      <c r="W178" s="103">
        <f t="shared" si="23"/>
        <v>6.0934607000000002E-2</v>
      </c>
      <c r="X178" s="41">
        <f>'140°C'!J33</f>
        <v>2588</v>
      </c>
      <c r="Y178" s="41">
        <f>'140°C'!K33</f>
        <v>140</v>
      </c>
      <c r="Z178" s="41">
        <f>'140°C'!L33</f>
        <v>48</v>
      </c>
      <c r="AA178" s="41" t="str">
        <f>'140°C'!M33</f>
        <v>G483</v>
      </c>
      <c r="AB178" s="41" t="str">
        <f>'140°C'!N33</f>
        <v>NA</v>
      </c>
    </row>
    <row r="179" spans="1:28">
      <c r="A179" s="99">
        <f t="shared" si="13"/>
        <v>-0.33385638535106971</v>
      </c>
      <c r="B179" s="87">
        <f t="shared" si="14"/>
        <v>1.6197504000000001E-2</v>
      </c>
      <c r="C179" t="str">
        <f>fossil!J32</f>
        <v>4066-1</v>
      </c>
      <c r="D179" t="str">
        <f>fossil!K32</f>
        <v>YCG</v>
      </c>
      <c r="E179" t="str">
        <f>fossil!L32</f>
        <v>4B</v>
      </c>
      <c r="F179" t="str">
        <f>fossil!M32</f>
        <v>G483</v>
      </c>
      <c r="G179">
        <f>fossil!N32</f>
        <v>0</v>
      </c>
      <c r="H179" s="86">
        <f t="shared" si="17"/>
        <v>1.7687382791970536</v>
      </c>
      <c r="I179" s="100">
        <f>D54</f>
        <v>2.4467525E-2</v>
      </c>
      <c r="J179">
        <f>'80°C'!J32</f>
        <v>4126</v>
      </c>
      <c r="K179">
        <f>'80°C'!K32</f>
        <v>80</v>
      </c>
      <c r="L179">
        <f>'80°C'!L32</f>
        <v>1440</v>
      </c>
      <c r="M179" t="str">
        <f>'80°C'!M32</f>
        <v>H420</v>
      </c>
      <c r="N179" t="str">
        <f>'80°C'!N32</f>
        <v>NA</v>
      </c>
      <c r="O179" s="101">
        <f t="shared" si="20"/>
        <v>2.0791812460476247</v>
      </c>
      <c r="P179" s="102">
        <f t="shared" si="21"/>
        <v>3.1866070000000003E-2</v>
      </c>
      <c r="Q179">
        <f>'110°C'!J35</f>
        <v>4129</v>
      </c>
      <c r="R179">
        <f>'110°C'!K35</f>
        <v>110</v>
      </c>
      <c r="S179">
        <f>'110°C'!L35</f>
        <v>120</v>
      </c>
      <c r="T179" t="str">
        <f>'110°C'!M35</f>
        <v>H398</v>
      </c>
      <c r="U179" t="str">
        <f>'110°C'!N35</f>
        <v>NA</v>
      </c>
      <c r="V179" s="101">
        <f t="shared" si="22"/>
        <v>2.7862534553626919</v>
      </c>
      <c r="W179" s="103">
        <f t="shared" si="23"/>
        <v>6.3475861999999994E-2</v>
      </c>
      <c r="X179" s="41">
        <f>'140°C'!J34</f>
        <v>2588</v>
      </c>
      <c r="Y179" s="41">
        <f>'140°C'!K34</f>
        <v>140</v>
      </c>
      <c r="Z179" s="41">
        <f>'140°C'!L34</f>
        <v>48</v>
      </c>
      <c r="AA179" s="41" t="str">
        <f>'140°C'!M34</f>
        <v>G483</v>
      </c>
      <c r="AB179" s="41" t="str">
        <f>'140°C'!N34</f>
        <v>NA</v>
      </c>
    </row>
    <row r="180" spans="1:28">
      <c r="A180" s="99">
        <f t="shared" si="13"/>
        <v>-0.33385638535106971</v>
      </c>
      <c r="B180" s="87">
        <f t="shared" si="14"/>
        <v>1.5582148000000001E-2</v>
      </c>
      <c r="C180" t="str">
        <f>fossil!J33</f>
        <v>4068-1</v>
      </c>
      <c r="D180" t="str">
        <f>fossil!K33</f>
        <v>YCG</v>
      </c>
      <c r="E180" t="str">
        <f>fossil!L33</f>
        <v>4B</v>
      </c>
      <c r="F180" t="str">
        <f>fossil!M33</f>
        <v>G483</v>
      </c>
      <c r="G180">
        <f>fossil!N33</f>
        <v>0</v>
      </c>
      <c r="H180" s="86">
        <f t="shared" si="17"/>
        <v>1.4677082835330724</v>
      </c>
      <c r="I180" s="100">
        <f t="shared" ref="I180:I187" si="24">D55</f>
        <v>1.7914402999999999E-2</v>
      </c>
      <c r="J180">
        <f>'80°C'!J33</f>
        <v>4126</v>
      </c>
      <c r="K180">
        <f>'80°C'!K33</f>
        <v>80</v>
      </c>
      <c r="L180">
        <f>'80°C'!L33</f>
        <v>720</v>
      </c>
      <c r="M180" t="str">
        <f>'80°C'!M33</f>
        <v>H398</v>
      </c>
      <c r="N180" t="str">
        <f>'80°C'!N33</f>
        <v>NA</v>
      </c>
      <c r="O180" s="101">
        <f t="shared" si="20"/>
        <v>2.0791812460476247</v>
      </c>
      <c r="P180" s="102">
        <f t="shared" si="21"/>
        <v>3.0354962999999999E-2</v>
      </c>
      <c r="Q180">
        <f>'110°C'!J36</f>
        <v>4129</v>
      </c>
      <c r="R180">
        <f>'110°C'!K36</f>
        <v>110</v>
      </c>
      <c r="S180">
        <f>'110°C'!L36</f>
        <v>120</v>
      </c>
      <c r="T180" t="str">
        <f>'110°C'!M36</f>
        <v>H398</v>
      </c>
      <c r="U180" t="str">
        <f>'110°C'!N36</f>
        <v>NA</v>
      </c>
      <c r="V180" s="101">
        <f t="shared" si="22"/>
        <v>2.7862534553626919</v>
      </c>
      <c r="W180" s="103">
        <f t="shared" si="23"/>
        <v>5.3156902999999998E-2</v>
      </c>
      <c r="X180" s="41">
        <f>'140°C'!J35</f>
        <v>2588</v>
      </c>
      <c r="Y180" s="41">
        <f>'140°C'!K35</f>
        <v>140</v>
      </c>
      <c r="Z180" s="41">
        <f>'140°C'!L35</f>
        <v>48</v>
      </c>
      <c r="AA180" s="41" t="str">
        <f>'140°C'!M35</f>
        <v>H391</v>
      </c>
      <c r="AB180" s="41" t="str">
        <f>'140°C'!N35</f>
        <v>nh4 contam</v>
      </c>
    </row>
    <row r="181" spans="1:28">
      <c r="A181" s="99">
        <f t="shared" si="13"/>
        <v>-0.33385638535106971</v>
      </c>
      <c r="B181" s="87">
        <f t="shared" si="14"/>
        <v>1.8524043E-2</v>
      </c>
      <c r="C181" t="str">
        <f>fossil!J34</f>
        <v>4069-1</v>
      </c>
      <c r="D181" t="str">
        <f>fossil!K34</f>
        <v>YCG</v>
      </c>
      <c r="E181" t="str">
        <f>fossil!L34</f>
        <v>4B</v>
      </c>
      <c r="F181" t="str">
        <f>fossil!M34</f>
        <v>G483</v>
      </c>
      <c r="G181">
        <f>fossil!N34</f>
        <v>0</v>
      </c>
      <c r="H181" s="86">
        <f t="shared" si="17"/>
        <v>1.4677082835330724</v>
      </c>
      <c r="I181" s="100">
        <f t="shared" si="24"/>
        <v>2.1256356000000001E-2</v>
      </c>
      <c r="J181">
        <f>'80°C'!J34</f>
        <v>4126</v>
      </c>
      <c r="K181">
        <f>'80°C'!K34</f>
        <v>80</v>
      </c>
      <c r="L181">
        <f>'80°C'!L34</f>
        <v>720</v>
      </c>
      <c r="M181" t="str">
        <f>'80°C'!M34</f>
        <v>H420</v>
      </c>
      <c r="N181" t="str">
        <f>'80°C'!N34</f>
        <v>NA</v>
      </c>
      <c r="O181" s="101">
        <f t="shared" si="20"/>
        <v>2.3802112417116059</v>
      </c>
      <c r="P181" s="102">
        <f t="shared" si="21"/>
        <v>3.65165E-2</v>
      </c>
      <c r="Q181">
        <f>'110°C'!J37</f>
        <v>4129</v>
      </c>
      <c r="R181">
        <f>'110°C'!K37</f>
        <v>110</v>
      </c>
      <c r="S181">
        <f>'110°C'!L37</f>
        <v>240</v>
      </c>
      <c r="T181" t="str">
        <f>'110°C'!M37</f>
        <v>H402</v>
      </c>
      <c r="U181" t="str">
        <f>'110°C'!N37</f>
        <v>NA</v>
      </c>
      <c r="V181" s="101">
        <f t="shared" si="22"/>
        <v>2.7862534553626919</v>
      </c>
      <c r="W181" s="103">
        <f t="shared" si="23"/>
        <v>6.1517203999999999E-2</v>
      </c>
      <c r="X181" s="41">
        <f>'140°C'!J36</f>
        <v>2588</v>
      </c>
      <c r="Y181" s="41">
        <f>'140°C'!K36</f>
        <v>140</v>
      </c>
      <c r="Z181" s="41">
        <f>'140°C'!L36</f>
        <v>48</v>
      </c>
      <c r="AA181" s="41" t="str">
        <f>'140°C'!M36</f>
        <v>H391</v>
      </c>
      <c r="AB181" s="41" t="str">
        <f>'140°C'!N36</f>
        <v>nh4 contam</v>
      </c>
    </row>
    <row r="182" spans="1:28">
      <c r="A182" s="99">
        <f t="shared" si="13"/>
        <v>-0.33385638535106971</v>
      </c>
      <c r="B182" s="87">
        <f t="shared" si="14"/>
        <v>1.6096432000000001E-2</v>
      </c>
      <c r="C182">
        <f>fossil!J35</f>
        <v>4070</v>
      </c>
      <c r="D182" t="str">
        <f>fossil!K35</f>
        <v>YCG</v>
      </c>
      <c r="E182" t="str">
        <f>fossil!L35</f>
        <v>4B</v>
      </c>
      <c r="F182" t="str">
        <f>fossil!M35</f>
        <v>G483</v>
      </c>
      <c r="G182">
        <f>fossil!N35</f>
        <v>0</v>
      </c>
      <c r="H182" s="86">
        <f t="shared" si="17"/>
        <v>0.68955703314942884</v>
      </c>
      <c r="I182" s="100">
        <f t="shared" si="24"/>
        <v>2.1105747000000001E-2</v>
      </c>
      <c r="J182">
        <f>'80°C'!J35</f>
        <v>4129</v>
      </c>
      <c r="K182">
        <f>'80°C'!K35</f>
        <v>80</v>
      </c>
      <c r="L182">
        <f>'80°C'!L35</f>
        <v>120</v>
      </c>
      <c r="M182" t="str">
        <f>'80°C'!M35</f>
        <v>H398</v>
      </c>
      <c r="N182" t="str">
        <f>'80°C'!N35</f>
        <v>NA</v>
      </c>
      <c r="O182" s="101">
        <f t="shared" si="20"/>
        <v>2.3802112417116059</v>
      </c>
      <c r="P182" s="102">
        <f t="shared" si="21"/>
        <v>3.4970857000000001E-2</v>
      </c>
      <c r="Q182">
        <f>'110°C'!J38</f>
        <v>4129</v>
      </c>
      <c r="R182">
        <f>'110°C'!K38</f>
        <v>110</v>
      </c>
      <c r="S182">
        <f>'110°C'!L38</f>
        <v>240</v>
      </c>
      <c r="T182" t="str">
        <f>'110°C'!M38</f>
        <v>H398</v>
      </c>
      <c r="U182" t="str">
        <f>'110°C'!N38</f>
        <v>NA</v>
      </c>
      <c r="V182" s="101">
        <f t="shared" si="22"/>
        <v>2.9623447144183728</v>
      </c>
      <c r="W182" s="103">
        <f t="shared" si="23"/>
        <v>6.6374904999999998E-2</v>
      </c>
      <c r="X182" s="41">
        <f>'140°C'!J37</f>
        <v>2588</v>
      </c>
      <c r="Y182" s="41">
        <f>'140°C'!K37</f>
        <v>140</v>
      </c>
      <c r="Z182" s="41">
        <f>'140°C'!L37</f>
        <v>72</v>
      </c>
      <c r="AA182" s="41" t="str">
        <f>'140°C'!M37</f>
        <v>H391</v>
      </c>
      <c r="AB182" s="41" t="str">
        <f>'140°C'!N37</f>
        <v>nh4 contam</v>
      </c>
    </row>
    <row r="183" spans="1:28">
      <c r="A183" s="99">
        <f t="shared" si="13"/>
        <v>-0.33385638535106971</v>
      </c>
      <c r="B183" s="87">
        <f t="shared" si="14"/>
        <v>1.5588647000000001E-2</v>
      </c>
      <c r="C183">
        <f>fossil!J36</f>
        <v>3959</v>
      </c>
      <c r="D183" t="str">
        <f>fossil!K36</f>
        <v>YCG</v>
      </c>
      <c r="E183" t="str">
        <f>fossil!L36</f>
        <v>4B</v>
      </c>
      <c r="F183" t="str">
        <f>fossil!M36</f>
        <v>G483</v>
      </c>
      <c r="G183">
        <f>fossil!N36</f>
        <v>0</v>
      </c>
      <c r="H183" s="86">
        <f t="shared" si="17"/>
        <v>0.68955703314942884</v>
      </c>
      <c r="I183" s="100">
        <f t="shared" si="24"/>
        <v>1.9546489E-2</v>
      </c>
      <c r="J183">
        <f>'80°C'!J36</f>
        <v>4129</v>
      </c>
      <c r="K183">
        <f>'80°C'!K36</f>
        <v>80</v>
      </c>
      <c r="L183">
        <f>'80°C'!L36</f>
        <v>120</v>
      </c>
      <c r="M183" t="str">
        <f>'80°C'!M36</f>
        <v>H398</v>
      </c>
      <c r="N183" t="str">
        <f>'80°C'!N36</f>
        <v>NA</v>
      </c>
      <c r="O183" s="101">
        <f t="shared" si="20"/>
        <v>2.6812412373755872</v>
      </c>
      <c r="P183" s="102">
        <f t="shared" si="21"/>
        <v>4.3500609000000003E-2</v>
      </c>
      <c r="Q183">
        <f>'110°C'!J39</f>
        <v>4129</v>
      </c>
      <c r="R183">
        <f>'110°C'!K39</f>
        <v>110</v>
      </c>
      <c r="S183">
        <f>'110°C'!L39</f>
        <v>480</v>
      </c>
      <c r="T183" t="str">
        <f>'110°C'!M39</f>
        <v>H398</v>
      </c>
      <c r="U183" t="str">
        <f>'110°C'!N39</f>
        <v>NA</v>
      </c>
      <c r="V183" s="101">
        <f t="shared" si="22"/>
        <v>2.9623447144183728</v>
      </c>
      <c r="W183" s="103">
        <f t="shared" si="23"/>
        <v>7.5706138000000006E-2</v>
      </c>
      <c r="X183" s="41">
        <f>'140°C'!J38</f>
        <v>2588</v>
      </c>
      <c r="Y183" s="41">
        <f>'140°C'!K38</f>
        <v>140</v>
      </c>
      <c r="Z183" s="41">
        <f>'140°C'!L38</f>
        <v>72</v>
      </c>
      <c r="AA183" s="41" t="str">
        <f>'140°C'!M38</f>
        <v>H391</v>
      </c>
      <c r="AB183" s="41" t="str">
        <f>'140°C'!N38</f>
        <v>nh4 contam</v>
      </c>
    </row>
    <row r="184" spans="1:28">
      <c r="A184" s="99">
        <f t="shared" si="13"/>
        <v>-0.33385638535106971</v>
      </c>
      <c r="B184" s="87">
        <f t="shared" si="14"/>
        <v>1.7000370000000001E-2</v>
      </c>
      <c r="C184" t="str">
        <f>fossil!J37</f>
        <v>4095-1</v>
      </c>
      <c r="D184" t="str">
        <f>fossil!K37</f>
        <v>YCG</v>
      </c>
      <c r="E184" t="str">
        <f>fossil!L37</f>
        <v>4B</v>
      </c>
      <c r="F184" t="str">
        <f>fossil!M37</f>
        <v>G483</v>
      </c>
      <c r="G184">
        <f>fossil!N37</f>
        <v>0</v>
      </c>
      <c r="H184" s="86">
        <f t="shared" si="17"/>
        <v>1.7687382791970536</v>
      </c>
      <c r="I184" s="100">
        <f t="shared" si="24"/>
        <v>2.7007222000000001E-2</v>
      </c>
      <c r="J184">
        <f>'80°C'!J37</f>
        <v>4129</v>
      </c>
      <c r="K184">
        <f>'80°C'!K37</f>
        <v>80</v>
      </c>
      <c r="L184">
        <f>'80°C'!L37</f>
        <v>1440</v>
      </c>
      <c r="M184" t="str">
        <f>'80°C'!M37</f>
        <v>H398</v>
      </c>
      <c r="N184" t="str">
        <f>'80°C'!N37</f>
        <v>NA</v>
      </c>
      <c r="O184" s="101">
        <f t="shared" si="20"/>
        <v>2.6812412373755872</v>
      </c>
      <c r="P184" s="102">
        <f t="shared" si="21"/>
        <v>4.7040710999999999E-2</v>
      </c>
      <c r="Q184">
        <f>'110°C'!J40</f>
        <v>4129</v>
      </c>
      <c r="R184">
        <f>'110°C'!K40</f>
        <v>110</v>
      </c>
      <c r="S184">
        <f>'110°C'!L40</f>
        <v>480</v>
      </c>
      <c r="T184" t="str">
        <f>'110°C'!M40</f>
        <v>H420</v>
      </c>
      <c r="U184" t="str">
        <f>'110°C'!N40</f>
        <v>NA</v>
      </c>
      <c r="V184" s="101">
        <f t="shared" si="22"/>
        <v>3.0872834510266731</v>
      </c>
      <c r="W184" s="103">
        <f t="shared" si="23"/>
        <v>6.1519694E-2</v>
      </c>
      <c r="X184" s="41">
        <f>'140°C'!J39</f>
        <v>2588</v>
      </c>
      <c r="Y184" s="41">
        <f>'140°C'!K39</f>
        <v>140</v>
      </c>
      <c r="Z184" s="41">
        <f>'140°C'!L39</f>
        <v>96</v>
      </c>
      <c r="AA184" s="41" t="str">
        <f>'140°C'!M39</f>
        <v>H391</v>
      </c>
      <c r="AB184" s="41" t="str">
        <f>'140°C'!N39</f>
        <v>nh4 contam</v>
      </c>
    </row>
    <row r="185" spans="1:28">
      <c r="A185" s="99">
        <f t="shared" si="13"/>
        <v>-0.35275086015471563</v>
      </c>
      <c r="B185" s="87">
        <f t="shared" si="14"/>
        <v>1.5403306E-2</v>
      </c>
      <c r="C185">
        <f>fossil!J38</f>
        <v>4071</v>
      </c>
      <c r="D185" t="str">
        <f>fossil!K38</f>
        <v>YCG</v>
      </c>
      <c r="E185" t="str">
        <f>fossil!L38</f>
        <v>5B</v>
      </c>
      <c r="F185" t="str">
        <f>fossil!M38</f>
        <v>G483</v>
      </c>
      <c r="G185">
        <f>fossil!N38</f>
        <v>0</v>
      </c>
      <c r="H185" s="86">
        <f t="shared" si="17"/>
        <v>1.7687382791970536</v>
      </c>
      <c r="I185" s="100">
        <f t="shared" si="24"/>
        <v>2.5593029999999999E-2</v>
      </c>
      <c r="J185">
        <f>'80°C'!J38</f>
        <v>4129</v>
      </c>
      <c r="K185">
        <f>'80°C'!K38</f>
        <v>80</v>
      </c>
      <c r="L185">
        <f>'80°C'!L38</f>
        <v>1440</v>
      </c>
      <c r="M185" t="str">
        <f>'80°C'!M38</f>
        <v>H398</v>
      </c>
      <c r="N185" t="str">
        <f>'80°C'!N38</f>
        <v>NA</v>
      </c>
      <c r="O185"/>
      <c r="V185" s="101">
        <f>LOG(G63*W$148)</f>
        <v>3.1841934640347294</v>
      </c>
      <c r="W185" s="103">
        <f>H63</f>
        <v>6.9546632999999997E-2</v>
      </c>
      <c r="X185" s="41">
        <f>'140°C'!J41</f>
        <v>2588</v>
      </c>
      <c r="Y185" s="41">
        <f>'140°C'!K41</f>
        <v>140</v>
      </c>
      <c r="Z185" s="41">
        <f>'140°C'!L41</f>
        <v>120</v>
      </c>
      <c r="AA185" s="41" t="str">
        <f>'140°C'!M41</f>
        <v>H391</v>
      </c>
      <c r="AB185" s="41" t="str">
        <f>'140°C'!N41</f>
        <v>nh4 contam</v>
      </c>
    </row>
    <row r="186" spans="1:28">
      <c r="A186" s="99">
        <f t="shared" si="13"/>
        <v>-0.35275086015471563</v>
      </c>
      <c r="B186" s="87">
        <f t="shared" si="14"/>
        <v>1.5871858999999999E-2</v>
      </c>
      <c r="C186" t="str">
        <f>fossil!J39</f>
        <v>4072-1</v>
      </c>
      <c r="D186" t="str">
        <f>fossil!K39</f>
        <v>YCG</v>
      </c>
      <c r="E186" t="str">
        <f>fossil!L39</f>
        <v>5B</v>
      </c>
      <c r="F186" t="str">
        <f>fossil!M39</f>
        <v>G483</v>
      </c>
      <c r="G186">
        <f>fossil!N39</f>
        <v>0</v>
      </c>
      <c r="H186" s="86">
        <f t="shared" si="17"/>
        <v>1.4677082835330724</v>
      </c>
      <c r="I186" s="100">
        <f t="shared" si="24"/>
        <v>2.2679659000000001E-2</v>
      </c>
      <c r="J186">
        <f>'80°C'!J39</f>
        <v>4129</v>
      </c>
      <c r="K186">
        <f>'80°C'!K39</f>
        <v>80</v>
      </c>
      <c r="L186">
        <f>'80°C'!L39</f>
        <v>720</v>
      </c>
      <c r="M186" t="str">
        <f>'80°C'!M39</f>
        <v>H420</v>
      </c>
      <c r="N186" t="str">
        <f>'80°C'!N39</f>
        <v>NA</v>
      </c>
      <c r="O186"/>
      <c r="V186" s="101">
        <f t="shared" ref="V186:V191" si="25">LOG(G65*W$148)</f>
        <v>1.1050122179871045</v>
      </c>
      <c r="W186" s="103">
        <f t="shared" ref="W186:W209" si="26">H65</f>
        <v>1.9397447000000002E-2</v>
      </c>
      <c r="X186" s="41">
        <f>'140°C'!J43</f>
        <v>2589</v>
      </c>
      <c r="Y186" s="41">
        <f>'140°C'!K43</f>
        <v>140</v>
      </c>
      <c r="Z186" s="41">
        <f>'140°C'!L43</f>
        <v>1</v>
      </c>
      <c r="AA186" s="41" t="str">
        <f>'140°C'!M43</f>
        <v>H397</v>
      </c>
      <c r="AB186" s="41" t="str">
        <f>'140°C'!N43</f>
        <v>NA</v>
      </c>
    </row>
    <row r="187" spans="1:28">
      <c r="A187" s="99">
        <f t="shared" si="13"/>
        <v>-0.35275086015471563</v>
      </c>
      <c r="B187" s="87">
        <f t="shared" si="14"/>
        <v>1.5117698000000001E-2</v>
      </c>
      <c r="C187">
        <f>fossil!J40</f>
        <v>4073</v>
      </c>
      <c r="D187" t="str">
        <f>fossil!K40</f>
        <v>YCG</v>
      </c>
      <c r="E187" t="str">
        <f>fossil!L40</f>
        <v>5B</v>
      </c>
      <c r="F187" t="str">
        <f>fossil!M40</f>
        <v>G483</v>
      </c>
      <c r="G187">
        <f>fossil!N40</f>
        <v>0</v>
      </c>
      <c r="H187" s="86">
        <f t="shared" si="17"/>
        <v>1.4677082835330724</v>
      </c>
      <c r="I187" s="100">
        <f t="shared" si="24"/>
        <v>1.8999595000000001E-2</v>
      </c>
      <c r="J187">
        <f>'80°C'!J40</f>
        <v>4129</v>
      </c>
      <c r="K187">
        <f>'80°C'!K40</f>
        <v>80</v>
      </c>
      <c r="L187">
        <f>'80°C'!L40</f>
        <v>720</v>
      </c>
      <c r="M187" t="str">
        <f>'80°C'!M40</f>
        <v>H398</v>
      </c>
      <c r="N187" t="str">
        <f>'80°C'!N40</f>
        <v>NA</v>
      </c>
      <c r="O187"/>
      <c r="V187" s="101">
        <f t="shared" si="25"/>
        <v>1.1050122179871045</v>
      </c>
      <c r="W187" s="103">
        <f t="shared" si="26"/>
        <v>1.9897649E-2</v>
      </c>
      <c r="X187" s="41">
        <f>'140°C'!J44</f>
        <v>2589</v>
      </c>
      <c r="Y187" s="41">
        <f>'140°C'!K44</f>
        <v>140</v>
      </c>
      <c r="Z187" s="41">
        <f>'140°C'!L44</f>
        <v>1</v>
      </c>
      <c r="AA187" s="41" t="str">
        <f>'140°C'!M44</f>
        <v>H397</v>
      </c>
      <c r="AB187" s="41" t="str">
        <f>'140°C'!N44</f>
        <v>NA</v>
      </c>
    </row>
    <row r="188" spans="1:28">
      <c r="A188" s="99">
        <f t="shared" si="13"/>
        <v>-0.53707338321879605</v>
      </c>
      <c r="B188" s="87">
        <f t="shared" si="14"/>
        <v>1.6409531000000002E-2</v>
      </c>
      <c r="C188" t="str">
        <f>fossil!J41</f>
        <v>4074-1</v>
      </c>
      <c r="D188" t="str">
        <f>fossil!K41</f>
        <v>YCG</v>
      </c>
      <c r="E188">
        <f>fossil!L41</f>
        <v>6</v>
      </c>
      <c r="F188" t="str">
        <f>fossil!M41</f>
        <v>G483</v>
      </c>
      <c r="G188">
        <f>fossil!N41</f>
        <v>0</v>
      </c>
      <c r="H188"/>
      <c r="I188"/>
      <c r="J188"/>
      <c r="K188"/>
      <c r="L188"/>
      <c r="M188"/>
      <c r="N188"/>
      <c r="V188" s="101">
        <f t="shared" si="25"/>
        <v>1.4060422136510857</v>
      </c>
      <c r="W188" s="103">
        <f t="shared" si="26"/>
        <v>2.0289125000000002E-2</v>
      </c>
      <c r="X188" s="41">
        <f>'140°C'!J45</f>
        <v>2589</v>
      </c>
      <c r="Y188" s="41">
        <f>'140°C'!K45</f>
        <v>140</v>
      </c>
      <c r="Z188" s="41">
        <f>'140°C'!L45</f>
        <v>2</v>
      </c>
      <c r="AA188" s="41" t="str">
        <f>'140°C'!M45</f>
        <v>H397</v>
      </c>
      <c r="AB188" s="41" t="str">
        <f>'140°C'!N45</f>
        <v>NA</v>
      </c>
    </row>
    <row r="189" spans="1:28">
      <c r="A189" s="99">
        <f t="shared" si="13"/>
        <v>-0.53707338321879605</v>
      </c>
      <c r="B189" s="87">
        <f t="shared" si="14"/>
        <v>1.6888013E-2</v>
      </c>
      <c r="C189">
        <f>fossil!J42</f>
        <v>4075</v>
      </c>
      <c r="D189" t="str">
        <f>fossil!K42</f>
        <v>YCG</v>
      </c>
      <c r="E189">
        <f>fossil!L42</f>
        <v>6</v>
      </c>
      <c r="F189" t="str">
        <f>fossil!M42</f>
        <v>G483</v>
      </c>
      <c r="G189">
        <f>fossil!N42</f>
        <v>0</v>
      </c>
      <c r="H189"/>
      <c r="I189"/>
      <c r="J189"/>
      <c r="K189"/>
      <c r="L189"/>
      <c r="M189"/>
      <c r="N189"/>
      <c r="V189" s="101">
        <f t="shared" si="25"/>
        <v>1.4060422136510857</v>
      </c>
      <c r="W189" s="103">
        <f t="shared" si="26"/>
        <v>2.0692986999999999E-2</v>
      </c>
      <c r="X189" s="41">
        <f>'140°C'!J46</f>
        <v>2589</v>
      </c>
      <c r="Y189" s="41">
        <f>'140°C'!K46</f>
        <v>140</v>
      </c>
      <c r="Z189" s="41">
        <f>'140°C'!L46</f>
        <v>2</v>
      </c>
      <c r="AA189" s="41" t="str">
        <f>'140°C'!M46</f>
        <v>H397</v>
      </c>
      <c r="AB189" s="41" t="str">
        <f>'140°C'!N46</f>
        <v>NA</v>
      </c>
    </row>
    <row r="190" spans="1:28">
      <c r="A190" s="99">
        <f t="shared" si="13"/>
        <v>-0.53707338321879605</v>
      </c>
      <c r="B190" s="87">
        <f t="shared" si="14"/>
        <v>1.5281853999999999E-2</v>
      </c>
      <c r="C190" t="str">
        <f>fossil!J43</f>
        <v>4076-1</v>
      </c>
      <c r="D190" t="str">
        <f>fossil!K43</f>
        <v>YCG</v>
      </c>
      <c r="E190">
        <f>fossil!L43</f>
        <v>6</v>
      </c>
      <c r="F190" t="str">
        <f>fossil!M43</f>
        <v>G483</v>
      </c>
      <c r="G190">
        <f>fossil!N43</f>
        <v>0</v>
      </c>
      <c r="H190"/>
      <c r="I190"/>
      <c r="J190"/>
      <c r="K190"/>
      <c r="L190"/>
      <c r="M190"/>
      <c r="N190"/>
      <c r="V190" s="101">
        <f t="shared" si="25"/>
        <v>1.707072209315067</v>
      </c>
      <c r="W190" s="103">
        <f t="shared" si="26"/>
        <v>2.3426796999999999E-2</v>
      </c>
      <c r="X190" s="41">
        <f>'140°C'!J47</f>
        <v>2589</v>
      </c>
      <c r="Y190" s="41">
        <f>'140°C'!K47</f>
        <v>140</v>
      </c>
      <c r="Z190" s="41">
        <f>'140°C'!L47</f>
        <v>4</v>
      </c>
      <c r="AA190" s="41" t="str">
        <f>'140°C'!M47</f>
        <v>H397</v>
      </c>
      <c r="AB190" s="41" t="str">
        <f>'140°C'!N47</f>
        <v>NA</v>
      </c>
    </row>
    <row r="191" spans="1:28">
      <c r="A191" s="99">
        <f t="shared" si="13"/>
        <v>-0.53707338321879605</v>
      </c>
      <c r="B191" s="87">
        <f t="shared" si="14"/>
        <v>1.5575111000000001E-2</v>
      </c>
      <c r="C191" t="str">
        <f>fossil!J44</f>
        <v>4077-1</v>
      </c>
      <c r="D191" t="str">
        <f>fossil!K44</f>
        <v>YCG</v>
      </c>
      <c r="E191">
        <f>fossil!L44</f>
        <v>6</v>
      </c>
      <c r="F191" t="str">
        <f>fossil!M44</f>
        <v>G483</v>
      </c>
      <c r="G191">
        <f>fossil!N44</f>
        <v>0</v>
      </c>
      <c r="V191" s="101">
        <f t="shared" si="25"/>
        <v>1.707072209315067</v>
      </c>
      <c r="W191" s="103">
        <f t="shared" si="26"/>
        <v>2.6875007999999999E-2</v>
      </c>
      <c r="X191" s="41">
        <f>'140°C'!J48</f>
        <v>2589</v>
      </c>
      <c r="Y191" s="41">
        <f>'140°C'!K48</f>
        <v>140</v>
      </c>
      <c r="Z191" s="41">
        <f>'140°C'!L48</f>
        <v>4</v>
      </c>
      <c r="AA191" s="41" t="str">
        <f>'140°C'!M48</f>
        <v>H397</v>
      </c>
      <c r="AB191" s="41" t="str">
        <f>'140°C'!N48</f>
        <v>NA</v>
      </c>
    </row>
    <row r="192" spans="1:28">
      <c r="A192" s="99">
        <f t="shared" si="13"/>
        <v>-0.35275086015471563</v>
      </c>
      <c r="B192" s="87">
        <f t="shared" si="14"/>
        <v>1.6776536000000002E-2</v>
      </c>
      <c r="C192">
        <f>fossil!J45</f>
        <v>4078</v>
      </c>
      <c r="D192" t="str">
        <f>fossil!K45</f>
        <v>YCG</v>
      </c>
      <c r="E192" t="str">
        <f>fossil!L45</f>
        <v>Anglo-Scandinavian</v>
      </c>
      <c r="F192" t="str">
        <f>fossil!M45</f>
        <v>G483</v>
      </c>
      <c r="G192">
        <f>fossil!N45</f>
        <v>0</v>
      </c>
      <c r="V192" s="101">
        <f t="shared" ref="V192:V223" si="27">LOG(G71*W$148)</f>
        <v>1.8831634683707481</v>
      </c>
      <c r="W192" s="103">
        <f t="shared" si="26"/>
        <v>2.5546185999999999E-2</v>
      </c>
      <c r="X192" s="41">
        <f>'140°C'!J49</f>
        <v>2589</v>
      </c>
      <c r="Y192" s="41">
        <f>'140°C'!K49</f>
        <v>140</v>
      </c>
      <c r="Z192" s="41">
        <f>'140°C'!L49</f>
        <v>6</v>
      </c>
      <c r="AA192" s="41" t="str">
        <f>'140°C'!M49</f>
        <v>H397</v>
      </c>
      <c r="AB192" s="41" t="str">
        <f>'140°C'!N49</f>
        <v>NA</v>
      </c>
    </row>
    <row r="193" spans="1:28">
      <c r="A193" s="99">
        <f t="shared" si="13"/>
        <v>-0.35275086015471563</v>
      </c>
      <c r="B193" s="87">
        <f t="shared" si="14"/>
        <v>1.5003298E-2</v>
      </c>
      <c r="C193">
        <f>fossil!J46</f>
        <v>4079</v>
      </c>
      <c r="D193" t="str">
        <f>fossil!K46</f>
        <v>YCG</v>
      </c>
      <c r="E193" t="str">
        <f>fossil!L46</f>
        <v>Anglo-Scandinavian</v>
      </c>
      <c r="F193" t="str">
        <f>fossil!M46</f>
        <v>G483</v>
      </c>
      <c r="G193">
        <f>fossil!N46</f>
        <v>0</v>
      </c>
      <c r="V193" s="101">
        <f t="shared" si="27"/>
        <v>1.8831634683707481</v>
      </c>
      <c r="W193" s="103">
        <f t="shared" si="26"/>
        <v>2.6532414000000001E-2</v>
      </c>
      <c r="X193" s="41">
        <f>'140°C'!J50</f>
        <v>2589</v>
      </c>
      <c r="Y193" s="41">
        <f>'140°C'!K50</f>
        <v>140</v>
      </c>
      <c r="Z193" s="41">
        <f>'140°C'!L50</f>
        <v>6</v>
      </c>
      <c r="AA193" s="41" t="str">
        <f>'140°C'!M50</f>
        <v>H397</v>
      </c>
      <c r="AB193" s="41" t="str">
        <f>'140°C'!N50</f>
        <v>NA</v>
      </c>
    </row>
    <row r="194" spans="1:28">
      <c r="A194" s="99">
        <f t="shared" si="13"/>
        <v>-0.35275086015471563</v>
      </c>
      <c r="B194" s="87">
        <f t="shared" si="14"/>
        <v>1.5555114E-2</v>
      </c>
      <c r="C194">
        <f>fossil!J47</f>
        <v>4080</v>
      </c>
      <c r="D194" t="str">
        <f>fossil!K47</f>
        <v>YCG</v>
      </c>
      <c r="E194" t="str">
        <f>fossil!L47</f>
        <v>Anglo-Scandinavian</v>
      </c>
      <c r="F194" t="str">
        <f>fossil!M47</f>
        <v>G483</v>
      </c>
      <c r="G194">
        <f>fossil!N47</f>
        <v>0</v>
      </c>
      <c r="V194" s="101">
        <f t="shared" si="27"/>
        <v>2.008102204979048</v>
      </c>
      <c r="W194" s="103">
        <f t="shared" si="26"/>
        <v>2.8706771999999998E-2</v>
      </c>
      <c r="X194" s="41">
        <f>'140°C'!J51</f>
        <v>2589</v>
      </c>
      <c r="Y194" s="41">
        <f>'140°C'!K51</f>
        <v>140</v>
      </c>
      <c r="Z194" s="41">
        <f>'140°C'!L51</f>
        <v>8</v>
      </c>
      <c r="AA194" s="41" t="str">
        <f>'140°C'!M51</f>
        <v>H397</v>
      </c>
      <c r="AB194" s="41" t="str">
        <f>'140°C'!N51</f>
        <v>NA</v>
      </c>
    </row>
    <row r="195" spans="1:28">
      <c r="A195" s="99">
        <f t="shared" si="13"/>
        <v>-0.30217090797076118</v>
      </c>
      <c r="B195" s="87">
        <f t="shared" si="14"/>
        <v>1.4597681E-2</v>
      </c>
      <c r="C195" t="str">
        <f>fossil!J48</f>
        <v>4060a2</v>
      </c>
      <c r="D195" t="str">
        <f>fossil!K48</f>
        <v>YCG</v>
      </c>
      <c r="E195">
        <f>fossil!L48</f>
        <v>3</v>
      </c>
      <c r="F195" t="str">
        <f>fossil!M48</f>
        <v>H391</v>
      </c>
      <c r="G195">
        <f>fossil!N48</f>
        <v>0</v>
      </c>
      <c r="V195" s="101">
        <f t="shared" si="27"/>
        <v>2.008102204979048</v>
      </c>
      <c r="W195" s="103">
        <f t="shared" si="26"/>
        <v>2.9817617000000001E-2</v>
      </c>
      <c r="X195" s="41">
        <f>'140°C'!J52</f>
        <v>2589</v>
      </c>
      <c r="Y195" s="41">
        <f>'140°C'!K52</f>
        <v>140</v>
      </c>
      <c r="Z195" s="41">
        <f>'140°C'!L52</f>
        <v>8</v>
      </c>
      <c r="AA195" s="41" t="str">
        <f>'140°C'!M52</f>
        <v>H402</v>
      </c>
      <c r="AB195" s="41" t="str">
        <f>'140°C'!N52</f>
        <v>NA</v>
      </c>
    </row>
    <row r="196" spans="1:28">
      <c r="A196" s="99">
        <f t="shared" si="13"/>
        <v>-0.30217090797076118</v>
      </c>
      <c r="B196" s="87">
        <f t="shared" si="14"/>
        <v>1.5340588E-2</v>
      </c>
      <c r="C196" t="str">
        <f>fossil!J49</f>
        <v>4060b2</v>
      </c>
      <c r="D196" t="str">
        <f>fossil!K49</f>
        <v>YCG</v>
      </c>
      <c r="E196">
        <f>fossil!L49</f>
        <v>3</v>
      </c>
      <c r="F196" t="str">
        <f>fossil!M49</f>
        <v>H391</v>
      </c>
      <c r="G196">
        <f>fossil!N49</f>
        <v>0</v>
      </c>
      <c r="V196" s="101">
        <f t="shared" si="27"/>
        <v>2.4852234596987106</v>
      </c>
      <c r="W196" s="103">
        <f t="shared" si="26"/>
        <v>4.3282200999999999E-2</v>
      </c>
      <c r="X196" s="41">
        <f>'140°C'!J53</f>
        <v>2589</v>
      </c>
      <c r="Y196" s="41">
        <f>'140°C'!K53</f>
        <v>140</v>
      </c>
      <c r="Z196" s="41">
        <f>'140°C'!L53</f>
        <v>24</v>
      </c>
      <c r="AA196" s="41" t="str">
        <f>'140°C'!M53</f>
        <v>H397</v>
      </c>
      <c r="AB196" s="41" t="str">
        <f>'140°C'!N53</f>
        <v>NA</v>
      </c>
    </row>
    <row r="197" spans="1:28">
      <c r="A197" s="99">
        <f t="shared" si="13"/>
        <v>-0.33385638535106971</v>
      </c>
      <c r="B197" s="87">
        <f t="shared" si="14"/>
        <v>1.3649839E-2</v>
      </c>
      <c r="C197" t="str">
        <f>fossil!J50</f>
        <v>4063-2</v>
      </c>
      <c r="D197" t="str">
        <f>fossil!K50</f>
        <v>YCG</v>
      </c>
      <c r="E197" t="str">
        <f>fossil!L50</f>
        <v>4B</v>
      </c>
      <c r="F197" t="str">
        <f>fossil!M50</f>
        <v>H391</v>
      </c>
      <c r="G197">
        <f>fossil!N50</f>
        <v>0</v>
      </c>
      <c r="V197" s="101">
        <f t="shared" si="27"/>
        <v>2.4852234596987106</v>
      </c>
      <c r="W197" s="103">
        <f t="shared" si="26"/>
        <v>4.4362961999999999E-2</v>
      </c>
      <c r="X197" s="41">
        <f>'140°C'!J54</f>
        <v>2589</v>
      </c>
      <c r="Y197" s="41">
        <f>'140°C'!K54</f>
        <v>140</v>
      </c>
      <c r="Z197" s="41">
        <f>'140°C'!L54</f>
        <v>24</v>
      </c>
      <c r="AA197" s="41" t="str">
        <f>'140°C'!M54</f>
        <v>H402</v>
      </c>
      <c r="AB197" s="41" t="str">
        <f>'140°C'!N54</f>
        <v>NA</v>
      </c>
    </row>
    <row r="198" spans="1:28">
      <c r="A198" s="99">
        <f t="shared" si="13"/>
        <v>-0.33385638535106971</v>
      </c>
      <c r="B198" s="87">
        <f t="shared" si="14"/>
        <v>1.4293024E-2</v>
      </c>
      <c r="C198" t="str">
        <f>fossil!J51</f>
        <v>4064-2</v>
      </c>
      <c r="D198" t="str">
        <f>fossil!K51</f>
        <v>YCG</v>
      </c>
      <c r="E198" t="str">
        <f>fossil!L51</f>
        <v>4B</v>
      </c>
      <c r="F198" t="str">
        <f>fossil!M51</f>
        <v>H391</v>
      </c>
      <c r="G198">
        <f>fossil!N51</f>
        <v>0</v>
      </c>
      <c r="V198" s="101">
        <f t="shared" si="27"/>
        <v>2.7862534553626919</v>
      </c>
      <c r="W198" s="103">
        <f t="shared" si="26"/>
        <v>6.0334770000000003E-2</v>
      </c>
      <c r="X198" s="41">
        <f>'140°C'!J55</f>
        <v>2589</v>
      </c>
      <c r="Y198" s="41">
        <f>'140°C'!K55</f>
        <v>140</v>
      </c>
      <c r="Z198" s="41">
        <f>'140°C'!L55</f>
        <v>48</v>
      </c>
      <c r="AA198" s="41" t="str">
        <f>'140°C'!M55</f>
        <v>H397</v>
      </c>
      <c r="AB198" s="41" t="str">
        <f>'140°C'!N55</f>
        <v>NA</v>
      </c>
    </row>
    <row r="199" spans="1:28">
      <c r="A199" s="99">
        <f t="shared" si="13"/>
        <v>-0.33385638535106971</v>
      </c>
      <c r="B199" s="87">
        <f t="shared" si="14"/>
        <v>1.4427743999999999E-2</v>
      </c>
      <c r="C199" t="str">
        <f>fossil!J52</f>
        <v>4066-2</v>
      </c>
      <c r="D199" t="str">
        <f>fossil!K52</f>
        <v>YCG</v>
      </c>
      <c r="E199" t="str">
        <f>fossil!L52</f>
        <v>4B</v>
      </c>
      <c r="F199" t="str">
        <f>fossil!M52</f>
        <v>H391</v>
      </c>
      <c r="G199">
        <f>fossil!N52</f>
        <v>0</v>
      </c>
      <c r="V199" s="101">
        <f t="shared" si="27"/>
        <v>2.7862534553626919</v>
      </c>
      <c r="W199" s="103">
        <f t="shared" si="26"/>
        <v>5.9188259999999999E-2</v>
      </c>
      <c r="X199" s="41">
        <f>'140°C'!J56</f>
        <v>2589</v>
      </c>
      <c r="Y199" s="41">
        <f>'140°C'!K56</f>
        <v>140</v>
      </c>
      <c r="Z199" s="41">
        <f>'140°C'!L56</f>
        <v>48</v>
      </c>
      <c r="AA199" s="41" t="str">
        <f>'140°C'!M56</f>
        <v>H397</v>
      </c>
      <c r="AB199" s="41" t="str">
        <f>'140°C'!N56</f>
        <v>NA</v>
      </c>
    </row>
    <row r="200" spans="1:28">
      <c r="A200" s="99">
        <f t="shared" si="13"/>
        <v>-0.33385638535106971</v>
      </c>
      <c r="B200" s="87">
        <f t="shared" si="14"/>
        <v>1.4211886999999999E-2</v>
      </c>
      <c r="C200">
        <f>fossil!J53</f>
        <v>4067</v>
      </c>
      <c r="D200" t="str">
        <f>fossil!K53</f>
        <v>YCG</v>
      </c>
      <c r="E200" t="str">
        <f>fossil!L53</f>
        <v>4B</v>
      </c>
      <c r="F200" t="str">
        <f>fossil!M53</f>
        <v>H391</v>
      </c>
      <c r="G200">
        <f>fossil!N53</f>
        <v>0</v>
      </c>
      <c r="V200" s="101">
        <f t="shared" si="27"/>
        <v>2.9623447144183728</v>
      </c>
      <c r="W200" s="103">
        <f t="shared" si="26"/>
        <v>8.3081709000000004E-2</v>
      </c>
      <c r="X200" s="138">
        <f>'140°C'!J57</f>
        <v>2589</v>
      </c>
      <c r="Y200" s="138">
        <f>'140°C'!K57</f>
        <v>140</v>
      </c>
      <c r="Z200" s="138">
        <f>'140°C'!L57</f>
        <v>72</v>
      </c>
      <c r="AA200" s="138" t="str">
        <f>'140°C'!M57</f>
        <v>H397</v>
      </c>
      <c r="AB200" s="138" t="str">
        <f>'140°C'!N57</f>
        <v>NA</v>
      </c>
    </row>
    <row r="201" spans="1:28">
      <c r="A201" s="99">
        <f t="shared" si="13"/>
        <v>-0.33385638535106971</v>
      </c>
      <c r="B201" s="87">
        <f t="shared" si="14"/>
        <v>1.4081086E-2</v>
      </c>
      <c r="C201" t="str">
        <f>fossil!J54</f>
        <v>4068-2</v>
      </c>
      <c r="D201" t="str">
        <f>fossil!K54</f>
        <v>YCG</v>
      </c>
      <c r="E201" t="str">
        <f>fossil!L54</f>
        <v>4B</v>
      </c>
      <c r="F201" t="str">
        <f>fossil!M54</f>
        <v>H391</v>
      </c>
      <c r="G201">
        <f>fossil!N54</f>
        <v>0</v>
      </c>
      <c r="V201" s="101">
        <f t="shared" si="27"/>
        <v>2.9623447144183728</v>
      </c>
      <c r="W201" s="103">
        <f t="shared" si="26"/>
        <v>8.4907870999999996E-2</v>
      </c>
      <c r="X201" s="138">
        <f>'140°C'!J58</f>
        <v>2589</v>
      </c>
      <c r="Y201" s="138">
        <f>'140°C'!K58</f>
        <v>140</v>
      </c>
      <c r="Z201" s="138">
        <f>'140°C'!L58</f>
        <v>72</v>
      </c>
      <c r="AA201" s="138" t="str">
        <f>'140°C'!M58</f>
        <v>H397</v>
      </c>
      <c r="AB201" s="138" t="str">
        <f>'140°C'!N58</f>
        <v>NA</v>
      </c>
    </row>
    <row r="202" spans="1:28">
      <c r="A202" s="99">
        <f t="shared" si="13"/>
        <v>-0.33385638535106971</v>
      </c>
      <c r="B202" s="87">
        <f t="shared" si="14"/>
        <v>1.4696580000000001E-2</v>
      </c>
      <c r="C202" t="str">
        <f>fossil!J55</f>
        <v>4069-2</v>
      </c>
      <c r="D202" t="str">
        <f>fossil!K55</f>
        <v>YCG</v>
      </c>
      <c r="E202" t="str">
        <f>fossil!L55</f>
        <v>4B</v>
      </c>
      <c r="F202" t="str">
        <f>fossil!M55</f>
        <v>H391</v>
      </c>
      <c r="G202">
        <f>fossil!N55</f>
        <v>0</v>
      </c>
      <c r="V202" s="101">
        <f t="shared" si="27"/>
        <v>3.0872834510266731</v>
      </c>
      <c r="W202" s="103">
        <f t="shared" si="26"/>
        <v>9.3323337000000006E-2</v>
      </c>
      <c r="X202" s="138">
        <f>'140°C'!J59</f>
        <v>2589</v>
      </c>
      <c r="Y202" s="138">
        <f>'140°C'!K59</f>
        <v>140</v>
      </c>
      <c r="Z202" s="138">
        <f>'140°C'!L59</f>
        <v>96</v>
      </c>
      <c r="AA202" s="138" t="str">
        <f>'140°C'!M59</f>
        <v>H402</v>
      </c>
      <c r="AB202" s="138" t="str">
        <f>'140°C'!N59</f>
        <v>NA</v>
      </c>
    </row>
    <row r="203" spans="1:28">
      <c r="A203" s="99">
        <f t="shared" si="13"/>
        <v>-0.33385638535106971</v>
      </c>
      <c r="B203" s="87">
        <f t="shared" si="14"/>
        <v>1.7000370000000001E-2</v>
      </c>
      <c r="C203" t="str">
        <f>fossil!J56</f>
        <v>4095-2</v>
      </c>
      <c r="D203" t="str">
        <f>fossil!K56</f>
        <v>YCG</v>
      </c>
      <c r="E203" t="str">
        <f>fossil!L56</f>
        <v>4B</v>
      </c>
      <c r="F203" t="str">
        <f>fossil!M56</f>
        <v>H391</v>
      </c>
      <c r="G203" t="str">
        <f>fossil!N56</f>
        <v>contam nh4</v>
      </c>
      <c r="V203" s="101">
        <f t="shared" si="27"/>
        <v>3.0872834510266731</v>
      </c>
      <c r="W203" s="103">
        <f t="shared" si="26"/>
        <v>9.3909145999999999E-2</v>
      </c>
      <c r="X203" s="138">
        <f>'140°C'!J60</f>
        <v>2589</v>
      </c>
      <c r="Y203" s="138">
        <f>'140°C'!K60</f>
        <v>140</v>
      </c>
      <c r="Z203" s="138">
        <f>'140°C'!L60</f>
        <v>96</v>
      </c>
      <c r="AA203" s="138" t="str">
        <f>'140°C'!M60</f>
        <v>H397</v>
      </c>
      <c r="AB203" s="138" t="str">
        <f>'140°C'!N60</f>
        <v>NA</v>
      </c>
    </row>
    <row r="204" spans="1:28">
      <c r="A204" s="99">
        <f t="shared" si="13"/>
        <v>-0.35275086015471563</v>
      </c>
      <c r="B204" s="87">
        <f t="shared" si="14"/>
        <v>1.1048541E-2</v>
      </c>
      <c r="C204" t="str">
        <f>fossil!J57</f>
        <v>4072-2</v>
      </c>
      <c r="D204" t="str">
        <f>fossil!K57</f>
        <v>YCG</v>
      </c>
      <c r="E204" t="str">
        <f>fossil!L57</f>
        <v>5B</v>
      </c>
      <c r="F204" t="str">
        <f>fossil!M57</f>
        <v>H391</v>
      </c>
      <c r="G204">
        <f>fossil!N57</f>
        <v>0</v>
      </c>
      <c r="V204" s="101">
        <f t="shared" si="27"/>
        <v>3.1841934640347294</v>
      </c>
      <c r="W204" s="103">
        <f t="shared" si="26"/>
        <v>0.109192834</v>
      </c>
      <c r="X204" s="138">
        <f>'140°C'!J61</f>
        <v>2589</v>
      </c>
      <c r="Y204" s="138">
        <f>'140°C'!K61</f>
        <v>140</v>
      </c>
      <c r="Z204" s="138">
        <f>'140°C'!L61</f>
        <v>120</v>
      </c>
      <c r="AA204" s="138" t="str">
        <f>'140°C'!M61</f>
        <v>H402</v>
      </c>
      <c r="AB204" s="138" t="str">
        <f>'140°C'!N61</f>
        <v>NA</v>
      </c>
    </row>
    <row r="205" spans="1:28">
      <c r="A205" s="99">
        <f t="shared" si="13"/>
        <v>-0.53707338321879605</v>
      </c>
      <c r="B205" s="87">
        <f t="shared" si="14"/>
        <v>1.7618801E-2</v>
      </c>
      <c r="C205" t="str">
        <f>fossil!J58</f>
        <v>4074-2</v>
      </c>
      <c r="D205" t="str">
        <f>fossil!K58</f>
        <v>YCG</v>
      </c>
      <c r="E205">
        <f>fossil!L58</f>
        <v>6</v>
      </c>
      <c r="F205" t="str">
        <f>fossil!M58</f>
        <v>H391</v>
      </c>
      <c r="G205">
        <f>fossil!N58</f>
        <v>0</v>
      </c>
      <c r="V205" s="101">
        <f t="shared" si="27"/>
        <v>3.1841934640347294</v>
      </c>
      <c r="W205" s="103">
        <f t="shared" si="26"/>
        <v>0.112164376</v>
      </c>
      <c r="X205" s="138">
        <f>'140°C'!J62</f>
        <v>2589</v>
      </c>
      <c r="Y205" s="138">
        <f>'140°C'!K62</f>
        <v>140</v>
      </c>
      <c r="Z205" s="138">
        <f>'140°C'!L62</f>
        <v>120</v>
      </c>
      <c r="AA205" s="138" t="str">
        <f>'140°C'!M62</f>
        <v>H420</v>
      </c>
      <c r="AB205" s="138" t="str">
        <f>'140°C'!N62</f>
        <v>NA</v>
      </c>
    </row>
    <row r="206" spans="1:28">
      <c r="A206" s="99">
        <f t="shared" si="13"/>
        <v>-0.53707338321879605</v>
      </c>
      <c r="B206" s="87">
        <f t="shared" si="14"/>
        <v>1.8877204000000002E-2</v>
      </c>
      <c r="C206" t="str">
        <f>fossil!J59</f>
        <v>4076-2</v>
      </c>
      <c r="D206" t="str">
        <f>fossil!K59</f>
        <v>YCG</v>
      </c>
      <c r="E206">
        <f>fossil!L59</f>
        <v>6</v>
      </c>
      <c r="F206" t="str">
        <f>fossil!M59</f>
        <v>H391</v>
      </c>
      <c r="G206">
        <f>fossil!N59</f>
        <v>0</v>
      </c>
      <c r="V206" s="101">
        <f t="shared" si="27"/>
        <v>1.1050122179871045</v>
      </c>
      <c r="W206" s="103">
        <f t="shared" si="26"/>
        <v>1.7348743E-2</v>
      </c>
      <c r="X206" s="41">
        <f>'140°C'!J63</f>
        <v>4126</v>
      </c>
      <c r="Y206" s="41">
        <f>'140°C'!K63</f>
        <v>140</v>
      </c>
      <c r="Z206" s="41">
        <f>'140°C'!L63</f>
        <v>1</v>
      </c>
      <c r="AA206" s="41" t="str">
        <f>'140°C'!M63</f>
        <v>H397</v>
      </c>
      <c r="AB206" s="41" t="str">
        <f>'140°C'!N63</f>
        <v>NA</v>
      </c>
    </row>
    <row r="207" spans="1:28">
      <c r="A207" s="99">
        <f t="shared" si="13"/>
        <v>-0.53707338321879605</v>
      </c>
      <c r="B207" s="87">
        <f t="shared" si="14"/>
        <v>1.6991353000000001E-2</v>
      </c>
      <c r="C207" t="str">
        <f>fossil!J60</f>
        <v>4077-2</v>
      </c>
      <c r="D207" t="str">
        <f>fossil!K60</f>
        <v>YCG</v>
      </c>
      <c r="E207">
        <f>fossil!L60</f>
        <v>6</v>
      </c>
      <c r="F207" t="str">
        <f>fossil!M60</f>
        <v>H391</v>
      </c>
      <c r="G207">
        <f>fossil!N60</f>
        <v>0</v>
      </c>
      <c r="V207" s="101">
        <f t="shared" si="27"/>
        <v>1.1050122179871045</v>
      </c>
      <c r="W207" s="103">
        <f t="shared" si="26"/>
        <v>1.7736259000000001E-2</v>
      </c>
      <c r="X207" s="41">
        <f>'140°C'!J64</f>
        <v>4126</v>
      </c>
      <c r="Y207" s="41">
        <f>'140°C'!K64</f>
        <v>140</v>
      </c>
      <c r="Z207" s="41">
        <f>'140°C'!L64</f>
        <v>1</v>
      </c>
      <c r="AA207" s="41" t="str">
        <f>'140°C'!M64</f>
        <v>H420</v>
      </c>
      <c r="AB207" s="41" t="str">
        <f>'140°C'!N64</f>
        <v>NA</v>
      </c>
    </row>
    <row r="208" spans="1:28">
      <c r="A208" s="99">
        <f t="shared" si="13"/>
        <v>-0.35275086015471563</v>
      </c>
      <c r="B208" s="87">
        <f t="shared" si="14"/>
        <v>1.6203903814999802E-2</v>
      </c>
      <c r="C208" t="str">
        <f>fossil!J61</f>
        <v>4081-1</v>
      </c>
      <c r="D208" t="str">
        <f>fossil!K61</f>
        <v>YLB</v>
      </c>
      <c r="E208" t="str">
        <f>fossil!L61</f>
        <v>Anglo-Scandinavian</v>
      </c>
      <c r="F208" t="str">
        <f>fossil!M61</f>
        <v>G483</v>
      </c>
      <c r="G208">
        <f>fossil!N61</f>
        <v>0</v>
      </c>
      <c r="V208" s="101">
        <f t="shared" si="27"/>
        <v>1.4060422136510857</v>
      </c>
      <c r="W208" s="103">
        <f t="shared" si="26"/>
        <v>1.8715894E-2</v>
      </c>
      <c r="X208" s="41">
        <f>'140°C'!J65</f>
        <v>4126</v>
      </c>
      <c r="Y208" s="41">
        <f>'140°C'!K65</f>
        <v>140</v>
      </c>
      <c r="Z208" s="41">
        <f>'140°C'!L65</f>
        <v>2</v>
      </c>
      <c r="AA208" s="41" t="str">
        <f>'140°C'!M65</f>
        <v>H397</v>
      </c>
      <c r="AB208" s="41" t="str">
        <f>'140°C'!N65</f>
        <v>NA</v>
      </c>
    </row>
    <row r="209" spans="1:28">
      <c r="A209" s="99">
        <f t="shared" si="13"/>
        <v>-0.35275086015471563</v>
      </c>
      <c r="B209" s="87">
        <f t="shared" si="14"/>
        <v>1.6491992370263397E-2</v>
      </c>
      <c r="C209">
        <f>fossil!J62</f>
        <v>4082</v>
      </c>
      <c r="D209" t="str">
        <f>fossil!K62</f>
        <v>YLB</v>
      </c>
      <c r="E209" t="str">
        <f>fossil!L62</f>
        <v>Anglo-Scandinavian</v>
      </c>
      <c r="F209" t="str">
        <f>fossil!M62</f>
        <v>G483</v>
      </c>
      <c r="G209">
        <f>fossil!N62</f>
        <v>0</v>
      </c>
      <c r="V209" s="101">
        <f t="shared" si="27"/>
        <v>1.4060422136510857</v>
      </c>
      <c r="W209" s="103">
        <f t="shared" si="26"/>
        <v>2.0028122999999998E-2</v>
      </c>
      <c r="X209" s="41">
        <f>'140°C'!J66</f>
        <v>4126</v>
      </c>
      <c r="Y209" s="41">
        <f>'140°C'!K66</f>
        <v>140</v>
      </c>
      <c r="Z209" s="41">
        <f>'140°C'!L66</f>
        <v>2</v>
      </c>
      <c r="AA209" s="41" t="str">
        <f>'140°C'!M66</f>
        <v>H397</v>
      </c>
      <c r="AB209" s="41" t="str">
        <f>'140°C'!N66</f>
        <v>NA</v>
      </c>
    </row>
    <row r="210" spans="1:28">
      <c r="A210" s="99">
        <f t="shared" si="13"/>
        <v>-0.35275086015471563</v>
      </c>
      <c r="B210" s="87">
        <f t="shared" si="14"/>
        <v>1.6420242127456627E-2</v>
      </c>
      <c r="C210">
        <f>fossil!J63</f>
        <v>4083</v>
      </c>
      <c r="D210" t="str">
        <f>fossil!K63</f>
        <v>YLB</v>
      </c>
      <c r="E210" t="str">
        <f>fossil!L63</f>
        <v>Anglo-Scandinavian</v>
      </c>
      <c r="F210" t="str">
        <f>fossil!M63</f>
        <v>G483</v>
      </c>
      <c r="G210">
        <f>fossil!N63</f>
        <v>0</v>
      </c>
      <c r="V210" s="101">
        <f t="shared" si="27"/>
        <v>1.707072209315067</v>
      </c>
      <c r="W210" s="103">
        <f t="shared" ref="W210:W248" si="28">H89</f>
        <v>3.9411624999999999E-2</v>
      </c>
      <c r="X210" s="41">
        <f>'140°C'!J67</f>
        <v>4126</v>
      </c>
      <c r="Y210" s="41">
        <f>'140°C'!K67</f>
        <v>140</v>
      </c>
      <c r="Z210" s="41">
        <f>'140°C'!L67</f>
        <v>4</v>
      </c>
      <c r="AA210" s="41" t="str">
        <f>'140°C'!M67</f>
        <v>H397</v>
      </c>
      <c r="AB210" s="41" t="str">
        <f>'140°C'!N67</f>
        <v>NA</v>
      </c>
    </row>
    <row r="211" spans="1:28">
      <c r="A211" s="99">
        <f t="shared" si="13"/>
        <v>-0.35275086015471563</v>
      </c>
      <c r="B211" s="87">
        <f t="shared" si="14"/>
        <v>1.5136433408274886E-2</v>
      </c>
      <c r="C211">
        <f>fossil!J64</f>
        <v>4084</v>
      </c>
      <c r="D211" t="str">
        <f>fossil!K64</f>
        <v>YLB</v>
      </c>
      <c r="E211" t="str">
        <f>fossil!L64</f>
        <v>Anglo-Scandinavian</v>
      </c>
      <c r="F211" t="str">
        <f>fossil!M64</f>
        <v>G483</v>
      </c>
      <c r="G211">
        <f>fossil!N64</f>
        <v>0</v>
      </c>
      <c r="V211" s="101">
        <f t="shared" si="27"/>
        <v>1.707072209315067</v>
      </c>
      <c r="W211" s="103">
        <f t="shared" si="28"/>
        <v>2.6994374000000002E-2</v>
      </c>
      <c r="X211" s="41">
        <f>'140°C'!J68</f>
        <v>4126</v>
      </c>
      <c r="Y211" s="41">
        <f>'140°C'!K68</f>
        <v>140</v>
      </c>
      <c r="Z211" s="41">
        <f>'140°C'!L68</f>
        <v>4</v>
      </c>
      <c r="AA211" s="41" t="str">
        <f>'140°C'!M68</f>
        <v>H397</v>
      </c>
      <c r="AB211" s="41" t="str">
        <f>'140°C'!N68</f>
        <v>NA</v>
      </c>
    </row>
    <row r="212" spans="1:28">
      <c r="A212" s="99">
        <f t="shared" si="13"/>
        <v>-0.35275086015471563</v>
      </c>
      <c r="B212" s="87">
        <f t="shared" si="14"/>
        <v>1.6925811246025185E-2</v>
      </c>
      <c r="C212">
        <f>fossil!J65</f>
        <v>4085</v>
      </c>
      <c r="D212" t="str">
        <f>fossil!K65</f>
        <v>YLB</v>
      </c>
      <c r="E212" t="str">
        <f>fossil!L65</f>
        <v>Anglo-Scandinavian</v>
      </c>
      <c r="F212" t="str">
        <f>fossil!M65</f>
        <v>G483</v>
      </c>
      <c r="G212">
        <f>fossil!N65</f>
        <v>0</v>
      </c>
      <c r="V212" s="101">
        <f t="shared" si="27"/>
        <v>1.8831634683707481</v>
      </c>
      <c r="W212" s="103">
        <f t="shared" si="28"/>
        <v>3.0544991000000001E-2</v>
      </c>
      <c r="X212" s="41">
        <f>'140°C'!J69</f>
        <v>4126</v>
      </c>
      <c r="Y212" s="41">
        <f>'140°C'!K69</f>
        <v>140</v>
      </c>
      <c r="Z212" s="41">
        <f>'140°C'!L69</f>
        <v>6</v>
      </c>
      <c r="AA212" s="41" t="str">
        <f>'140°C'!M69</f>
        <v>H397</v>
      </c>
      <c r="AB212" s="41" t="str">
        <f>'140°C'!N69</f>
        <v>NA</v>
      </c>
    </row>
    <row r="213" spans="1:28">
      <c r="A213" s="99">
        <f t="shared" si="13"/>
        <v>-0.35275086015471563</v>
      </c>
      <c r="B213" s="87">
        <f t="shared" si="14"/>
        <v>1.5941616361199562E-2</v>
      </c>
      <c r="C213">
        <f>fossil!J66</f>
        <v>4086</v>
      </c>
      <c r="D213" t="str">
        <f>fossil!K66</f>
        <v>YLB</v>
      </c>
      <c r="E213" t="str">
        <f>fossil!L66</f>
        <v>Anglo-Scandinavian</v>
      </c>
      <c r="F213" t="str">
        <f>fossil!M66</f>
        <v>G483</v>
      </c>
      <c r="G213">
        <f>fossil!N66</f>
        <v>0</v>
      </c>
      <c r="V213" s="101">
        <f t="shared" si="27"/>
        <v>1.8831634683707481</v>
      </c>
      <c r="W213" s="103">
        <f t="shared" si="28"/>
        <v>3.0158896000000001E-2</v>
      </c>
      <c r="X213" s="41">
        <f>'140°C'!J70</f>
        <v>4126</v>
      </c>
      <c r="Y213" s="41">
        <f>'140°C'!K70</f>
        <v>140</v>
      </c>
      <c r="Z213" s="41">
        <f>'140°C'!L70</f>
        <v>6</v>
      </c>
      <c r="AA213" s="41" t="str">
        <f>'140°C'!M70</f>
        <v>H398</v>
      </c>
      <c r="AB213" s="41" t="str">
        <f>'140°C'!N70</f>
        <v>NA</v>
      </c>
    </row>
    <row r="214" spans="1:28">
      <c r="A214" s="99">
        <f t="shared" si="13"/>
        <v>-0.35275086015471563</v>
      </c>
      <c r="B214" s="87">
        <f t="shared" si="14"/>
        <v>1.9223476315228742E-2</v>
      </c>
      <c r="C214" t="str">
        <f>fossil!J67</f>
        <v>4087a</v>
      </c>
      <c r="D214" t="str">
        <f>fossil!K67</f>
        <v>YLB</v>
      </c>
      <c r="E214" t="str">
        <f>fossil!L67</f>
        <v>Anglo-Scandinavian</v>
      </c>
      <c r="F214" t="str">
        <f>fossil!M67</f>
        <v>G483</v>
      </c>
      <c r="G214">
        <f>fossil!N67</f>
        <v>0</v>
      </c>
      <c r="V214" s="101">
        <f t="shared" si="27"/>
        <v>2.008102204979048</v>
      </c>
      <c r="W214" s="103">
        <f t="shared" si="28"/>
        <v>3.3091874E-2</v>
      </c>
      <c r="X214" s="41">
        <f>'140°C'!J71</f>
        <v>4126</v>
      </c>
      <c r="Y214" s="41">
        <f>'140°C'!K71</f>
        <v>140</v>
      </c>
      <c r="Z214" s="41">
        <f>'140°C'!L71</f>
        <v>8</v>
      </c>
      <c r="AA214" s="41" t="str">
        <f>'140°C'!M71</f>
        <v>H398</v>
      </c>
      <c r="AB214" s="41" t="str">
        <f>'140°C'!N71</f>
        <v>NA</v>
      </c>
    </row>
    <row r="215" spans="1:28">
      <c r="A215" s="99">
        <f t="shared" ref="A215:A265" si="29">LOG(A90*B$148)</f>
        <v>-0.35275086015471563</v>
      </c>
      <c r="B215" s="87">
        <f t="shared" ref="B215:B265" si="30">B90</f>
        <v>1.7454306623940263E-2</v>
      </c>
      <c r="C215" t="str">
        <f>fossil!J68</f>
        <v>4087b</v>
      </c>
      <c r="D215" t="str">
        <f>fossil!K68</f>
        <v>YLB</v>
      </c>
      <c r="E215" t="str">
        <f>fossil!L68</f>
        <v>Anglo-Scandinavian</v>
      </c>
      <c r="F215" t="str">
        <f>fossil!M68</f>
        <v>G483</v>
      </c>
      <c r="G215">
        <f>fossil!N68</f>
        <v>0</v>
      </c>
      <c r="V215" s="101">
        <f t="shared" si="27"/>
        <v>2.008102204979048</v>
      </c>
      <c r="W215" s="103">
        <f t="shared" si="28"/>
        <v>3.3743506E-2</v>
      </c>
      <c r="X215" s="41">
        <f>'140°C'!J72</f>
        <v>4126</v>
      </c>
      <c r="Y215" s="41">
        <f>'140°C'!K72</f>
        <v>140</v>
      </c>
      <c r="Z215" s="41">
        <f>'140°C'!L72</f>
        <v>8</v>
      </c>
      <c r="AA215" s="41" t="str">
        <f>'140°C'!M72</f>
        <v>H398</v>
      </c>
      <c r="AB215" s="41" t="str">
        <f>'140°C'!N72</f>
        <v>NA</v>
      </c>
    </row>
    <row r="216" spans="1:28">
      <c r="A216" s="99">
        <f t="shared" si="29"/>
        <v>-0.35275086015471563</v>
      </c>
      <c r="B216" s="87">
        <f t="shared" si="30"/>
        <v>1.5994643877073809E-2</v>
      </c>
      <c r="C216" t="str">
        <f>fossil!J69</f>
        <v>4088-1</v>
      </c>
      <c r="D216" t="str">
        <f>fossil!K69</f>
        <v>YLB</v>
      </c>
      <c r="E216" t="str">
        <f>fossil!L69</f>
        <v>Anglo-Scandinavian</v>
      </c>
      <c r="F216" t="str">
        <f>fossil!M69</f>
        <v>G483</v>
      </c>
      <c r="G216">
        <f>fossil!N69</f>
        <v>0</v>
      </c>
      <c r="V216" s="101">
        <f t="shared" si="27"/>
        <v>2.4852234596987106</v>
      </c>
      <c r="W216" s="103">
        <f t="shared" si="28"/>
        <v>5.0685183000000002E-2</v>
      </c>
      <c r="X216" s="41">
        <f>'140°C'!J73</f>
        <v>4126</v>
      </c>
      <c r="Y216" s="41">
        <f>'140°C'!K73</f>
        <v>140</v>
      </c>
      <c r="Z216" s="41">
        <f>'140°C'!L73</f>
        <v>24</v>
      </c>
      <c r="AA216" s="41" t="str">
        <f>'140°C'!M73</f>
        <v>H398</v>
      </c>
      <c r="AB216" s="41" t="str">
        <f>'140°C'!N73</f>
        <v>NA</v>
      </c>
    </row>
    <row r="217" spans="1:28">
      <c r="A217" s="99">
        <f t="shared" si="29"/>
        <v>-0.35275086015471563</v>
      </c>
      <c r="B217" s="87">
        <f t="shared" si="30"/>
        <v>1.5689568535196239E-2</v>
      </c>
      <c r="C217">
        <f>fossil!J70</f>
        <v>4089</v>
      </c>
      <c r="D217" t="str">
        <f>fossil!K70</f>
        <v>YLB</v>
      </c>
      <c r="E217" t="str">
        <f>fossil!L70</f>
        <v>Anglo-Scandinavian</v>
      </c>
      <c r="F217" t="str">
        <f>fossil!M70</f>
        <v>G483</v>
      </c>
      <c r="G217">
        <f>fossil!N70</f>
        <v>0</v>
      </c>
      <c r="V217" s="101">
        <f t="shared" si="27"/>
        <v>2.4852234596987106</v>
      </c>
      <c r="W217" s="103">
        <f t="shared" si="28"/>
        <v>4.5974173E-2</v>
      </c>
      <c r="X217" s="41">
        <f>'140°C'!J74</f>
        <v>4126</v>
      </c>
      <c r="Y217" s="41">
        <f>'140°C'!K74</f>
        <v>140</v>
      </c>
      <c r="Z217" s="41">
        <f>'140°C'!L74</f>
        <v>24</v>
      </c>
      <c r="AA217" s="41" t="str">
        <f>'140°C'!M74</f>
        <v>H398</v>
      </c>
      <c r="AB217" s="41" t="str">
        <f>'140°C'!N74</f>
        <v>NA</v>
      </c>
    </row>
    <row r="218" spans="1:28">
      <c r="A218" s="99">
        <f t="shared" si="29"/>
        <v>-0.35275086015471563</v>
      </c>
      <c r="B218" s="87">
        <f t="shared" si="30"/>
        <v>1.6171639730968763E-2</v>
      </c>
      <c r="C218">
        <f>fossil!J71</f>
        <v>4090</v>
      </c>
      <c r="D218" t="str">
        <f>fossil!K71</f>
        <v>YLB</v>
      </c>
      <c r="E218" t="str">
        <f>fossil!L71</f>
        <v>Anglo-Scandinavian</v>
      </c>
      <c r="F218" t="str">
        <f>fossil!M71</f>
        <v>G484</v>
      </c>
      <c r="G218">
        <f>fossil!N71</f>
        <v>0</v>
      </c>
      <c r="V218" s="101">
        <f t="shared" si="27"/>
        <v>2.7862534553626919</v>
      </c>
      <c r="W218" s="103">
        <f t="shared" si="28"/>
        <v>5.9331898000000001E-2</v>
      </c>
      <c r="X218" s="41">
        <f>'140°C'!J75</f>
        <v>4126</v>
      </c>
      <c r="Y218" s="41">
        <f>'140°C'!K75</f>
        <v>140</v>
      </c>
      <c r="Z218" s="41">
        <f>'140°C'!L75</f>
        <v>48</v>
      </c>
      <c r="AA218" s="41" t="str">
        <f>'140°C'!M75</f>
        <v>G483</v>
      </c>
      <c r="AB218" s="41" t="str">
        <f>'140°C'!N75</f>
        <v>NA</v>
      </c>
    </row>
    <row r="219" spans="1:28">
      <c r="A219" s="99">
        <f t="shared" si="29"/>
        <v>-0.35275086015471563</v>
      </c>
      <c r="B219" s="87">
        <f t="shared" si="30"/>
        <v>1.6249602742649537E-2</v>
      </c>
      <c r="C219">
        <f>fossil!J72</f>
        <v>4091</v>
      </c>
      <c r="D219" t="str">
        <f>fossil!K72</f>
        <v>YLB</v>
      </c>
      <c r="E219" t="str">
        <f>fossil!L72</f>
        <v>Anglo-Scandinavian</v>
      </c>
      <c r="F219" t="str">
        <f>fossil!M72</f>
        <v>G484</v>
      </c>
      <c r="G219">
        <f>fossil!N72</f>
        <v>0</v>
      </c>
      <c r="V219" s="101">
        <f t="shared" si="27"/>
        <v>2.7862534553626919</v>
      </c>
      <c r="W219" s="103">
        <f t="shared" si="28"/>
        <v>5.7625876999999999E-2</v>
      </c>
      <c r="X219" s="41">
        <f>'140°C'!J76</f>
        <v>4126</v>
      </c>
      <c r="Y219" s="41">
        <f>'140°C'!K76</f>
        <v>140</v>
      </c>
      <c r="Z219" s="41">
        <f>'140°C'!L76</f>
        <v>48</v>
      </c>
      <c r="AA219" s="41" t="str">
        <f>'140°C'!M76</f>
        <v>G483</v>
      </c>
      <c r="AB219" s="41" t="str">
        <f>'140°C'!N76</f>
        <v>NA</v>
      </c>
    </row>
    <row r="220" spans="1:28">
      <c r="A220" s="99">
        <f t="shared" si="29"/>
        <v>-0.35275086015471563</v>
      </c>
      <c r="B220" s="87">
        <f t="shared" si="30"/>
        <v>1.5625662060958386E-2</v>
      </c>
      <c r="C220">
        <f>fossil!J73</f>
        <v>4092</v>
      </c>
      <c r="D220" t="str">
        <f>fossil!K73</f>
        <v>YLB</v>
      </c>
      <c r="E220" t="str">
        <f>fossil!L73</f>
        <v>Anglo-Scandinavian</v>
      </c>
      <c r="F220" t="str">
        <f>fossil!M73</f>
        <v>G484</v>
      </c>
      <c r="G220">
        <f>fossil!N73</f>
        <v>0</v>
      </c>
      <c r="V220" s="101">
        <f t="shared" si="27"/>
        <v>2.7862534553626919</v>
      </c>
      <c r="W220" s="103">
        <f t="shared" si="28"/>
        <v>5.0989868000000001E-2</v>
      </c>
      <c r="X220" s="41">
        <f>'140°C'!J77</f>
        <v>4126</v>
      </c>
      <c r="Y220" s="41">
        <f>'140°C'!K77</f>
        <v>140</v>
      </c>
      <c r="Z220" s="41">
        <f>'140°C'!L77</f>
        <v>48</v>
      </c>
      <c r="AA220" s="41" t="str">
        <f>'140°C'!M77</f>
        <v>H398</v>
      </c>
      <c r="AB220" s="41" t="str">
        <f>'140°C'!N77</f>
        <v>NA</v>
      </c>
    </row>
    <row r="221" spans="1:28">
      <c r="A221" s="99">
        <f t="shared" si="29"/>
        <v>-0.35275086015471563</v>
      </c>
      <c r="B221" s="87">
        <f t="shared" si="30"/>
        <v>1.7259635020018853E-2</v>
      </c>
      <c r="C221">
        <f>fossil!J74</f>
        <v>4094</v>
      </c>
      <c r="D221" t="str">
        <f>fossil!K74</f>
        <v>YLB</v>
      </c>
      <c r="E221" t="str">
        <f>fossil!L74</f>
        <v>Anglo-Scandinavian</v>
      </c>
      <c r="F221" t="str">
        <f>fossil!M74</f>
        <v>G484</v>
      </c>
      <c r="G221">
        <f>fossil!N74</f>
        <v>0</v>
      </c>
      <c r="V221" s="101">
        <f t="shared" si="27"/>
        <v>2.7862534553626919</v>
      </c>
      <c r="W221" s="103">
        <f t="shared" si="28"/>
        <v>5.4961659000000003E-2</v>
      </c>
      <c r="X221" s="41">
        <f>'140°C'!J78</f>
        <v>4126</v>
      </c>
      <c r="Y221" s="41">
        <f>'140°C'!K78</f>
        <v>140</v>
      </c>
      <c r="Z221" s="41">
        <f>'140°C'!L78</f>
        <v>48</v>
      </c>
      <c r="AA221" s="41" t="str">
        <f>'140°C'!M78</f>
        <v>H398</v>
      </c>
      <c r="AB221" s="41" t="str">
        <f>'140°C'!N78</f>
        <v>NA</v>
      </c>
    </row>
    <row r="222" spans="1:28">
      <c r="A222" s="99">
        <f t="shared" si="29"/>
        <v>-0.35275086015471563</v>
      </c>
      <c r="B222" s="87">
        <f t="shared" si="30"/>
        <v>1.5587086792478428E-2</v>
      </c>
      <c r="C222" t="str">
        <f>fossil!J75</f>
        <v>4081-2</v>
      </c>
      <c r="D222" t="str">
        <f>fossil!K75</f>
        <v>YLB</v>
      </c>
      <c r="E222" t="str">
        <f>fossil!L75</f>
        <v>Anglo-Scandinavian</v>
      </c>
      <c r="F222" t="str">
        <f>fossil!M75</f>
        <v>H391</v>
      </c>
      <c r="G222">
        <f>fossil!N75</f>
        <v>0</v>
      </c>
      <c r="V222" s="101">
        <f t="shared" si="27"/>
        <v>2.9623447144183728</v>
      </c>
      <c r="W222" s="103">
        <f t="shared" si="28"/>
        <v>5.5588578E-2</v>
      </c>
      <c r="X222" s="41">
        <f>'140°C'!J79</f>
        <v>4126</v>
      </c>
      <c r="Y222" s="41">
        <f>'140°C'!K79</f>
        <v>140</v>
      </c>
      <c r="Z222" s="41">
        <f>'140°C'!L79</f>
        <v>72</v>
      </c>
      <c r="AA222" s="41" t="str">
        <f>'140°C'!M79</f>
        <v>H420</v>
      </c>
      <c r="AB222" s="41" t="str">
        <f>'140°C'!N79</f>
        <v>NA</v>
      </c>
    </row>
    <row r="223" spans="1:28">
      <c r="A223" s="99">
        <f t="shared" si="29"/>
        <v>-0.35275086015471563</v>
      </c>
      <c r="B223" s="87">
        <f t="shared" si="30"/>
        <v>1.816741143734036E-2</v>
      </c>
      <c r="C223" t="str">
        <f>fossil!J76</f>
        <v>4088-2</v>
      </c>
      <c r="D223" t="str">
        <f>fossil!K76</f>
        <v>YLB</v>
      </c>
      <c r="E223" t="str">
        <f>fossil!L76</f>
        <v>Anglo-Scandinavian</v>
      </c>
      <c r="F223" t="str">
        <f>fossil!M76</f>
        <v>H391</v>
      </c>
      <c r="G223" t="str">
        <f>fossil!N76</f>
        <v>contam nh4</v>
      </c>
      <c r="V223" s="101">
        <f t="shared" si="27"/>
        <v>3.0872834510266731</v>
      </c>
      <c r="W223" s="103">
        <f t="shared" si="28"/>
        <v>6.3749372999999998E-2</v>
      </c>
      <c r="X223" s="41">
        <f>'140°C'!J80</f>
        <v>4126</v>
      </c>
      <c r="Y223" s="41">
        <f>'140°C'!K80</f>
        <v>140</v>
      </c>
      <c r="Z223" s="41">
        <f>'140°C'!L80</f>
        <v>96</v>
      </c>
      <c r="AA223" s="41" t="str">
        <f>'140°C'!M80</f>
        <v>H398</v>
      </c>
      <c r="AB223" s="41" t="str">
        <f>'140°C'!N80</f>
        <v>NA</v>
      </c>
    </row>
    <row r="224" spans="1:28">
      <c r="A224" s="99">
        <f t="shared" si="29"/>
        <v>-0.35275086015471563</v>
      </c>
      <c r="B224" s="87">
        <f t="shared" si="30"/>
        <v>3.2803367466644771E-2</v>
      </c>
      <c r="C224" s="138">
        <f>fossil!J77</f>
        <v>4093</v>
      </c>
      <c r="D224" s="138" t="str">
        <f>fossil!K77</f>
        <v>YLB</v>
      </c>
      <c r="E224" s="138" t="str">
        <f>fossil!L77</f>
        <v>Anglo-Scandinavian</v>
      </c>
      <c r="F224" s="138" t="str">
        <f>fossil!M77</f>
        <v>H391</v>
      </c>
      <c r="G224" s="138" t="str">
        <f>fossil!N77</f>
        <v>contam nh4</v>
      </c>
      <c r="V224" s="101">
        <f t="shared" ref="V224:V248" si="31">LOG(G103*W$148)</f>
        <v>3.0872834510266731</v>
      </c>
      <c r="W224" s="103">
        <f t="shared" si="28"/>
        <v>6.4773846999999996E-2</v>
      </c>
      <c r="X224" s="41">
        <f>'140°C'!J81</f>
        <v>4126</v>
      </c>
      <c r="Y224" s="41">
        <f>'140°C'!K81</f>
        <v>140</v>
      </c>
      <c r="Z224" s="41">
        <f>'140°C'!L81</f>
        <v>96</v>
      </c>
      <c r="AA224" s="41" t="str">
        <f>'140°C'!M81</f>
        <v>H398</v>
      </c>
      <c r="AB224" s="41" t="str">
        <f>'140°C'!N81</f>
        <v>NA</v>
      </c>
    </row>
    <row r="225" spans="1:28">
      <c r="A225" s="99">
        <f t="shared" si="29"/>
        <v>-0.35275086015471563</v>
      </c>
      <c r="B225" s="87">
        <f t="shared" si="30"/>
        <v>1.7371401334596508E-2</v>
      </c>
      <c r="C225">
        <f>fossil!J78</f>
        <v>4121</v>
      </c>
      <c r="D225" t="str">
        <f>fossil!K78</f>
        <v>YSG</v>
      </c>
      <c r="E225" t="str">
        <f>fossil!L78</f>
        <v>Anglo-Scandinavian</v>
      </c>
      <c r="F225" t="str">
        <f>fossil!M78</f>
        <v>G483</v>
      </c>
      <c r="G225">
        <f>fossil!N78</f>
        <v>0</v>
      </c>
      <c r="V225" s="101">
        <f t="shared" si="31"/>
        <v>3.1841934640347294</v>
      </c>
      <c r="W225" s="103">
        <f t="shared" si="28"/>
        <v>7.1090485999999994E-2</v>
      </c>
      <c r="X225" s="41">
        <f>'140°C'!J82</f>
        <v>4126</v>
      </c>
      <c r="Y225" s="41">
        <f>'140°C'!K82</f>
        <v>140</v>
      </c>
      <c r="Z225" s="41">
        <f>'140°C'!L82</f>
        <v>120</v>
      </c>
      <c r="AA225" s="41" t="str">
        <f>'140°C'!M82</f>
        <v>H420</v>
      </c>
      <c r="AB225" s="41" t="str">
        <f>'140°C'!N82</f>
        <v>NA</v>
      </c>
    </row>
    <row r="226" spans="1:28">
      <c r="A226" s="99">
        <f t="shared" si="29"/>
        <v>-0.35275086015471563</v>
      </c>
      <c r="B226" s="87">
        <f t="shared" si="30"/>
        <v>1.47072270261539E-2</v>
      </c>
      <c r="C226">
        <f>fossil!J79</f>
        <v>4122</v>
      </c>
      <c r="D226" t="str">
        <f>fossil!K79</f>
        <v>YSG</v>
      </c>
      <c r="E226" t="str">
        <f>fossil!L79</f>
        <v>Anglo-Scandinavian</v>
      </c>
      <c r="F226" t="str">
        <f>fossil!M79</f>
        <v>G483</v>
      </c>
      <c r="G226">
        <f>fossil!N79</f>
        <v>0</v>
      </c>
      <c r="V226" s="101">
        <f t="shared" si="31"/>
        <v>3.1841934640347294</v>
      </c>
      <c r="W226" s="103">
        <f t="shared" si="28"/>
        <v>6.7701660999999996E-2</v>
      </c>
      <c r="X226" s="41">
        <f>'140°C'!J83</f>
        <v>4126</v>
      </c>
      <c r="Y226" s="41">
        <f>'140°C'!K83</f>
        <v>140</v>
      </c>
      <c r="Z226" s="41">
        <f>'140°C'!L83</f>
        <v>120</v>
      </c>
      <c r="AA226" s="41" t="str">
        <f>'140°C'!M83</f>
        <v>H420</v>
      </c>
      <c r="AB226" s="41" t="str">
        <f>'140°C'!N83</f>
        <v>NA</v>
      </c>
    </row>
    <row r="227" spans="1:28">
      <c r="A227" s="99">
        <f t="shared" si="29"/>
        <v>-0.35275086015471563</v>
      </c>
      <c r="B227" s="87">
        <f t="shared" si="30"/>
        <v>1.8322467914321291E-2</v>
      </c>
      <c r="C227">
        <f>fossil!J80</f>
        <v>4123</v>
      </c>
      <c r="D227" t="str">
        <f>fossil!K80</f>
        <v>YSG</v>
      </c>
      <c r="E227" t="str">
        <f>fossil!L80</f>
        <v>Anglo-Scandinavian</v>
      </c>
      <c r="F227" t="str">
        <f>fossil!M80</f>
        <v>G483</v>
      </c>
      <c r="G227">
        <f>fossil!N80</f>
        <v>0</v>
      </c>
      <c r="V227" s="101">
        <f t="shared" si="31"/>
        <v>1.1050122179871045</v>
      </c>
      <c r="W227" s="103">
        <f t="shared" si="28"/>
        <v>1.7099256E-2</v>
      </c>
      <c r="X227" s="41">
        <f>'140°C'!J84</f>
        <v>4129</v>
      </c>
      <c r="Y227" s="41">
        <f>'140°C'!K84</f>
        <v>140</v>
      </c>
      <c r="Z227" s="41">
        <f>'140°C'!L84</f>
        <v>1</v>
      </c>
      <c r="AA227" s="41" t="str">
        <f>'140°C'!M84</f>
        <v>H398</v>
      </c>
      <c r="AB227" s="41" t="str">
        <f>'140°C'!N84</f>
        <v>NA</v>
      </c>
    </row>
    <row r="228" spans="1:28">
      <c r="A228" s="99">
        <f t="shared" si="29"/>
        <v>-0.35275086015471563</v>
      </c>
      <c r="B228" s="87">
        <f t="shared" si="30"/>
        <v>1.841729592988529E-2</v>
      </c>
      <c r="C228">
        <f>fossil!J81</f>
        <v>4124</v>
      </c>
      <c r="D228" t="str">
        <f>fossil!K81</f>
        <v>YSG</v>
      </c>
      <c r="E228" t="str">
        <f>fossil!L81</f>
        <v>Anglo-Scandinavian</v>
      </c>
      <c r="F228" t="str">
        <f>fossil!M81</f>
        <v>G483</v>
      </c>
      <c r="G228">
        <f>fossil!N81</f>
        <v>0</v>
      </c>
      <c r="V228" s="101">
        <f t="shared" si="31"/>
        <v>1.1050122179871045</v>
      </c>
      <c r="W228" s="103">
        <f t="shared" si="28"/>
        <v>1.9916211E-2</v>
      </c>
      <c r="X228" s="41">
        <f>'140°C'!J85</f>
        <v>4129</v>
      </c>
      <c r="Y228" s="41">
        <f>'140°C'!K85</f>
        <v>140</v>
      </c>
      <c r="Z228" s="41">
        <f>'140°C'!L85</f>
        <v>1</v>
      </c>
      <c r="AA228" s="41" t="str">
        <f>'140°C'!M85</f>
        <v>H398</v>
      </c>
      <c r="AB228" s="41" t="str">
        <f>'140°C'!N85</f>
        <v>NA</v>
      </c>
    </row>
    <row r="229" spans="1:28">
      <c r="A229" s="99">
        <f t="shared" si="29"/>
        <v>-0.35275086015471563</v>
      </c>
      <c r="B229" s="87">
        <f t="shared" si="30"/>
        <v>1.7082486091960468E-2</v>
      </c>
      <c r="C229">
        <f>fossil!J82</f>
        <v>4125</v>
      </c>
      <c r="D229" t="str">
        <f>fossil!K82</f>
        <v>YSG</v>
      </c>
      <c r="E229" t="str">
        <f>fossil!L82</f>
        <v>Anglo-Scandinavian</v>
      </c>
      <c r="F229" t="str">
        <f>fossil!M82</f>
        <v>G483</v>
      </c>
      <c r="G229">
        <f>fossil!N82</f>
        <v>0</v>
      </c>
      <c r="V229" s="101">
        <f t="shared" si="31"/>
        <v>1.4060422136510857</v>
      </c>
      <c r="W229" s="103">
        <f t="shared" si="28"/>
        <v>1.6609722E-2</v>
      </c>
      <c r="X229" s="41">
        <f>'140°C'!J86</f>
        <v>4129</v>
      </c>
      <c r="Y229" s="41">
        <f>'140°C'!K86</f>
        <v>140</v>
      </c>
      <c r="Z229" s="41">
        <f>'140°C'!L86</f>
        <v>2</v>
      </c>
      <c r="AA229" s="41" t="str">
        <f>'140°C'!M86</f>
        <v>H398</v>
      </c>
      <c r="AB229" s="41" t="str">
        <f>'140°C'!N86</f>
        <v>NA</v>
      </c>
    </row>
    <row r="230" spans="1:28">
      <c r="A230" s="99">
        <f t="shared" si="29"/>
        <v>-0.5892932714108815</v>
      </c>
      <c r="B230" s="87">
        <f t="shared" si="30"/>
        <v>1.7159670914415826E-2</v>
      </c>
      <c r="C230">
        <f>fossil!J83</f>
        <v>3944</v>
      </c>
      <c r="D230" t="str">
        <f>fossil!K83</f>
        <v>NBG</v>
      </c>
      <c r="E230">
        <f>fossil!L83</f>
        <v>6</v>
      </c>
      <c r="F230" t="str">
        <f>fossil!M83</f>
        <v>G483</v>
      </c>
      <c r="G230">
        <f>fossil!N83</f>
        <v>0</v>
      </c>
      <c r="V230" s="101">
        <f t="shared" si="31"/>
        <v>1.4060422136510857</v>
      </c>
      <c r="W230" s="103">
        <f t="shared" si="28"/>
        <v>1.7716188000000001E-2</v>
      </c>
      <c r="X230" s="41">
        <f>'140°C'!J87</f>
        <v>4129</v>
      </c>
      <c r="Y230" s="41">
        <f>'140°C'!K87</f>
        <v>140</v>
      </c>
      <c r="Z230" s="41">
        <f>'140°C'!L87</f>
        <v>2</v>
      </c>
      <c r="AA230" s="41" t="str">
        <f>'140°C'!M87</f>
        <v>H398</v>
      </c>
      <c r="AB230" s="41" t="str">
        <f>'140°C'!N87</f>
        <v>NA</v>
      </c>
    </row>
    <row r="231" spans="1:28">
      <c r="A231" s="99">
        <f t="shared" si="29"/>
        <v>-0.5892932714108815</v>
      </c>
      <c r="B231" s="87">
        <f t="shared" si="30"/>
        <v>1.619365429650545E-2</v>
      </c>
      <c r="C231">
        <f>fossil!J84</f>
        <v>3945</v>
      </c>
      <c r="D231" t="str">
        <f>fossil!K84</f>
        <v>NBG</v>
      </c>
      <c r="E231">
        <f>fossil!L84</f>
        <v>6</v>
      </c>
      <c r="F231" t="str">
        <f>fossil!M84</f>
        <v>G483</v>
      </c>
      <c r="G231">
        <f>fossil!N84</f>
        <v>0</v>
      </c>
      <c r="V231" s="101">
        <f t="shared" si="31"/>
        <v>1.707072209315067</v>
      </c>
      <c r="W231" s="103">
        <f t="shared" si="28"/>
        <v>2.3254540000000001E-2</v>
      </c>
      <c r="X231" s="41">
        <f>'140°C'!J88</f>
        <v>4129</v>
      </c>
      <c r="Y231" s="41">
        <f>'140°C'!K88</f>
        <v>140</v>
      </c>
      <c r="Z231" s="41">
        <f>'140°C'!L88</f>
        <v>4</v>
      </c>
      <c r="AA231" s="41" t="str">
        <f>'140°C'!M88</f>
        <v>H398</v>
      </c>
      <c r="AB231" s="41" t="str">
        <f>'140°C'!N88</f>
        <v>NA</v>
      </c>
    </row>
    <row r="232" spans="1:28">
      <c r="A232" s="99">
        <f t="shared" si="29"/>
        <v>-0.5892932714108815</v>
      </c>
      <c r="B232" s="87">
        <f t="shared" si="30"/>
        <v>1.6040301927413264E-2</v>
      </c>
      <c r="C232">
        <f>fossil!J85</f>
        <v>3946</v>
      </c>
      <c r="D232" t="str">
        <f>fossil!K85</f>
        <v>NBG</v>
      </c>
      <c r="E232">
        <f>fossil!L85</f>
        <v>6</v>
      </c>
      <c r="F232" t="str">
        <f>fossil!M85</f>
        <v>G483</v>
      </c>
      <c r="G232">
        <f>fossil!N85</f>
        <v>0</v>
      </c>
      <c r="V232" s="101">
        <f t="shared" si="31"/>
        <v>1.707072209315067</v>
      </c>
      <c r="W232" s="103">
        <f t="shared" si="28"/>
        <v>2.8351015E-2</v>
      </c>
      <c r="X232" s="41">
        <f>'140°C'!J89</f>
        <v>4129</v>
      </c>
      <c r="Y232" s="41">
        <f>'140°C'!K89</f>
        <v>140</v>
      </c>
      <c r="Z232" s="41">
        <f>'140°C'!L89</f>
        <v>4</v>
      </c>
      <c r="AA232" s="41" t="str">
        <f>'140°C'!M89</f>
        <v>H398</v>
      </c>
      <c r="AB232" s="41" t="str">
        <f>'140°C'!N89</f>
        <v>NA</v>
      </c>
    </row>
    <row r="233" spans="1:28">
      <c r="A233" s="99">
        <f t="shared" si="29"/>
        <v>-0.5892932714108815</v>
      </c>
      <c r="B233" s="87">
        <f t="shared" si="30"/>
        <v>1.6244307045225E-2</v>
      </c>
      <c r="C233">
        <f>fossil!J86</f>
        <v>3947</v>
      </c>
      <c r="D233" t="str">
        <f>fossil!K86</f>
        <v>NBG</v>
      </c>
      <c r="E233">
        <f>fossil!L86</f>
        <v>6</v>
      </c>
      <c r="F233" t="str">
        <f>fossil!M86</f>
        <v>G483</v>
      </c>
      <c r="G233">
        <f>fossil!N86</f>
        <v>0</v>
      </c>
      <c r="V233" s="101">
        <f t="shared" si="31"/>
        <v>1.8831634683707481</v>
      </c>
      <c r="W233" s="103">
        <f t="shared" si="28"/>
        <v>2.8613270999999999E-2</v>
      </c>
      <c r="X233" s="41">
        <f>'140°C'!J90</f>
        <v>4129</v>
      </c>
      <c r="Y233" s="41">
        <f>'140°C'!K90</f>
        <v>140</v>
      </c>
      <c r="Z233" s="41">
        <f>'140°C'!L90</f>
        <v>6</v>
      </c>
      <c r="AA233" s="41" t="str">
        <f>'140°C'!M90</f>
        <v>H398</v>
      </c>
      <c r="AB233" s="41" t="str">
        <f>'140°C'!N90</f>
        <v>NA</v>
      </c>
    </row>
    <row r="234" spans="1:28">
      <c r="A234" s="99">
        <f t="shared" si="29"/>
        <v>-0.5892932714108815</v>
      </c>
      <c r="B234" s="87">
        <f t="shared" si="30"/>
        <v>1.6190970969570315E-2</v>
      </c>
      <c r="C234">
        <f>fossil!J87</f>
        <v>3948</v>
      </c>
      <c r="D234" t="str">
        <f>fossil!K87</f>
        <v>NBG</v>
      </c>
      <c r="E234">
        <f>fossil!L87</f>
        <v>6</v>
      </c>
      <c r="F234" t="str">
        <f>fossil!M87</f>
        <v>G483</v>
      </c>
      <c r="G234">
        <f>fossil!N87</f>
        <v>0</v>
      </c>
      <c r="V234" s="101">
        <f t="shared" si="31"/>
        <v>1.8831634683707481</v>
      </c>
      <c r="W234" s="103">
        <f t="shared" si="28"/>
        <v>3.0024094000000001E-2</v>
      </c>
      <c r="X234" s="41">
        <f>'140°C'!J91</f>
        <v>4129</v>
      </c>
      <c r="Y234" s="41">
        <f>'140°C'!K91</f>
        <v>140</v>
      </c>
      <c r="Z234" s="41">
        <f>'140°C'!L91</f>
        <v>6</v>
      </c>
      <c r="AA234" s="41" t="str">
        <f>'140°C'!M91</f>
        <v>H398</v>
      </c>
      <c r="AB234" s="41" t="str">
        <f>'140°C'!N91</f>
        <v>NA</v>
      </c>
    </row>
    <row r="235" spans="1:28">
      <c r="A235" s="99">
        <f t="shared" si="29"/>
        <v>-0.5892932714108815</v>
      </c>
      <c r="B235" s="87">
        <f t="shared" si="30"/>
        <v>1.6845620708985001E-2</v>
      </c>
      <c r="C235">
        <f>fossil!J88</f>
        <v>3949</v>
      </c>
      <c r="D235" t="str">
        <f>fossil!K88</f>
        <v>NBG</v>
      </c>
      <c r="E235">
        <f>fossil!L88</f>
        <v>6</v>
      </c>
      <c r="F235" t="str">
        <f>fossil!M88</f>
        <v>G483</v>
      </c>
      <c r="G235">
        <f>fossil!N88</f>
        <v>0</v>
      </c>
      <c r="V235" s="101">
        <f t="shared" si="31"/>
        <v>2.008102204979048</v>
      </c>
      <c r="W235" s="103">
        <f t="shared" si="28"/>
        <v>2.9981653E-2</v>
      </c>
      <c r="X235" s="41">
        <f>'140°C'!J92</f>
        <v>4129</v>
      </c>
      <c r="Y235" s="41">
        <f>'140°C'!K92</f>
        <v>140</v>
      </c>
      <c r="Z235" s="41">
        <f>'140°C'!L92</f>
        <v>8</v>
      </c>
      <c r="AA235" s="41" t="str">
        <f>'140°C'!M92</f>
        <v>H398</v>
      </c>
      <c r="AB235" s="41" t="str">
        <f>'140°C'!N92</f>
        <v>NA</v>
      </c>
    </row>
    <row r="236" spans="1:28">
      <c r="A236" s="99">
        <f t="shared" si="29"/>
        <v>-0.64866141168266522</v>
      </c>
      <c r="B236" s="87">
        <f t="shared" si="30"/>
        <v>1.7846760682037652E-2</v>
      </c>
      <c r="C236">
        <f>fossil!J89</f>
        <v>3950</v>
      </c>
      <c r="D236" t="str">
        <f>fossil!K89</f>
        <v>NBG</v>
      </c>
      <c r="E236">
        <f>fossil!L89</f>
        <v>8</v>
      </c>
      <c r="F236" t="str">
        <f>fossil!M89</f>
        <v>G483</v>
      </c>
      <c r="G236">
        <f>fossil!N89</f>
        <v>0</v>
      </c>
      <c r="V236" s="101">
        <f t="shared" si="31"/>
        <v>2.008102204979048</v>
      </c>
      <c r="W236" s="103">
        <f t="shared" si="28"/>
        <v>3.5998308E-2</v>
      </c>
      <c r="X236" s="41">
        <f>'140°C'!J93</f>
        <v>4129</v>
      </c>
      <c r="Y236" s="41">
        <f>'140°C'!K93</f>
        <v>140</v>
      </c>
      <c r="Z236" s="41">
        <f>'140°C'!L93</f>
        <v>8</v>
      </c>
      <c r="AA236" s="41" t="str">
        <f>'140°C'!M93</f>
        <v>H398</v>
      </c>
      <c r="AB236" s="41" t="str">
        <f>'140°C'!N93</f>
        <v>NA</v>
      </c>
    </row>
    <row r="237" spans="1:28">
      <c r="A237" s="99">
        <f t="shared" si="29"/>
        <v>-0.64866141168266522</v>
      </c>
      <c r="B237" s="87">
        <f t="shared" si="30"/>
        <v>1.5949309212696036E-2</v>
      </c>
      <c r="C237">
        <f>fossil!J90</f>
        <v>3951</v>
      </c>
      <c r="D237" t="str">
        <f>fossil!K90</f>
        <v>NBG</v>
      </c>
      <c r="E237">
        <f>fossil!L90</f>
        <v>8</v>
      </c>
      <c r="F237" t="str">
        <f>fossil!M90</f>
        <v>G483</v>
      </c>
      <c r="G237">
        <f>fossil!N90</f>
        <v>0</v>
      </c>
      <c r="V237" s="101">
        <f t="shared" si="31"/>
        <v>2.4852234596987106</v>
      </c>
      <c r="W237" s="103">
        <f t="shared" si="28"/>
        <v>4.2569167999999998E-2</v>
      </c>
      <c r="X237" s="41">
        <f>'140°C'!J94</f>
        <v>4129</v>
      </c>
      <c r="Y237" s="41">
        <f>'140°C'!K94</f>
        <v>140</v>
      </c>
      <c r="Z237" s="41">
        <f>'140°C'!L94</f>
        <v>24</v>
      </c>
      <c r="AA237" s="41" t="str">
        <f>'140°C'!M94</f>
        <v>H398</v>
      </c>
      <c r="AB237" s="41" t="str">
        <f>'140°C'!N94</f>
        <v>NA</v>
      </c>
    </row>
    <row r="238" spans="1:28">
      <c r="A238" s="99">
        <f t="shared" si="29"/>
        <v>-0.64866141168266522</v>
      </c>
      <c r="B238" s="87">
        <f t="shared" si="30"/>
        <v>1.7391745100153989E-2</v>
      </c>
      <c r="C238">
        <f>fossil!J91</f>
        <v>3952</v>
      </c>
      <c r="D238" t="str">
        <f>fossil!K91</f>
        <v>NBG</v>
      </c>
      <c r="E238">
        <f>fossil!L91</f>
        <v>8</v>
      </c>
      <c r="F238" t="str">
        <f>fossil!M91</f>
        <v>G483</v>
      </c>
      <c r="G238">
        <f>fossil!N91</f>
        <v>0</v>
      </c>
      <c r="V238" s="101">
        <f t="shared" si="31"/>
        <v>2.4852234596987106</v>
      </c>
      <c r="W238" s="103">
        <f t="shared" si="28"/>
        <v>4.6794460000000003E-2</v>
      </c>
      <c r="X238" s="41">
        <f>'140°C'!J95</f>
        <v>4129</v>
      </c>
      <c r="Y238" s="41">
        <f>'140°C'!K95</f>
        <v>140</v>
      </c>
      <c r="Z238" s="41">
        <f>'140°C'!L95</f>
        <v>24</v>
      </c>
      <c r="AA238" s="41" t="str">
        <f>'140°C'!M95</f>
        <v>H398</v>
      </c>
      <c r="AB238" s="41" t="str">
        <f>'140°C'!N95</f>
        <v>NA</v>
      </c>
    </row>
    <row r="239" spans="1:28">
      <c r="A239" s="99">
        <f t="shared" si="29"/>
        <v>-0.64866141168266522</v>
      </c>
      <c r="B239" s="87">
        <f t="shared" si="30"/>
        <v>1.5979792853708874E-2</v>
      </c>
      <c r="C239">
        <f>fossil!J92</f>
        <v>3953</v>
      </c>
      <c r="D239" t="str">
        <f>fossil!K92</f>
        <v>NBG</v>
      </c>
      <c r="E239">
        <f>fossil!L92</f>
        <v>8</v>
      </c>
      <c r="F239" t="str">
        <f>fossil!M92</f>
        <v>G483</v>
      </c>
      <c r="G239">
        <f>fossil!N92</f>
        <v>0</v>
      </c>
      <c r="V239" s="101">
        <f t="shared" si="31"/>
        <v>2.7862534553626919</v>
      </c>
      <c r="W239" s="103">
        <f t="shared" si="28"/>
        <v>6.2714486E-2</v>
      </c>
      <c r="X239" s="41">
        <f>'140°C'!J96</f>
        <v>4129</v>
      </c>
      <c r="Y239" s="41">
        <f>'140°C'!K96</f>
        <v>140</v>
      </c>
      <c r="Z239" s="41">
        <f>'140°C'!L96</f>
        <v>48</v>
      </c>
      <c r="AA239" s="41" t="str">
        <f>'140°C'!M96</f>
        <v>G483</v>
      </c>
      <c r="AB239" s="41" t="str">
        <f>'140°C'!N96</f>
        <v>NA</v>
      </c>
    </row>
    <row r="240" spans="1:28">
      <c r="A240" s="99">
        <f t="shared" si="29"/>
        <v>-0.64866141168266522</v>
      </c>
      <c r="B240" s="87">
        <f t="shared" si="30"/>
        <v>1.6786882116221577E-2</v>
      </c>
      <c r="C240">
        <f>fossil!J93</f>
        <v>3954</v>
      </c>
      <c r="D240" t="str">
        <f>fossil!K93</f>
        <v>NBG</v>
      </c>
      <c r="E240">
        <f>fossil!L93</f>
        <v>8</v>
      </c>
      <c r="F240" t="str">
        <f>fossil!M93</f>
        <v>G483</v>
      </c>
      <c r="G240">
        <f>fossil!N93</f>
        <v>0</v>
      </c>
      <c r="V240" s="101">
        <f t="shared" si="31"/>
        <v>2.7862534553626919</v>
      </c>
      <c r="W240" s="103">
        <f t="shared" si="28"/>
        <v>6.0000524999999999E-2</v>
      </c>
      <c r="X240" s="41">
        <f>'140°C'!J97</f>
        <v>4129</v>
      </c>
      <c r="Y240" s="41">
        <f>'140°C'!K97</f>
        <v>140</v>
      </c>
      <c r="Z240" s="41">
        <f>'140°C'!L97</f>
        <v>48</v>
      </c>
      <c r="AA240" s="41" t="str">
        <f>'140°C'!M97</f>
        <v>G483</v>
      </c>
      <c r="AB240" s="41" t="str">
        <f>'140°C'!N97</f>
        <v>NA</v>
      </c>
    </row>
    <row r="241" spans="1:28">
      <c r="A241" s="99">
        <f t="shared" si="29"/>
        <v>-0.64866141168266522</v>
      </c>
      <c r="B241" s="87">
        <f t="shared" si="30"/>
        <v>1.7280151535187232E-2</v>
      </c>
      <c r="C241">
        <f>fossil!J94</f>
        <v>3955</v>
      </c>
      <c r="D241" t="str">
        <f>fossil!K94</f>
        <v>NBG</v>
      </c>
      <c r="E241">
        <f>fossil!L94</f>
        <v>8</v>
      </c>
      <c r="F241" t="str">
        <f>fossil!M94</f>
        <v>G483</v>
      </c>
      <c r="G241">
        <f>fossil!N94</f>
        <v>0</v>
      </c>
      <c r="V241" s="101">
        <f t="shared" si="31"/>
        <v>2.7862534553626919</v>
      </c>
      <c r="W241" s="103">
        <f t="shared" si="28"/>
        <v>4.9724097000000002E-2</v>
      </c>
      <c r="X241" s="41">
        <f>'140°C'!J98</f>
        <v>4129</v>
      </c>
      <c r="Y241" s="41">
        <f>'140°C'!K98</f>
        <v>140</v>
      </c>
      <c r="Z241" s="41">
        <f>'140°C'!L98</f>
        <v>48</v>
      </c>
      <c r="AA241" s="41" t="str">
        <f>'140°C'!M98</f>
        <v>H398</v>
      </c>
      <c r="AB241" s="41" t="str">
        <f>'140°C'!N98</f>
        <v>NA</v>
      </c>
    </row>
    <row r="242" spans="1:28">
      <c r="A242" s="99">
        <f t="shared" si="29"/>
        <v>-0.64866141168266522</v>
      </c>
      <c r="B242" s="87">
        <f t="shared" si="30"/>
        <v>1.5877471810872828E-2</v>
      </c>
      <c r="C242">
        <f>fossil!J95</f>
        <v>3956</v>
      </c>
      <c r="D242" t="str">
        <f>fossil!K95</f>
        <v>NBG</v>
      </c>
      <c r="E242">
        <f>fossil!L95</f>
        <v>8</v>
      </c>
      <c r="F242" t="str">
        <f>fossil!M95</f>
        <v>G483</v>
      </c>
      <c r="G242">
        <f>fossil!N95</f>
        <v>0</v>
      </c>
      <c r="V242" s="101">
        <f t="shared" si="31"/>
        <v>2.7862534553626919</v>
      </c>
      <c r="W242" s="103">
        <f t="shared" si="28"/>
        <v>5.3489561999999997E-2</v>
      </c>
      <c r="X242" s="41">
        <f>'140°C'!J99</f>
        <v>4129</v>
      </c>
      <c r="Y242" s="41">
        <f>'140°C'!K99</f>
        <v>140</v>
      </c>
      <c r="Z242" s="41">
        <f>'140°C'!L99</f>
        <v>48</v>
      </c>
      <c r="AA242" s="41" t="str">
        <f>'140°C'!M99</f>
        <v>H398</v>
      </c>
      <c r="AB242" s="41" t="str">
        <f>'140°C'!N99</f>
        <v>NA</v>
      </c>
    </row>
    <row r="243" spans="1:28">
      <c r="A243" s="99">
        <f t="shared" si="29"/>
        <v>-0.64866141168266522</v>
      </c>
      <c r="B243" s="87">
        <f t="shared" si="30"/>
        <v>1.6249189159375649E-2</v>
      </c>
      <c r="C243">
        <f>fossil!J96</f>
        <v>3967</v>
      </c>
      <c r="D243" t="str">
        <f>fossil!K96</f>
        <v>NBG</v>
      </c>
      <c r="E243">
        <f>fossil!L96</f>
        <v>8</v>
      </c>
      <c r="F243" t="str">
        <f>fossil!M96</f>
        <v>G483</v>
      </c>
      <c r="G243">
        <f>fossil!N96</f>
        <v>0</v>
      </c>
      <c r="V243" s="101">
        <f t="shared" si="31"/>
        <v>2.9623447144183728</v>
      </c>
      <c r="W243" s="103">
        <f t="shared" si="28"/>
        <v>5.2162691999999997E-2</v>
      </c>
      <c r="X243" s="41">
        <f>'140°C'!J100</f>
        <v>4129</v>
      </c>
      <c r="Y243" s="41">
        <f>'140°C'!K100</f>
        <v>140</v>
      </c>
      <c r="Z243" s="41">
        <f>'140°C'!L100</f>
        <v>72</v>
      </c>
      <c r="AA243" s="41" t="str">
        <f>'140°C'!M100</f>
        <v>H398</v>
      </c>
      <c r="AB243" s="41" t="str">
        <f>'140°C'!N100</f>
        <v>NA</v>
      </c>
    </row>
    <row r="244" spans="1:28">
      <c r="A244" s="99">
        <f t="shared" si="29"/>
        <v>-0.49046388479944447</v>
      </c>
      <c r="B244" s="87">
        <f t="shared" si="30"/>
        <v>1.5272363215793217E-2</v>
      </c>
      <c r="C244">
        <f>fossil!J97</f>
        <v>4544</v>
      </c>
      <c r="D244" t="str">
        <f>fossil!K97</f>
        <v>NQS</v>
      </c>
      <c r="E244">
        <f>fossil!L97</f>
        <v>4</v>
      </c>
      <c r="F244" t="str">
        <f>fossil!M97</f>
        <v>H402</v>
      </c>
      <c r="G244">
        <f>fossil!N97</f>
        <v>0</v>
      </c>
      <c r="V244" s="101">
        <f t="shared" si="31"/>
        <v>2.9623447144183728</v>
      </c>
      <c r="W244" s="103">
        <f t="shared" si="28"/>
        <v>5.6012177000000003E-2</v>
      </c>
      <c r="X244" s="41">
        <f>'140°C'!J101</f>
        <v>4129</v>
      </c>
      <c r="Y244" s="41">
        <f>'140°C'!K101</f>
        <v>140</v>
      </c>
      <c r="Z244" s="41">
        <f>'140°C'!L101</f>
        <v>72</v>
      </c>
      <c r="AA244" s="41" t="str">
        <f>'140°C'!M101</f>
        <v>H398</v>
      </c>
      <c r="AB244" s="41" t="str">
        <f>'140°C'!N101</f>
        <v>NA</v>
      </c>
    </row>
    <row r="245" spans="1:28">
      <c r="A245" s="99">
        <f t="shared" si="29"/>
        <v>-0.49046388479944447</v>
      </c>
      <c r="B245" s="87">
        <f t="shared" si="30"/>
        <v>1.9592004406061021E-2</v>
      </c>
      <c r="C245">
        <f>fossil!J98</f>
        <v>4545</v>
      </c>
      <c r="D245" t="str">
        <f>fossil!K98</f>
        <v>NQS</v>
      </c>
      <c r="E245">
        <f>fossil!L98</f>
        <v>4</v>
      </c>
      <c r="F245" t="str">
        <f>fossil!M98</f>
        <v>H402</v>
      </c>
      <c r="G245">
        <f>fossil!N98</f>
        <v>0</v>
      </c>
      <c r="V245" s="101">
        <f t="shared" si="31"/>
        <v>3.0872834510266731</v>
      </c>
      <c r="W245" s="103">
        <f t="shared" si="28"/>
        <v>6.0086581999999999E-2</v>
      </c>
      <c r="X245" s="41">
        <f>'140°C'!J102</f>
        <v>4129</v>
      </c>
      <c r="Y245" s="41">
        <f>'140°C'!K102</f>
        <v>140</v>
      </c>
      <c r="Z245" s="41">
        <f>'140°C'!L102</f>
        <v>96</v>
      </c>
      <c r="AA245" s="41" t="str">
        <f>'140°C'!M102</f>
        <v>H398</v>
      </c>
      <c r="AB245" s="41" t="str">
        <f>'140°C'!N102</f>
        <v>NA</v>
      </c>
    </row>
    <row r="246" spans="1:28">
      <c r="A246" s="99">
        <f t="shared" si="29"/>
        <v>-0.49046388479944447</v>
      </c>
      <c r="B246" s="87">
        <f t="shared" si="30"/>
        <v>1.589032136687599E-2</v>
      </c>
      <c r="C246">
        <f>fossil!J99</f>
        <v>4546</v>
      </c>
      <c r="D246" t="str">
        <f>fossil!K99</f>
        <v>NQS</v>
      </c>
      <c r="E246">
        <f>fossil!L99</f>
        <v>4</v>
      </c>
      <c r="F246" t="str">
        <f>fossil!M99</f>
        <v>H402</v>
      </c>
      <c r="G246">
        <f>fossil!N99</f>
        <v>0</v>
      </c>
      <c r="V246" s="101">
        <f t="shared" si="31"/>
        <v>3.0872834510266731</v>
      </c>
      <c r="W246" s="103">
        <f t="shared" si="28"/>
        <v>6.6222609000000002E-2</v>
      </c>
      <c r="X246" s="41">
        <f>'140°C'!J103</f>
        <v>4129</v>
      </c>
      <c r="Y246" s="41">
        <f>'140°C'!K103</f>
        <v>140</v>
      </c>
      <c r="Z246" s="41">
        <f>'140°C'!L103</f>
        <v>96</v>
      </c>
      <c r="AA246" s="41" t="str">
        <f>'140°C'!M103</f>
        <v>H398</v>
      </c>
      <c r="AB246" s="41" t="str">
        <f>'140°C'!N103</f>
        <v>NA</v>
      </c>
    </row>
    <row r="247" spans="1:28">
      <c r="A247" s="99">
        <f t="shared" si="29"/>
        <v>-0.49046388479944447</v>
      </c>
      <c r="B247" s="87">
        <f t="shared" si="30"/>
        <v>1.4593094714262449E-2</v>
      </c>
      <c r="C247">
        <f>fossil!J100</f>
        <v>4547</v>
      </c>
      <c r="D247" t="str">
        <f>fossil!K100</f>
        <v>NQS</v>
      </c>
      <c r="E247">
        <f>fossil!L100</f>
        <v>4</v>
      </c>
      <c r="F247" t="str">
        <f>fossil!M100</f>
        <v>H402</v>
      </c>
      <c r="G247">
        <f>fossil!N100</f>
        <v>0</v>
      </c>
      <c r="V247" s="101">
        <f t="shared" si="31"/>
        <v>3.1841934640347294</v>
      </c>
      <c r="W247" s="103">
        <f t="shared" si="28"/>
        <v>7.1009412999999993E-2</v>
      </c>
      <c r="X247" s="41">
        <f>'140°C'!J104</f>
        <v>4129</v>
      </c>
      <c r="Y247" s="41">
        <f>'140°C'!K104</f>
        <v>140</v>
      </c>
      <c r="Z247" s="41">
        <f>'140°C'!L104</f>
        <v>120</v>
      </c>
      <c r="AA247" s="41" t="str">
        <f>'140°C'!M104</f>
        <v>H398</v>
      </c>
      <c r="AB247" s="41" t="str">
        <f>'140°C'!N104</f>
        <v>NA</v>
      </c>
    </row>
    <row r="248" spans="1:28">
      <c r="A248" s="99">
        <f t="shared" si="29"/>
        <v>-0.35275086015471563</v>
      </c>
      <c r="B248" s="87">
        <f t="shared" si="30"/>
        <v>1.5668392503699918E-2</v>
      </c>
      <c r="C248" t="str">
        <f>fossil!J101</f>
        <v>3958-1</v>
      </c>
      <c r="D248" t="str">
        <f>fossil!K101</f>
        <v>CTB</v>
      </c>
      <c r="E248" t="str">
        <f>fossil!L101</f>
        <v>NA</v>
      </c>
      <c r="F248" t="str">
        <f>fossil!M101</f>
        <v>H391</v>
      </c>
      <c r="G248">
        <f>fossil!N101</f>
        <v>0</v>
      </c>
      <c r="V248" s="101">
        <f t="shared" si="31"/>
        <v>3.1841934640347294</v>
      </c>
      <c r="W248" s="103">
        <f t="shared" si="28"/>
        <v>6.3068280000000004E-2</v>
      </c>
      <c r="X248" s="41">
        <f>'140°C'!J105</f>
        <v>4129</v>
      </c>
      <c r="Y248" s="41">
        <f>'140°C'!K105</f>
        <v>140</v>
      </c>
      <c r="Z248" s="41">
        <f>'140°C'!L105</f>
        <v>120</v>
      </c>
      <c r="AA248" s="41" t="str">
        <f>'140°C'!M105</f>
        <v>H398</v>
      </c>
      <c r="AB248" s="41" t="str">
        <f>'140°C'!N105</f>
        <v>NA</v>
      </c>
    </row>
    <row r="249" spans="1:28">
      <c r="A249" s="99">
        <f t="shared" si="29"/>
        <v>-0.35275086015471563</v>
      </c>
      <c r="B249" s="87">
        <f t="shared" si="30"/>
        <v>1.7626379117552077E-2</v>
      </c>
      <c r="C249" t="str">
        <f>fossil!J102</f>
        <v>3958-2</v>
      </c>
      <c r="D249" t="str">
        <f>fossil!K102</f>
        <v>CTB</v>
      </c>
      <c r="E249" t="str">
        <f>fossil!L102</f>
        <v>NA</v>
      </c>
      <c r="F249" t="str">
        <f>fossil!M102</f>
        <v>G483</v>
      </c>
      <c r="G249">
        <f>fossil!N102</f>
        <v>0</v>
      </c>
      <c r="V249"/>
      <c r="W249"/>
    </row>
    <row r="250" spans="1:28">
      <c r="A250" s="99">
        <f t="shared" si="29"/>
        <v>-0.23999753761885451</v>
      </c>
      <c r="B250" s="87">
        <f t="shared" si="30"/>
        <v>1.5724654517511046E-2</v>
      </c>
      <c r="C250">
        <f>fossil!J103</f>
        <v>4329</v>
      </c>
      <c r="D250" t="str">
        <f>fossil!K103</f>
        <v>HSS</v>
      </c>
      <c r="E250" t="str">
        <f>fossil!L103</f>
        <v>NA</v>
      </c>
      <c r="F250" t="str">
        <f>fossil!M103</f>
        <v>H402</v>
      </c>
      <c r="G250">
        <f>fossil!N103</f>
        <v>0</v>
      </c>
      <c r="P250"/>
      <c r="Q250"/>
      <c r="R250"/>
      <c r="S250"/>
      <c r="T250"/>
      <c r="U250"/>
    </row>
    <row r="251" spans="1:28">
      <c r="A251" s="99">
        <f t="shared" si="29"/>
        <v>-0.23999753761885451</v>
      </c>
      <c r="B251" s="87">
        <f t="shared" si="30"/>
        <v>1.5666762042655696E-2</v>
      </c>
      <c r="C251">
        <f>fossil!J104</f>
        <v>4330</v>
      </c>
      <c r="D251" t="str">
        <f>fossil!K104</f>
        <v>HSS</v>
      </c>
      <c r="E251" t="str">
        <f>fossil!L104</f>
        <v>NA</v>
      </c>
      <c r="F251" t="str">
        <f>fossil!M104</f>
        <v>H402</v>
      </c>
      <c r="G251">
        <f>fossil!N104</f>
        <v>0</v>
      </c>
      <c r="O251"/>
    </row>
    <row r="252" spans="1:28">
      <c r="A252" s="99">
        <f t="shared" si="29"/>
        <v>-0.23999753761885451</v>
      </c>
      <c r="B252" s="87">
        <f t="shared" si="30"/>
        <v>1.5720257386859934E-2</v>
      </c>
      <c r="C252">
        <f>fossil!J105</f>
        <v>4331</v>
      </c>
      <c r="D252" t="str">
        <f>fossil!K105</f>
        <v>HSS</v>
      </c>
      <c r="E252" t="str">
        <f>fossil!L105</f>
        <v>NA</v>
      </c>
      <c r="F252" t="str">
        <f>fossil!M105</f>
        <v>H402</v>
      </c>
      <c r="G252">
        <f>fossil!N105</f>
        <v>0</v>
      </c>
      <c r="O252"/>
    </row>
    <row r="253" spans="1:28">
      <c r="A253" s="99">
        <f t="shared" si="29"/>
        <v>-0.23999753761885451</v>
      </c>
      <c r="B253" s="87">
        <f t="shared" si="30"/>
        <v>1.7664368616215058E-2</v>
      </c>
      <c r="C253">
        <f>fossil!J106</f>
        <v>4332</v>
      </c>
      <c r="D253" t="str">
        <f>fossil!K106</f>
        <v>HSS</v>
      </c>
      <c r="E253" t="str">
        <f>fossil!L106</f>
        <v>NA</v>
      </c>
      <c r="F253" t="str">
        <f>fossil!M106</f>
        <v>H402</v>
      </c>
      <c r="G253">
        <f>fossil!N106</f>
        <v>0</v>
      </c>
      <c r="O253"/>
    </row>
    <row r="254" spans="1:28">
      <c r="A254" s="99">
        <f t="shared" si="29"/>
        <v>-0.23999753761885451</v>
      </c>
      <c r="B254" s="87">
        <f t="shared" si="30"/>
        <v>1.9813884217240806E-2</v>
      </c>
      <c r="C254">
        <f>fossil!J107</f>
        <v>4333</v>
      </c>
      <c r="D254" t="str">
        <f>fossil!K107</f>
        <v>HSS</v>
      </c>
      <c r="E254" t="str">
        <f>fossil!L107</f>
        <v>NA</v>
      </c>
      <c r="F254" t="str">
        <f>fossil!M107</f>
        <v>H402</v>
      </c>
      <c r="G254">
        <f>fossil!N107</f>
        <v>0</v>
      </c>
      <c r="K254"/>
      <c r="L254"/>
      <c r="M254"/>
      <c r="N254"/>
    </row>
    <row r="255" spans="1:28">
      <c r="A255" s="99">
        <f t="shared" si="29"/>
        <v>-0.23999753761885451</v>
      </c>
      <c r="B255" s="87">
        <f t="shared" si="30"/>
        <v>1.7582859231129035E-2</v>
      </c>
      <c r="C255">
        <f>fossil!J108</f>
        <v>4335</v>
      </c>
      <c r="D255" t="str">
        <f>fossil!K108</f>
        <v>HSS</v>
      </c>
      <c r="E255" t="str">
        <f>fossil!L108</f>
        <v>NA</v>
      </c>
      <c r="F255" t="str">
        <f>fossil!M108</f>
        <v>H402</v>
      </c>
      <c r="G255">
        <f>fossil!N108</f>
        <v>0</v>
      </c>
      <c r="K255"/>
      <c r="L255"/>
      <c r="M255"/>
      <c r="N255"/>
    </row>
    <row r="256" spans="1:28">
      <c r="A256" s="99">
        <f t="shared" si="29"/>
        <v>-0.23999753761885451</v>
      </c>
      <c r="B256" s="87">
        <f t="shared" si="30"/>
        <v>1.5812955046372954E-2</v>
      </c>
      <c r="C256">
        <f>fossil!J109</f>
        <v>4336</v>
      </c>
      <c r="D256" t="str">
        <f>fossil!K109</f>
        <v>HSS</v>
      </c>
      <c r="E256" t="str">
        <f>fossil!L109</f>
        <v>NA</v>
      </c>
      <c r="F256" t="str">
        <f>fossil!M109</f>
        <v>H402</v>
      </c>
      <c r="G256">
        <f>fossil!N109</f>
        <v>0</v>
      </c>
      <c r="K256"/>
      <c r="L256"/>
      <c r="M256"/>
      <c r="N256"/>
    </row>
    <row r="257" spans="1:10">
      <c r="A257" s="99">
        <f t="shared" si="29"/>
        <v>-0.23999753761885451</v>
      </c>
      <c r="B257" s="87">
        <f t="shared" si="30"/>
        <v>1.5810835844730545E-2</v>
      </c>
      <c r="C257">
        <f>fossil!J110</f>
        <v>4337</v>
      </c>
      <c r="D257" t="str">
        <f>fossil!K110</f>
        <v>HSS</v>
      </c>
      <c r="E257" t="str">
        <f>fossil!L110</f>
        <v>NA</v>
      </c>
      <c r="F257" t="str">
        <f>fossil!M110</f>
        <v>H402</v>
      </c>
      <c r="G257">
        <f>fossil!N110</f>
        <v>0</v>
      </c>
      <c r="H257"/>
      <c r="I257"/>
      <c r="J257"/>
    </row>
    <row r="258" spans="1:10">
      <c r="A258" s="99">
        <f t="shared" si="29"/>
        <v>-0.23999753761885451</v>
      </c>
      <c r="B258" s="87">
        <f t="shared" si="30"/>
        <v>1.685526466649977E-2</v>
      </c>
      <c r="C258">
        <f>fossil!J111</f>
        <v>4338</v>
      </c>
      <c r="D258" t="str">
        <f>fossil!K111</f>
        <v>HSS</v>
      </c>
      <c r="E258" t="str">
        <f>fossil!L111</f>
        <v>NA</v>
      </c>
      <c r="F258" t="str">
        <f>fossil!M111</f>
        <v>H402</v>
      </c>
      <c r="G258">
        <f>fossil!N111</f>
        <v>0</v>
      </c>
      <c r="H258"/>
      <c r="I258"/>
      <c r="J258"/>
    </row>
    <row r="259" spans="1:10">
      <c r="A259" s="99">
        <f t="shared" si="29"/>
        <v>-0.27442875282822859</v>
      </c>
      <c r="B259" s="87">
        <f t="shared" si="30"/>
        <v>1.6225180548635761E-2</v>
      </c>
      <c r="C259">
        <f>fossil!J112</f>
        <v>5169</v>
      </c>
      <c r="D259" t="str">
        <f>fossil!K112</f>
        <v>BKA</v>
      </c>
      <c r="E259">
        <f>fossil!L112</f>
        <v>1</v>
      </c>
      <c r="F259" t="str">
        <f>fossil!M112</f>
        <v>H429</v>
      </c>
      <c r="G259">
        <f>fossil!N112</f>
        <v>0</v>
      </c>
      <c r="H259"/>
      <c r="I259"/>
      <c r="J259"/>
    </row>
    <row r="260" spans="1:10">
      <c r="A260" s="99">
        <f t="shared" si="29"/>
        <v>-0.33180685591304571</v>
      </c>
      <c r="B260" s="87">
        <f t="shared" si="30"/>
        <v>1.5293436319696159E-2</v>
      </c>
      <c r="C260">
        <f>fossil!J113</f>
        <v>5170</v>
      </c>
      <c r="D260" t="str">
        <f>fossil!K113</f>
        <v>BKA</v>
      </c>
      <c r="E260">
        <f>fossil!L113</f>
        <v>2</v>
      </c>
      <c r="F260" t="str">
        <f>fossil!M113</f>
        <v>H429</v>
      </c>
      <c r="G260">
        <f>fossil!N113</f>
        <v>0</v>
      </c>
      <c r="H260"/>
      <c r="I260"/>
      <c r="J260"/>
    </row>
    <row r="261" spans="1:10">
      <c r="A261" s="99">
        <f t="shared" si="29"/>
        <v>-0.33180685591304571</v>
      </c>
      <c r="B261" s="87">
        <f t="shared" si="30"/>
        <v>1.3092686804564001E-2</v>
      </c>
      <c r="C261">
        <f>fossil!J114</f>
        <v>5171</v>
      </c>
      <c r="D261" t="str">
        <f>fossil!K114</f>
        <v>BKA</v>
      </c>
      <c r="E261">
        <f>fossil!L114</f>
        <v>2</v>
      </c>
      <c r="F261" t="str">
        <f>fossil!M114</f>
        <v>H429</v>
      </c>
      <c r="G261">
        <f>fossil!N114</f>
        <v>0</v>
      </c>
      <c r="H261"/>
      <c r="I261"/>
      <c r="J261"/>
    </row>
    <row r="262" spans="1:10">
      <c r="A262" s="99">
        <f t="shared" si="29"/>
        <v>-0.33715588446493805</v>
      </c>
      <c r="B262" s="87">
        <f t="shared" si="30"/>
        <v>1.4558553942799498E-2</v>
      </c>
      <c r="C262">
        <f>fossil!J115</f>
        <v>5172</v>
      </c>
      <c r="D262" t="str">
        <f>fossil!K115</f>
        <v>BKA</v>
      </c>
      <c r="E262">
        <f>fossil!L115</f>
        <v>2</v>
      </c>
      <c r="F262" t="str">
        <f>fossil!M115</f>
        <v>H429</v>
      </c>
      <c r="G262">
        <f>fossil!N115</f>
        <v>0</v>
      </c>
      <c r="H262"/>
      <c r="I262"/>
      <c r="J262"/>
    </row>
    <row r="263" spans="1:10">
      <c r="A263" s="99">
        <f t="shared" si="29"/>
        <v>-0.33180685591304571</v>
      </c>
      <c r="B263" s="87">
        <f t="shared" si="30"/>
        <v>1.5947530734975124E-2</v>
      </c>
      <c r="C263">
        <f>fossil!J116</f>
        <v>5173</v>
      </c>
      <c r="D263" t="str">
        <f>fossil!K116</f>
        <v>BKA</v>
      </c>
      <c r="E263">
        <f>fossil!L116</f>
        <v>2</v>
      </c>
      <c r="F263" t="str">
        <f>fossil!M116</f>
        <v>H429</v>
      </c>
      <c r="G263">
        <f>fossil!N116</f>
        <v>0</v>
      </c>
      <c r="H263"/>
      <c r="I263"/>
      <c r="J263"/>
    </row>
    <row r="264" spans="1:10">
      <c r="A264" s="99">
        <f t="shared" si="29"/>
        <v>-0.33180685591304571</v>
      </c>
      <c r="B264" s="87">
        <f t="shared" si="30"/>
        <v>1.5322226514399304E-2</v>
      </c>
      <c r="C264">
        <f>fossil!J117</f>
        <v>5174</v>
      </c>
      <c r="D264" t="str">
        <f>fossil!K117</f>
        <v>BKA</v>
      </c>
      <c r="E264">
        <f>fossil!L117</f>
        <v>2</v>
      </c>
      <c r="F264" t="str">
        <f>fossil!M117</f>
        <v>H430</v>
      </c>
      <c r="G264">
        <f>fossil!N117</f>
        <v>0</v>
      </c>
      <c r="H264"/>
      <c r="I264"/>
      <c r="J264"/>
    </row>
    <row r="265" spans="1:10">
      <c r="A265" s="99">
        <f t="shared" si="29"/>
        <v>-0.33180685591304571</v>
      </c>
      <c r="B265" s="87">
        <f t="shared" si="30"/>
        <v>1.5370564681275857E-2</v>
      </c>
      <c r="C265">
        <f>fossil!J118</f>
        <v>5175</v>
      </c>
      <c r="D265" t="str">
        <f>fossil!K118</f>
        <v>BKA</v>
      </c>
      <c r="E265">
        <f>fossil!L118</f>
        <v>2</v>
      </c>
      <c r="F265" t="str">
        <f>fossil!M118</f>
        <v>H430</v>
      </c>
      <c r="G265">
        <f>fossil!N118</f>
        <v>0</v>
      </c>
      <c r="H265"/>
      <c r="I265"/>
      <c r="J265"/>
    </row>
    <row r="266" spans="1:10">
      <c r="A266"/>
      <c r="B266"/>
      <c r="C266"/>
      <c r="D266"/>
      <c r="E266"/>
      <c r="F266"/>
      <c r="G266"/>
      <c r="H266"/>
      <c r="I26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/>
      <c r="H268"/>
      <c r="I268"/>
      <c r="J268"/>
    </row>
    <row r="269" spans="1:10">
      <c r="A269"/>
      <c r="B269"/>
      <c r="C269"/>
      <c r="F269"/>
      <c r="G269"/>
      <c r="H269"/>
      <c r="I269"/>
      <c r="J269"/>
    </row>
    <row r="270" spans="1:10">
      <c r="A270"/>
      <c r="B270"/>
      <c r="C270"/>
      <c r="F270"/>
      <c r="G270"/>
      <c r="H270"/>
      <c r="I270"/>
      <c r="J270"/>
    </row>
    <row r="271" spans="1:10">
      <c r="A271"/>
      <c r="B271"/>
      <c r="C271"/>
      <c r="F271"/>
      <c r="G271"/>
      <c r="H271"/>
      <c r="I271"/>
      <c r="J271"/>
    </row>
    <row r="272" spans="1:10">
      <c r="A272"/>
      <c r="B272"/>
      <c r="C272"/>
      <c r="F272"/>
      <c r="G272"/>
      <c r="H272"/>
      <c r="I272"/>
      <c r="J272"/>
    </row>
    <row r="273" spans="1:10">
      <c r="A273"/>
      <c r="B273"/>
      <c r="C273"/>
      <c r="F273"/>
      <c r="G273"/>
      <c r="H273"/>
      <c r="I273"/>
      <c r="J273"/>
    </row>
    <row r="274" spans="1:10">
      <c r="A274"/>
      <c r="B274"/>
      <c r="C274"/>
      <c r="F274"/>
      <c r="G274"/>
      <c r="H274"/>
      <c r="I274"/>
      <c r="J274"/>
    </row>
    <row r="275" spans="1:10">
      <c r="A275"/>
      <c r="B275"/>
      <c r="C275"/>
      <c r="F275"/>
      <c r="G275"/>
      <c r="H275"/>
      <c r="I275"/>
      <c r="J275"/>
    </row>
    <row r="276" spans="1:10">
      <c r="A276"/>
      <c r="B276"/>
      <c r="C276"/>
      <c r="F276"/>
      <c r="G276"/>
      <c r="H276"/>
      <c r="I276"/>
      <c r="J276"/>
    </row>
    <row r="277" spans="1:10">
      <c r="A277"/>
      <c r="B277"/>
      <c r="C277"/>
      <c r="F277"/>
      <c r="G277"/>
      <c r="H277"/>
      <c r="I277"/>
      <c r="J277"/>
    </row>
    <row r="278" spans="1:10">
      <c r="A278"/>
      <c r="B278"/>
      <c r="C278"/>
      <c r="F278"/>
      <c r="G278"/>
      <c r="H278"/>
      <c r="I278"/>
      <c r="J278"/>
    </row>
    <row r="279" spans="1:10">
      <c r="A279"/>
      <c r="B279"/>
      <c r="C279"/>
      <c r="F279"/>
      <c r="G279"/>
      <c r="H279"/>
      <c r="I279"/>
      <c r="J279"/>
    </row>
    <row r="280" spans="1:10">
      <c r="A280"/>
      <c r="B280"/>
      <c r="C280"/>
      <c r="F280"/>
      <c r="G280"/>
      <c r="H280"/>
      <c r="I280"/>
      <c r="J280"/>
    </row>
    <row r="281" spans="1:10">
      <c r="A281"/>
      <c r="B281"/>
      <c r="C281"/>
      <c r="F281"/>
      <c r="G281"/>
      <c r="H281"/>
      <c r="I281"/>
      <c r="J281"/>
    </row>
    <row r="282" spans="1:10">
      <c r="A282"/>
      <c r="B282"/>
      <c r="C282"/>
      <c r="F282"/>
      <c r="G282"/>
      <c r="H282"/>
      <c r="I282"/>
      <c r="J282"/>
    </row>
    <row r="283" spans="1:10">
      <c r="A283"/>
      <c r="B283"/>
      <c r="C283"/>
      <c r="F283"/>
      <c r="G283"/>
      <c r="H283"/>
      <c r="I283"/>
      <c r="J283"/>
    </row>
    <row r="284" spans="1:10">
      <c r="A284"/>
      <c r="B284"/>
      <c r="C284"/>
      <c r="F284"/>
      <c r="G284"/>
      <c r="H284"/>
      <c r="I284"/>
      <c r="J284"/>
    </row>
    <row r="285" spans="1:10">
      <c r="A285"/>
      <c r="B285"/>
      <c r="C285"/>
      <c r="F285"/>
      <c r="G285"/>
      <c r="H285"/>
      <c r="I285"/>
      <c r="J285"/>
    </row>
    <row r="286" spans="1:10">
      <c r="A286"/>
      <c r="B286"/>
      <c r="C286"/>
      <c r="F286"/>
      <c r="G286"/>
      <c r="H286"/>
      <c r="I286"/>
      <c r="J286"/>
    </row>
    <row r="287" spans="1:10">
      <c r="A287"/>
      <c r="B287"/>
      <c r="C287"/>
      <c r="F287"/>
      <c r="G287"/>
      <c r="H287"/>
      <c r="I287"/>
      <c r="J287"/>
    </row>
    <row r="288" spans="1:10">
      <c r="A288"/>
      <c r="B288"/>
      <c r="C288"/>
      <c r="F288"/>
      <c r="G288"/>
      <c r="H288"/>
      <c r="I288"/>
      <c r="J288"/>
    </row>
    <row r="289" spans="1:10">
      <c r="A289"/>
      <c r="B289"/>
      <c r="C289"/>
      <c r="F289"/>
      <c r="G289"/>
      <c r="H289"/>
      <c r="I289"/>
      <c r="J289"/>
    </row>
    <row r="290" spans="1:10">
      <c r="A290"/>
      <c r="B290"/>
      <c r="C290"/>
      <c r="F290"/>
      <c r="G290"/>
      <c r="H290"/>
      <c r="I290"/>
      <c r="J290"/>
    </row>
    <row r="291" spans="1:10">
      <c r="A291"/>
      <c r="B291"/>
      <c r="C291"/>
      <c r="F291"/>
      <c r="G291"/>
      <c r="H291"/>
      <c r="I291"/>
      <c r="J291"/>
    </row>
    <row r="292" spans="1:10">
      <c r="A292"/>
      <c r="B292"/>
      <c r="C292"/>
      <c r="F292"/>
      <c r="G292"/>
      <c r="H292"/>
      <c r="I292"/>
      <c r="J292"/>
    </row>
    <row r="293" spans="1:10">
      <c r="A293"/>
      <c r="B293"/>
      <c r="C293"/>
      <c r="F293"/>
      <c r="G293"/>
      <c r="H293"/>
      <c r="I293"/>
      <c r="J293"/>
    </row>
    <row r="294" spans="1:10">
      <c r="A294"/>
      <c r="B294"/>
      <c r="C294"/>
      <c r="F294"/>
      <c r="G294"/>
      <c r="H294"/>
      <c r="I294"/>
      <c r="J294"/>
    </row>
    <row r="295" spans="1:10">
      <c r="A295"/>
      <c r="B295"/>
      <c r="C295"/>
      <c r="F295"/>
      <c r="G295"/>
      <c r="H295"/>
      <c r="I295"/>
      <c r="J295"/>
    </row>
    <row r="296" spans="1:10">
      <c r="A296"/>
      <c r="B296"/>
      <c r="C296"/>
      <c r="F296"/>
      <c r="G296"/>
      <c r="H296"/>
      <c r="I296"/>
      <c r="J296"/>
    </row>
    <row r="297" spans="1:10">
      <c r="A297"/>
      <c r="B297"/>
      <c r="C297"/>
      <c r="F297"/>
      <c r="G297"/>
      <c r="H297"/>
      <c r="I297"/>
      <c r="J297"/>
    </row>
    <row r="298" spans="1:10">
      <c r="A298"/>
      <c r="B298"/>
      <c r="C298"/>
      <c r="F298"/>
      <c r="G298"/>
      <c r="H298"/>
      <c r="I298"/>
      <c r="J298"/>
    </row>
    <row r="299" spans="1:10">
      <c r="A299"/>
      <c r="B299"/>
      <c r="C299"/>
      <c r="F299"/>
      <c r="G299"/>
      <c r="H299"/>
      <c r="I299"/>
      <c r="J299"/>
    </row>
    <row r="300" spans="1:10">
      <c r="A300"/>
      <c r="B300"/>
      <c r="C300"/>
      <c r="F300"/>
      <c r="G300"/>
      <c r="H300"/>
      <c r="I300"/>
      <c r="J300"/>
    </row>
    <row r="301" spans="1:10">
      <c r="A301"/>
      <c r="B301"/>
      <c r="C301"/>
      <c r="F301"/>
      <c r="G301"/>
      <c r="H301"/>
      <c r="I301"/>
      <c r="J301"/>
    </row>
    <row r="302" spans="1:10">
      <c r="A302"/>
      <c r="B302"/>
      <c r="C302"/>
      <c r="F302"/>
      <c r="G302"/>
      <c r="H302"/>
      <c r="I302"/>
      <c r="J302"/>
    </row>
    <row r="303" spans="1:10">
      <c r="A303"/>
      <c r="B303"/>
      <c r="C303"/>
      <c r="F303"/>
      <c r="G303"/>
      <c r="H303"/>
      <c r="I303"/>
      <c r="J303"/>
    </row>
    <row r="304" spans="1:10">
      <c r="A304"/>
      <c r="B304"/>
      <c r="C304"/>
      <c r="F304"/>
      <c r="G304"/>
      <c r="H304"/>
      <c r="I304"/>
      <c r="J304"/>
    </row>
    <row r="305" spans="1:10">
      <c r="A305"/>
      <c r="B305"/>
      <c r="C305"/>
      <c r="F305"/>
      <c r="G305"/>
      <c r="H305"/>
      <c r="I305"/>
      <c r="J305"/>
    </row>
    <row r="306" spans="1:10">
      <c r="A306"/>
      <c r="B306"/>
      <c r="C306"/>
      <c r="F306"/>
      <c r="G306"/>
      <c r="H306"/>
      <c r="I306"/>
      <c r="J306"/>
    </row>
    <row r="307" spans="1:10">
      <c r="A307"/>
      <c r="B307"/>
      <c r="C307"/>
      <c r="F307"/>
      <c r="G307"/>
      <c r="H307"/>
      <c r="I307"/>
      <c r="J307"/>
    </row>
    <row r="308" spans="1:10">
      <c r="A308"/>
      <c r="B308"/>
      <c r="C308"/>
      <c r="F308"/>
      <c r="G308"/>
      <c r="H308"/>
      <c r="I308"/>
      <c r="J308"/>
    </row>
    <row r="309" spans="1:10">
      <c r="A309"/>
      <c r="B309"/>
      <c r="C309"/>
      <c r="F309"/>
      <c r="G309"/>
      <c r="H309"/>
      <c r="I309"/>
      <c r="J309"/>
    </row>
    <row r="310" spans="1:10">
      <c r="A310"/>
      <c r="B310"/>
      <c r="C310"/>
      <c r="F310"/>
      <c r="G310"/>
      <c r="H310"/>
      <c r="I310"/>
      <c r="J310"/>
    </row>
    <row r="311" spans="1:10">
      <c r="A311"/>
      <c r="B311"/>
      <c r="C311"/>
      <c r="F311"/>
      <c r="G311"/>
      <c r="H311"/>
      <c r="I311"/>
      <c r="J311"/>
    </row>
    <row r="312" spans="1:10">
      <c r="A312"/>
      <c r="B312"/>
      <c r="C312"/>
      <c r="F312"/>
      <c r="G312"/>
      <c r="H312"/>
      <c r="I312"/>
      <c r="J312"/>
    </row>
    <row r="313" spans="1:10">
      <c r="A313"/>
      <c r="B313"/>
      <c r="C313"/>
      <c r="F313"/>
      <c r="G313"/>
      <c r="H313"/>
      <c r="I313"/>
      <c r="J313"/>
    </row>
    <row r="314" spans="1:10">
      <c r="A314"/>
      <c r="B314"/>
      <c r="C314"/>
      <c r="F314"/>
      <c r="G314"/>
      <c r="H314"/>
      <c r="I314"/>
      <c r="J314"/>
    </row>
    <row r="315" spans="1:10">
      <c r="A315"/>
      <c r="B315"/>
      <c r="C315"/>
      <c r="F315"/>
      <c r="G315"/>
      <c r="H315"/>
      <c r="I315"/>
      <c r="J315"/>
    </row>
    <row r="316" spans="1:10">
      <c r="A316"/>
      <c r="B316"/>
      <c r="C316"/>
      <c r="F316"/>
      <c r="G316"/>
      <c r="H316"/>
      <c r="I316"/>
      <c r="J316"/>
    </row>
    <row r="317" spans="1:10">
      <c r="A317"/>
      <c r="B317"/>
      <c r="C317"/>
      <c r="F317"/>
      <c r="G317"/>
      <c r="H317"/>
      <c r="I317"/>
      <c r="J317"/>
    </row>
    <row r="318" spans="1:10">
      <c r="A318"/>
      <c r="B318"/>
      <c r="C318"/>
      <c r="F318"/>
      <c r="G318"/>
      <c r="H318"/>
      <c r="I318"/>
      <c r="J318"/>
    </row>
    <row r="319" spans="1:10">
      <c r="A319"/>
      <c r="B319"/>
      <c r="C319"/>
      <c r="F319"/>
      <c r="G319"/>
      <c r="H319"/>
      <c r="I319"/>
      <c r="J319"/>
    </row>
    <row r="320" spans="1:10">
      <c r="A320"/>
      <c r="B320"/>
      <c r="C320"/>
      <c r="F320"/>
      <c r="G320"/>
      <c r="H320"/>
      <c r="I320"/>
      <c r="J320"/>
    </row>
    <row r="321" spans="1:10">
      <c r="A321"/>
      <c r="B321"/>
      <c r="C321"/>
      <c r="F321"/>
      <c r="G321"/>
      <c r="H321"/>
      <c r="I321"/>
      <c r="J321"/>
    </row>
    <row r="322" spans="1:10">
      <c r="A322"/>
      <c r="B322"/>
      <c r="C322"/>
      <c r="F322"/>
      <c r="G322"/>
      <c r="H322"/>
      <c r="I322"/>
      <c r="J322"/>
    </row>
    <row r="323" spans="1:10">
      <c r="A323"/>
      <c r="B323"/>
      <c r="C323"/>
      <c r="F323"/>
      <c r="G323"/>
      <c r="H323"/>
      <c r="I323"/>
      <c r="J323"/>
    </row>
    <row r="324" spans="1:10">
      <c r="A324"/>
      <c r="B324"/>
      <c r="C324"/>
      <c r="F324"/>
      <c r="G324"/>
      <c r="H324"/>
      <c r="I324"/>
      <c r="J324"/>
    </row>
    <row r="325" spans="1:10">
      <c r="A325"/>
      <c r="B325"/>
      <c r="C325"/>
      <c r="F325"/>
      <c r="G325"/>
      <c r="H325"/>
      <c r="I325"/>
      <c r="J325"/>
    </row>
    <row r="326" spans="1:10">
      <c r="A326"/>
      <c r="B326"/>
      <c r="C326"/>
      <c r="F326"/>
      <c r="G326"/>
      <c r="H326"/>
      <c r="I326"/>
      <c r="J326"/>
    </row>
    <row r="327" spans="1:10">
      <c r="A327"/>
      <c r="B327"/>
      <c r="C327"/>
      <c r="F327"/>
      <c r="G327"/>
      <c r="H327"/>
      <c r="I327"/>
      <c r="J327"/>
    </row>
    <row r="328" spans="1:10">
      <c r="A328"/>
      <c r="B328"/>
      <c r="C328"/>
      <c r="F328"/>
      <c r="G328"/>
      <c r="H328"/>
      <c r="I328"/>
      <c r="J328"/>
    </row>
    <row r="329" spans="1:10">
      <c r="A329"/>
      <c r="B329"/>
      <c r="C329"/>
      <c r="F329"/>
      <c r="G329"/>
      <c r="H329"/>
      <c r="I329"/>
      <c r="J329"/>
    </row>
    <row r="330" spans="1:10">
      <c r="A330"/>
      <c r="B330"/>
      <c r="C330"/>
      <c r="F330"/>
      <c r="G330"/>
      <c r="H330"/>
      <c r="I330"/>
      <c r="J330"/>
    </row>
    <row r="331" spans="1:10">
      <c r="A331"/>
      <c r="B331"/>
      <c r="C331"/>
      <c r="F331"/>
      <c r="G331"/>
      <c r="H331"/>
      <c r="I331"/>
      <c r="J331"/>
    </row>
    <row r="332" spans="1:10">
      <c r="A332"/>
      <c r="B332"/>
      <c r="C332"/>
      <c r="F332"/>
      <c r="G332"/>
      <c r="H332"/>
      <c r="I332"/>
      <c r="J332"/>
    </row>
    <row r="333" spans="1:10">
      <c r="A333"/>
      <c r="B333"/>
      <c r="C333"/>
      <c r="F333"/>
      <c r="G333"/>
      <c r="H333"/>
      <c r="I333"/>
      <c r="J333"/>
    </row>
    <row r="334" spans="1:10">
      <c r="A334"/>
      <c r="B334"/>
      <c r="C334"/>
      <c r="F334"/>
      <c r="G334"/>
      <c r="H334"/>
      <c r="I334"/>
      <c r="J334"/>
    </row>
    <row r="335" spans="1:10">
      <c r="A335"/>
      <c r="B335"/>
      <c r="C335"/>
      <c r="F335"/>
      <c r="G335"/>
      <c r="H335"/>
      <c r="I335"/>
      <c r="J335"/>
    </row>
    <row r="336" spans="1:10">
      <c r="A336"/>
      <c r="B336"/>
      <c r="C336"/>
      <c r="F336"/>
      <c r="G336"/>
      <c r="H336"/>
      <c r="I336"/>
      <c r="J336"/>
    </row>
    <row r="337" spans="1:10">
      <c r="A337"/>
      <c r="B337"/>
      <c r="C337"/>
      <c r="F337"/>
      <c r="G337"/>
      <c r="H337"/>
      <c r="I337"/>
      <c r="J337"/>
    </row>
    <row r="338" spans="1:10">
      <c r="A338"/>
      <c r="B338"/>
      <c r="C338"/>
      <c r="F338"/>
      <c r="G338"/>
      <c r="H338"/>
      <c r="I338"/>
      <c r="J338"/>
    </row>
    <row r="339" spans="1:10">
      <c r="A339"/>
      <c r="B339"/>
      <c r="C339"/>
      <c r="F339"/>
      <c r="G339"/>
      <c r="H339"/>
      <c r="I339"/>
      <c r="J339"/>
    </row>
    <row r="340" spans="1:10">
      <c r="A340"/>
      <c r="B340"/>
      <c r="C340"/>
      <c r="F340"/>
      <c r="G340"/>
      <c r="H340"/>
      <c r="I340"/>
      <c r="J340"/>
    </row>
    <row r="341" spans="1:10">
      <c r="A341"/>
      <c r="B341"/>
      <c r="C341"/>
      <c r="F341"/>
      <c r="G341"/>
      <c r="H341"/>
      <c r="I341"/>
      <c r="J341"/>
    </row>
    <row r="342" spans="1:10">
      <c r="A342"/>
      <c r="B342"/>
      <c r="C342"/>
      <c r="F342"/>
      <c r="G342"/>
      <c r="H342"/>
      <c r="I342"/>
      <c r="J342"/>
    </row>
    <row r="343" spans="1:10">
      <c r="A343"/>
      <c r="B343"/>
      <c r="C343"/>
      <c r="F343"/>
      <c r="G343"/>
      <c r="H343"/>
      <c r="I343"/>
      <c r="J343"/>
    </row>
    <row r="344" spans="1:10">
      <c r="A344"/>
      <c r="B344"/>
      <c r="C344"/>
      <c r="F344"/>
      <c r="G344"/>
      <c r="H344"/>
      <c r="I344"/>
      <c r="J344"/>
    </row>
    <row r="345" spans="1:10">
      <c r="A345"/>
      <c r="B345"/>
      <c r="C345"/>
      <c r="F345"/>
      <c r="G345"/>
      <c r="H345"/>
      <c r="I345"/>
      <c r="J345"/>
    </row>
    <row r="346" spans="1:10">
      <c r="A346"/>
      <c r="B346"/>
      <c r="C346"/>
      <c r="F346"/>
      <c r="G346"/>
      <c r="H346"/>
      <c r="I346"/>
      <c r="J346"/>
    </row>
    <row r="347" spans="1:10">
      <c r="A347"/>
      <c r="B347"/>
      <c r="C347"/>
      <c r="F347"/>
      <c r="G347"/>
      <c r="H347"/>
      <c r="I347"/>
      <c r="J347"/>
    </row>
    <row r="348" spans="1:10">
      <c r="A348"/>
      <c r="B348"/>
      <c r="C348"/>
      <c r="F348"/>
      <c r="G348"/>
      <c r="H348"/>
      <c r="I348"/>
      <c r="J348"/>
    </row>
    <row r="349" spans="1:10">
      <c r="A349"/>
      <c r="B349"/>
      <c r="C349"/>
      <c r="F349"/>
      <c r="G349"/>
      <c r="H349"/>
      <c r="I349"/>
      <c r="J349"/>
    </row>
    <row r="350" spans="1:10">
      <c r="A350"/>
      <c r="B350"/>
      <c r="C350"/>
      <c r="F350"/>
      <c r="G350"/>
      <c r="H350"/>
      <c r="I350"/>
      <c r="J350"/>
    </row>
    <row r="351" spans="1:10">
      <c r="A351"/>
      <c r="B351"/>
      <c r="C351"/>
      <c r="F351"/>
      <c r="G351"/>
      <c r="H351"/>
      <c r="I351"/>
      <c r="J351"/>
    </row>
    <row r="352" spans="1:10">
      <c r="A352"/>
      <c r="B352"/>
      <c r="C352"/>
      <c r="F352"/>
      <c r="G352"/>
      <c r="H352"/>
      <c r="I352"/>
      <c r="J352"/>
    </row>
    <row r="353" spans="1:10">
      <c r="A353"/>
      <c r="B353"/>
      <c r="C353"/>
      <c r="F353"/>
      <c r="G353"/>
      <c r="H353"/>
      <c r="I353"/>
      <c r="J353"/>
    </row>
    <row r="354" spans="1:10">
      <c r="A354"/>
      <c r="B354"/>
      <c r="C354"/>
      <c r="F354"/>
      <c r="G354"/>
      <c r="H354"/>
      <c r="I354"/>
      <c r="J354"/>
    </row>
    <row r="355" spans="1:10">
      <c r="A355"/>
      <c r="B355"/>
      <c r="C355"/>
      <c r="F355"/>
      <c r="G355"/>
      <c r="H355"/>
      <c r="I355"/>
      <c r="J355"/>
    </row>
    <row r="356" spans="1:10">
      <c r="A356"/>
      <c r="B356"/>
      <c r="C356"/>
      <c r="F356"/>
      <c r="G356"/>
      <c r="H356"/>
      <c r="I356"/>
      <c r="J356"/>
    </row>
    <row r="357" spans="1:10">
      <c r="A357"/>
      <c r="B357"/>
      <c r="C357"/>
      <c r="F357"/>
      <c r="G357"/>
      <c r="H357"/>
      <c r="I357"/>
      <c r="J357"/>
    </row>
    <row r="358" spans="1:10">
      <c r="A358"/>
      <c r="B358"/>
      <c r="C358"/>
      <c r="F358"/>
      <c r="G358"/>
      <c r="H358"/>
      <c r="I358"/>
      <c r="J358"/>
    </row>
    <row r="359" spans="1:10">
      <c r="A359"/>
      <c r="B359"/>
      <c r="C359"/>
      <c r="F359"/>
      <c r="G359"/>
      <c r="H359"/>
      <c r="I359"/>
      <c r="J359"/>
    </row>
    <row r="360" spans="1:10">
      <c r="A360"/>
      <c r="B360"/>
      <c r="C360"/>
      <c r="F360"/>
      <c r="G360"/>
      <c r="H360"/>
      <c r="I360"/>
      <c r="J360"/>
    </row>
    <row r="361" spans="1:10">
      <c r="A361"/>
      <c r="B361"/>
      <c r="C361"/>
      <c r="F361"/>
      <c r="G361"/>
      <c r="H361"/>
      <c r="I361"/>
      <c r="J361"/>
    </row>
    <row r="362" spans="1:10">
      <c r="A362"/>
      <c r="B362"/>
      <c r="C362"/>
      <c r="F362"/>
      <c r="G362"/>
      <c r="H362"/>
      <c r="I362"/>
      <c r="J362"/>
    </row>
    <row r="363" spans="1:10">
      <c r="A363"/>
      <c r="B363"/>
      <c r="C363"/>
      <c r="F363"/>
      <c r="G363"/>
      <c r="H363"/>
      <c r="I363"/>
      <c r="J363"/>
    </row>
    <row r="364" spans="1:10">
      <c r="A364"/>
      <c r="B364"/>
      <c r="C364"/>
      <c r="F364"/>
      <c r="G364"/>
      <c r="H364"/>
      <c r="I364"/>
      <c r="J364"/>
    </row>
    <row r="365" spans="1:10">
      <c r="A365"/>
      <c r="B365"/>
      <c r="C365"/>
      <c r="F365"/>
      <c r="G365"/>
      <c r="H365"/>
      <c r="I365"/>
      <c r="J365"/>
    </row>
    <row r="366" spans="1:10">
      <c r="A366"/>
      <c r="B366"/>
      <c r="C366"/>
      <c r="F366"/>
      <c r="G366"/>
      <c r="H366"/>
      <c r="I366"/>
      <c r="J366"/>
    </row>
    <row r="367" spans="1:10">
      <c r="A367"/>
      <c r="B367"/>
      <c r="C367"/>
      <c r="F367"/>
      <c r="G367"/>
      <c r="H367"/>
      <c r="I367"/>
      <c r="J367"/>
    </row>
    <row r="368" spans="1:10">
      <c r="A368"/>
      <c r="B368"/>
      <c r="C368"/>
      <c r="F368"/>
      <c r="G368"/>
      <c r="H368"/>
      <c r="I368"/>
      <c r="J368"/>
    </row>
    <row r="369" spans="1:10">
      <c r="A369"/>
      <c r="B369"/>
      <c r="C369"/>
      <c r="F369"/>
      <c r="G369"/>
      <c r="H369"/>
      <c r="I369"/>
      <c r="J369"/>
    </row>
    <row r="370" spans="1:10">
      <c r="A370"/>
      <c r="B370"/>
      <c r="C370"/>
      <c r="F370"/>
      <c r="G370"/>
      <c r="H370"/>
      <c r="I370"/>
      <c r="J370"/>
    </row>
    <row r="371" spans="1:10">
      <c r="A371"/>
      <c r="B371"/>
      <c r="C371"/>
      <c r="F371"/>
      <c r="G371"/>
      <c r="H371"/>
      <c r="I371"/>
      <c r="J371"/>
    </row>
    <row r="372" spans="1:10">
      <c r="A372"/>
      <c r="B372"/>
      <c r="C372"/>
      <c r="F372"/>
      <c r="G372"/>
      <c r="H372"/>
      <c r="I372"/>
      <c r="J372"/>
    </row>
    <row r="373" spans="1:10">
      <c r="A373"/>
      <c r="B373"/>
      <c r="C373"/>
      <c r="F373"/>
      <c r="G373"/>
      <c r="H373"/>
      <c r="I373"/>
      <c r="J373"/>
    </row>
    <row r="374" spans="1:10">
      <c r="A374"/>
      <c r="B374"/>
      <c r="C374"/>
      <c r="F374"/>
      <c r="G374"/>
      <c r="H374"/>
      <c r="I374"/>
      <c r="J374"/>
    </row>
    <row r="375" spans="1:10">
      <c r="A375"/>
      <c r="B375"/>
      <c r="C375"/>
      <c r="F375"/>
      <c r="G375"/>
      <c r="H375"/>
      <c r="I375"/>
      <c r="J375"/>
    </row>
    <row r="376" spans="1:10">
      <c r="A376"/>
      <c r="B376"/>
      <c r="C376"/>
      <c r="F376"/>
      <c r="G376"/>
      <c r="H376"/>
      <c r="I376"/>
      <c r="J376"/>
    </row>
    <row r="377" spans="1:10">
      <c r="A377"/>
      <c r="B377"/>
      <c r="C377"/>
      <c r="F377"/>
      <c r="G377"/>
      <c r="H377"/>
      <c r="I377"/>
      <c r="J377"/>
    </row>
    <row r="378" spans="1:10">
      <c r="A378"/>
      <c r="B378"/>
      <c r="C378"/>
      <c r="F378"/>
      <c r="G378"/>
      <c r="H378"/>
      <c r="I378"/>
      <c r="J378"/>
    </row>
    <row r="379" spans="1:10">
      <c r="A379"/>
      <c r="B379"/>
      <c r="C379"/>
      <c r="F379"/>
      <c r="G379"/>
      <c r="H379"/>
      <c r="I379"/>
      <c r="J379"/>
    </row>
    <row r="380" spans="1:10">
      <c r="A380"/>
      <c r="B380"/>
      <c r="C380"/>
      <c r="F380"/>
      <c r="G380"/>
      <c r="H380"/>
      <c r="I380"/>
      <c r="J380"/>
    </row>
    <row r="381" spans="1:10">
      <c r="A381"/>
      <c r="B381"/>
      <c r="C381"/>
      <c r="F381"/>
      <c r="G381"/>
      <c r="H381"/>
      <c r="I381"/>
      <c r="J381"/>
    </row>
    <row r="382" spans="1:10">
      <c r="A382"/>
      <c r="B382"/>
      <c r="C382"/>
      <c r="F382"/>
      <c r="G382"/>
      <c r="H382"/>
      <c r="I382"/>
      <c r="J382"/>
    </row>
    <row r="383" spans="1:10">
      <c r="A383"/>
      <c r="B383"/>
      <c r="C383"/>
      <c r="F383"/>
      <c r="G383"/>
      <c r="H383"/>
      <c r="I383"/>
      <c r="J383"/>
    </row>
    <row r="384" spans="1:10">
      <c r="A384"/>
      <c r="B384"/>
      <c r="C384"/>
      <c r="F384"/>
      <c r="G384"/>
      <c r="H384"/>
      <c r="I384"/>
      <c r="J384"/>
    </row>
    <row r="385" spans="1:10">
      <c r="A385"/>
      <c r="B385"/>
      <c r="C385"/>
      <c r="F385"/>
      <c r="G385"/>
      <c r="H385"/>
      <c r="I385"/>
      <c r="J385"/>
    </row>
    <row r="386" spans="1:10">
      <c r="A386"/>
      <c r="B386"/>
      <c r="C386"/>
      <c r="F386"/>
      <c r="G386"/>
      <c r="H386"/>
      <c r="I386"/>
      <c r="J386"/>
    </row>
    <row r="387" spans="1:10">
      <c r="A387"/>
      <c r="B387"/>
      <c r="C387"/>
      <c r="F387"/>
      <c r="G387"/>
      <c r="H387"/>
      <c r="I387"/>
      <c r="J387"/>
    </row>
    <row r="388" spans="1:10">
      <c r="A388"/>
      <c r="B388"/>
      <c r="C388"/>
      <c r="F388"/>
      <c r="G388"/>
      <c r="H388"/>
      <c r="I388"/>
      <c r="J388"/>
    </row>
    <row r="389" spans="1:10">
      <c r="A389"/>
      <c r="B389"/>
      <c r="C389"/>
      <c r="F389"/>
      <c r="G389"/>
      <c r="H389"/>
      <c r="I389"/>
      <c r="J389"/>
    </row>
    <row r="390" spans="1:10">
      <c r="A390"/>
      <c r="B390"/>
      <c r="C390"/>
      <c r="F390"/>
      <c r="G390"/>
      <c r="H390"/>
      <c r="I390"/>
      <c r="J390"/>
    </row>
    <row r="391" spans="1:10">
      <c r="A391"/>
      <c r="B391"/>
      <c r="C391"/>
      <c r="F391"/>
      <c r="G391"/>
      <c r="H391"/>
      <c r="I391"/>
      <c r="J391"/>
    </row>
    <row r="392" spans="1:10">
      <c r="A392"/>
      <c r="B392"/>
      <c r="C392"/>
      <c r="F392"/>
      <c r="G392"/>
      <c r="H392"/>
      <c r="I392"/>
      <c r="J392"/>
    </row>
    <row r="393" spans="1:10">
      <c r="A393"/>
      <c r="B393"/>
      <c r="C393"/>
      <c r="F393"/>
      <c r="G393"/>
      <c r="H393"/>
      <c r="I393"/>
      <c r="J393"/>
    </row>
    <row r="394" spans="1:10">
      <c r="A394"/>
      <c r="B394"/>
      <c r="C394"/>
      <c r="F394"/>
      <c r="G394"/>
      <c r="H394"/>
      <c r="I394"/>
      <c r="J394"/>
    </row>
    <row r="395" spans="1:10">
      <c r="A395"/>
      <c r="B395"/>
      <c r="C395"/>
      <c r="F395"/>
      <c r="G395"/>
      <c r="H395"/>
      <c r="I395"/>
      <c r="J395"/>
    </row>
    <row r="396" spans="1:10">
      <c r="A396"/>
      <c r="B396"/>
      <c r="C396"/>
      <c r="F396"/>
      <c r="G396"/>
      <c r="H396"/>
      <c r="I396"/>
      <c r="J396"/>
    </row>
    <row r="397" spans="1:10">
      <c r="A397"/>
      <c r="B397"/>
      <c r="C397"/>
      <c r="F397"/>
      <c r="G397"/>
      <c r="H397"/>
      <c r="I397"/>
      <c r="J397"/>
    </row>
    <row r="398" spans="1:10">
      <c r="A398"/>
      <c r="B398"/>
      <c r="C398"/>
      <c r="F398"/>
      <c r="G398"/>
      <c r="H398"/>
      <c r="I398"/>
      <c r="J398"/>
    </row>
    <row r="399" spans="1:10">
      <c r="A399"/>
      <c r="B399"/>
      <c r="C399"/>
      <c r="F399"/>
      <c r="G399"/>
      <c r="H399"/>
      <c r="I399"/>
      <c r="J399"/>
    </row>
    <row r="400" spans="1:10">
      <c r="A400"/>
      <c r="B400"/>
      <c r="C400"/>
      <c r="F400"/>
      <c r="G400"/>
      <c r="H400"/>
      <c r="I400"/>
      <c r="J400"/>
    </row>
    <row r="401" spans="1:10">
      <c r="A401"/>
      <c r="B401"/>
      <c r="C401"/>
      <c r="F401"/>
      <c r="G401"/>
      <c r="H401"/>
      <c r="I401"/>
      <c r="J401"/>
    </row>
    <row r="402" spans="1:10">
      <c r="A402"/>
      <c r="B402"/>
      <c r="C402"/>
      <c r="F402"/>
      <c r="G402"/>
      <c r="H402"/>
      <c r="I402"/>
      <c r="J402"/>
    </row>
    <row r="403" spans="1:10">
      <c r="A403"/>
      <c r="B403"/>
      <c r="C403"/>
      <c r="F403"/>
      <c r="G403"/>
      <c r="H403"/>
      <c r="I403"/>
      <c r="J403"/>
    </row>
    <row r="404" spans="1:10">
      <c r="A404"/>
      <c r="B404"/>
      <c r="C404"/>
      <c r="F404"/>
      <c r="G404"/>
      <c r="H404"/>
      <c r="I404"/>
      <c r="J404"/>
    </row>
    <row r="405" spans="1:10">
      <c r="A405"/>
      <c r="B405"/>
      <c r="C405"/>
      <c r="F405"/>
      <c r="G405"/>
      <c r="H405"/>
      <c r="I405"/>
      <c r="J405"/>
    </row>
    <row r="406" spans="1:10">
      <c r="A406"/>
      <c r="B406"/>
      <c r="C406"/>
      <c r="F406"/>
      <c r="G406"/>
      <c r="H406"/>
      <c r="I406"/>
      <c r="J406"/>
    </row>
    <row r="407" spans="1:10">
      <c r="A407"/>
      <c r="B407"/>
      <c r="C407"/>
      <c r="F407"/>
      <c r="G407"/>
      <c r="H407"/>
      <c r="I407"/>
      <c r="J407"/>
    </row>
    <row r="408" spans="1:10">
      <c r="A408"/>
      <c r="B408"/>
      <c r="C408"/>
      <c r="F408"/>
      <c r="G408"/>
      <c r="H408"/>
      <c r="I408"/>
      <c r="J408"/>
    </row>
    <row r="409" spans="1:10">
      <c r="A409"/>
      <c r="B409"/>
      <c r="C409"/>
      <c r="F409"/>
      <c r="G409"/>
      <c r="H409"/>
      <c r="I409"/>
      <c r="J409"/>
    </row>
    <row r="410" spans="1:10">
      <c r="A410"/>
      <c r="B410"/>
      <c r="C410"/>
      <c r="F410"/>
      <c r="G410"/>
      <c r="H410"/>
      <c r="I410"/>
      <c r="J410"/>
    </row>
    <row r="411" spans="1:10">
      <c r="A411"/>
      <c r="B411"/>
      <c r="C411"/>
      <c r="F411"/>
      <c r="G411"/>
      <c r="H411"/>
      <c r="I411"/>
      <c r="J411"/>
    </row>
    <row r="412" spans="1:10">
      <c r="A412"/>
      <c r="B412"/>
      <c r="C412"/>
      <c r="F412"/>
      <c r="G412"/>
      <c r="H412"/>
      <c r="I412"/>
      <c r="J412"/>
    </row>
    <row r="413" spans="1:10">
      <c r="A413"/>
      <c r="B413"/>
      <c r="C413"/>
      <c r="F413"/>
      <c r="G413"/>
      <c r="H413"/>
      <c r="I413"/>
      <c r="J413"/>
    </row>
    <row r="414" spans="1:10">
      <c r="A414"/>
      <c r="B414"/>
      <c r="C414"/>
      <c r="F414"/>
      <c r="G414"/>
      <c r="H414"/>
      <c r="I414"/>
      <c r="J414"/>
    </row>
    <row r="415" spans="1:10">
      <c r="A415"/>
      <c r="B415"/>
      <c r="C415"/>
      <c r="F415"/>
      <c r="G415"/>
      <c r="H415"/>
      <c r="I415"/>
      <c r="J415"/>
    </row>
    <row r="416" spans="1:10">
      <c r="A416"/>
      <c r="B416"/>
      <c r="C416"/>
      <c r="F416"/>
      <c r="G416"/>
      <c r="H416"/>
      <c r="I416"/>
      <c r="J416"/>
    </row>
    <row r="417" spans="1:10">
      <c r="A417"/>
      <c r="B417"/>
      <c r="C417"/>
      <c r="F417"/>
      <c r="G417"/>
      <c r="H417"/>
      <c r="I417"/>
      <c r="J417"/>
    </row>
    <row r="418" spans="1:10">
      <c r="A418"/>
      <c r="B418"/>
      <c r="C418"/>
      <c r="F418"/>
      <c r="G418"/>
      <c r="H418"/>
      <c r="I418"/>
      <c r="J418"/>
    </row>
    <row r="419" spans="1:10">
      <c r="A419"/>
      <c r="B419"/>
      <c r="C419"/>
      <c r="F419"/>
      <c r="G419"/>
      <c r="H419"/>
      <c r="I419"/>
      <c r="J419"/>
    </row>
    <row r="420" spans="1:10">
      <c r="A420"/>
      <c r="B420"/>
      <c r="C420"/>
      <c r="F420"/>
      <c r="G420"/>
      <c r="H420"/>
      <c r="I420"/>
      <c r="J420"/>
    </row>
    <row r="421" spans="1:10">
      <c r="A421"/>
      <c r="B421"/>
      <c r="C421"/>
      <c r="F421"/>
      <c r="G421"/>
      <c r="H421"/>
      <c r="I421"/>
      <c r="J421"/>
    </row>
    <row r="422" spans="1:10">
      <c r="A422"/>
      <c r="B422"/>
      <c r="C422"/>
      <c r="F422"/>
      <c r="G422"/>
      <c r="H422"/>
      <c r="I422"/>
      <c r="J422"/>
    </row>
    <row r="423" spans="1:10">
      <c r="A423"/>
      <c r="B423"/>
      <c r="C423"/>
      <c r="F423"/>
      <c r="G423"/>
      <c r="H423"/>
      <c r="I423"/>
      <c r="J423"/>
    </row>
    <row r="424" spans="1:10">
      <c r="A424"/>
      <c r="B424"/>
      <c r="C424"/>
      <c r="F424"/>
      <c r="G424"/>
      <c r="H424"/>
      <c r="I424"/>
      <c r="J424"/>
    </row>
    <row r="425" spans="1:10">
      <c r="A425"/>
      <c r="B425"/>
      <c r="C425"/>
      <c r="F425"/>
      <c r="G425"/>
      <c r="H425"/>
      <c r="I425"/>
      <c r="J425"/>
    </row>
    <row r="426" spans="1:10">
      <c r="A426"/>
      <c r="B426"/>
      <c r="C426"/>
      <c r="F426"/>
      <c r="G426"/>
      <c r="H426"/>
      <c r="I426"/>
      <c r="J426"/>
    </row>
    <row r="427" spans="1:10">
      <c r="A427"/>
      <c r="B427"/>
      <c r="C427"/>
      <c r="F427"/>
      <c r="G427"/>
      <c r="H427"/>
      <c r="I427"/>
      <c r="J427"/>
    </row>
    <row r="428" spans="1:10">
      <c r="A428"/>
      <c r="B428"/>
      <c r="C428"/>
      <c r="F428"/>
      <c r="G428"/>
      <c r="H428"/>
      <c r="I428"/>
      <c r="J428"/>
    </row>
    <row r="429" spans="1:10">
      <c r="A429"/>
      <c r="B429"/>
      <c r="C429"/>
      <c r="F429"/>
      <c r="G429"/>
      <c r="H429"/>
      <c r="I429"/>
      <c r="J429"/>
    </row>
    <row r="430" spans="1:10">
      <c r="A430"/>
      <c r="B430"/>
      <c r="C430"/>
      <c r="F430"/>
      <c r="G430"/>
      <c r="H430"/>
      <c r="I430"/>
      <c r="J430"/>
    </row>
    <row r="431" spans="1:10">
      <c r="A431"/>
      <c r="B431"/>
      <c r="C431"/>
      <c r="F431"/>
      <c r="G431"/>
      <c r="H431"/>
      <c r="I431"/>
      <c r="J431"/>
    </row>
    <row r="432" spans="1:10">
      <c r="A432"/>
      <c r="B432"/>
      <c r="C432"/>
      <c r="F432"/>
      <c r="G432"/>
      <c r="H432"/>
      <c r="I432"/>
      <c r="J432"/>
    </row>
    <row r="433" spans="1:10">
      <c r="A433"/>
      <c r="B433"/>
      <c r="C433"/>
      <c r="F433"/>
      <c r="G433"/>
      <c r="H433"/>
      <c r="I433"/>
      <c r="J433"/>
    </row>
    <row r="434" spans="1:10">
      <c r="A434"/>
      <c r="B434"/>
      <c r="C434"/>
      <c r="F434"/>
      <c r="G434"/>
      <c r="H434"/>
      <c r="I434"/>
      <c r="J434"/>
    </row>
    <row r="435" spans="1:10">
      <c r="A435"/>
      <c r="B435"/>
      <c r="C435"/>
      <c r="F435"/>
      <c r="G435"/>
      <c r="H435"/>
      <c r="I435"/>
      <c r="J435"/>
    </row>
    <row r="436" spans="1:10">
      <c r="A436"/>
      <c r="B436"/>
      <c r="C436"/>
      <c r="F436"/>
      <c r="G436"/>
      <c r="H436"/>
      <c r="I436"/>
      <c r="J436"/>
    </row>
    <row r="437" spans="1:10">
      <c r="A437"/>
      <c r="B437"/>
      <c r="C437"/>
      <c r="F437"/>
      <c r="G437"/>
      <c r="H437"/>
      <c r="I437"/>
      <c r="J437"/>
    </row>
    <row r="438" spans="1:10">
      <c r="A438"/>
      <c r="B438"/>
      <c r="C438"/>
      <c r="F438"/>
      <c r="G438"/>
      <c r="H438"/>
      <c r="I438"/>
      <c r="J438"/>
    </row>
    <row r="439" spans="1:10">
      <c r="A439"/>
      <c r="B439"/>
      <c r="C439"/>
      <c r="F439"/>
      <c r="G439"/>
      <c r="H439"/>
      <c r="I439"/>
      <c r="J439"/>
    </row>
    <row r="440" spans="1:10">
      <c r="A440"/>
      <c r="B440"/>
      <c r="C440"/>
      <c r="F440"/>
      <c r="G440"/>
      <c r="H440"/>
      <c r="I440"/>
      <c r="J440"/>
    </row>
    <row r="441" spans="1:10">
      <c r="A441"/>
      <c r="B441"/>
      <c r="C441"/>
      <c r="F441"/>
      <c r="G441"/>
      <c r="H441"/>
      <c r="I441"/>
      <c r="J441"/>
    </row>
    <row r="442" spans="1:10">
      <c r="A442"/>
      <c r="B442"/>
      <c r="C442"/>
      <c r="F442"/>
      <c r="G442"/>
      <c r="H442"/>
      <c r="I442"/>
      <c r="J442"/>
    </row>
    <row r="443" spans="1:10">
      <c r="A443"/>
      <c r="B443"/>
      <c r="C443"/>
      <c r="F443"/>
      <c r="G443"/>
      <c r="H443"/>
      <c r="I443"/>
      <c r="J443"/>
    </row>
    <row r="444" spans="1:10">
      <c r="A444"/>
      <c r="B444"/>
      <c r="C444"/>
      <c r="F444"/>
      <c r="G444"/>
      <c r="H444"/>
      <c r="I444"/>
      <c r="J444"/>
    </row>
    <row r="445" spans="1:10">
      <c r="A445"/>
      <c r="B445"/>
      <c r="C445"/>
      <c r="F445"/>
      <c r="G445"/>
      <c r="H445"/>
      <c r="I445"/>
      <c r="J445"/>
    </row>
    <row r="446" spans="1:10">
      <c r="A446"/>
      <c r="B446"/>
      <c r="C446"/>
      <c r="F446"/>
      <c r="G446"/>
      <c r="H446"/>
      <c r="I446"/>
      <c r="J446"/>
    </row>
    <row r="447" spans="1:10">
      <c r="A447"/>
      <c r="B447"/>
      <c r="C447"/>
      <c r="F447"/>
      <c r="G447"/>
      <c r="H447"/>
      <c r="I447"/>
      <c r="J447"/>
    </row>
    <row r="448" spans="1:10">
      <c r="A448"/>
      <c r="B448"/>
      <c r="C448"/>
      <c r="F448"/>
      <c r="G448"/>
      <c r="H448"/>
      <c r="I448"/>
      <c r="J448"/>
    </row>
    <row r="449" spans="1:10">
      <c r="A449"/>
      <c r="B449"/>
      <c r="C449"/>
      <c r="F449"/>
      <c r="G449"/>
      <c r="H449"/>
      <c r="I449"/>
      <c r="J449"/>
    </row>
    <row r="450" spans="1:10">
      <c r="A450"/>
      <c r="B450"/>
      <c r="C450"/>
      <c r="F450"/>
      <c r="G450"/>
      <c r="H450"/>
      <c r="I450"/>
      <c r="J450"/>
    </row>
    <row r="451" spans="1:10">
      <c r="A451"/>
      <c r="B451"/>
      <c r="C451"/>
      <c r="F451"/>
      <c r="G451"/>
      <c r="H451"/>
      <c r="I451"/>
      <c r="J451"/>
    </row>
    <row r="452" spans="1:10">
      <c r="A452"/>
      <c r="B452"/>
      <c r="C452"/>
      <c r="F452"/>
      <c r="G452"/>
      <c r="H452"/>
      <c r="I452"/>
      <c r="J452"/>
    </row>
    <row r="453" spans="1:10">
      <c r="A453"/>
      <c r="B453"/>
      <c r="C453"/>
      <c r="F453"/>
      <c r="G453"/>
      <c r="H453"/>
      <c r="I453"/>
      <c r="J453"/>
    </row>
    <row r="454" spans="1:10">
      <c r="A454"/>
      <c r="B454"/>
      <c r="C454"/>
      <c r="F454"/>
      <c r="G454"/>
      <c r="H454"/>
      <c r="I454"/>
      <c r="J454"/>
    </row>
    <row r="455" spans="1:10">
      <c r="A455"/>
      <c r="B455"/>
      <c r="C455"/>
      <c r="F455"/>
      <c r="G455"/>
      <c r="H455"/>
      <c r="I455"/>
      <c r="J455"/>
    </row>
    <row r="456" spans="1:10">
      <c r="A456"/>
      <c r="B456"/>
      <c r="C456"/>
      <c r="F456"/>
      <c r="G456"/>
      <c r="H456"/>
      <c r="I456"/>
      <c r="J456"/>
    </row>
    <row r="457" spans="1:10">
      <c r="C457"/>
      <c r="F457"/>
      <c r="G457"/>
      <c r="H457"/>
      <c r="I457"/>
      <c r="J457"/>
    </row>
    <row r="458" spans="1:10">
      <c r="C458"/>
      <c r="F458"/>
      <c r="G458"/>
      <c r="H458"/>
      <c r="I458"/>
      <c r="J458"/>
    </row>
    <row r="459" spans="1:10">
      <c r="C459"/>
      <c r="F459"/>
      <c r="G459"/>
      <c r="H459"/>
      <c r="I459"/>
      <c r="J459"/>
    </row>
    <row r="460" spans="1:10">
      <c r="C460"/>
      <c r="F460"/>
      <c r="G460"/>
      <c r="H460"/>
      <c r="I460"/>
      <c r="J460"/>
    </row>
    <row r="461" spans="1:10">
      <c r="C461"/>
      <c r="F461"/>
      <c r="G461"/>
      <c r="H461"/>
      <c r="I461"/>
      <c r="J461"/>
    </row>
    <row r="462" spans="1:10">
      <c r="C462"/>
      <c r="F462"/>
      <c r="G462"/>
      <c r="H462"/>
      <c r="I462"/>
      <c r="J462"/>
    </row>
    <row r="463" spans="1:10">
      <c r="C463"/>
      <c r="F463"/>
      <c r="G463"/>
      <c r="H463"/>
      <c r="I463"/>
      <c r="J463"/>
    </row>
    <row r="464" spans="1:10">
      <c r="C464"/>
      <c r="F464"/>
      <c r="G464"/>
      <c r="H464"/>
      <c r="I464"/>
      <c r="J464"/>
    </row>
    <row r="465" spans="3:10">
      <c r="C465"/>
      <c r="F465"/>
      <c r="G465"/>
      <c r="H465"/>
      <c r="I465"/>
      <c r="J465"/>
    </row>
    <row r="466" spans="3:10">
      <c r="C466"/>
      <c r="F466"/>
      <c r="G466"/>
      <c r="H466"/>
      <c r="I466"/>
      <c r="J466"/>
    </row>
    <row r="467" spans="3:10">
      <c r="C467"/>
      <c r="F467"/>
      <c r="G467"/>
      <c r="H467"/>
      <c r="I467"/>
      <c r="J467"/>
    </row>
    <row r="468" spans="3:10">
      <c r="C468"/>
      <c r="F468"/>
      <c r="G468"/>
      <c r="H468"/>
      <c r="I468"/>
      <c r="J468"/>
    </row>
    <row r="469" spans="3:10">
      <c r="C469"/>
      <c r="F469"/>
      <c r="G469"/>
      <c r="H469"/>
      <c r="I469"/>
      <c r="J469"/>
    </row>
    <row r="470" spans="3:10">
      <c r="C470"/>
      <c r="F470"/>
      <c r="G470"/>
      <c r="H470"/>
      <c r="I470"/>
      <c r="J470"/>
    </row>
    <row r="471" spans="3:10">
      <c r="C471"/>
      <c r="F471"/>
      <c r="G471"/>
      <c r="H471"/>
      <c r="I471"/>
      <c r="J471"/>
    </row>
    <row r="472" spans="3:10">
      <c r="C472"/>
      <c r="F472"/>
      <c r="G472"/>
      <c r="H472"/>
      <c r="I472"/>
      <c r="J472"/>
    </row>
    <row r="473" spans="3:10">
      <c r="F473"/>
      <c r="G473"/>
      <c r="H473"/>
      <c r="I473"/>
      <c r="J473"/>
    </row>
    <row r="474" spans="3:10">
      <c r="F474"/>
      <c r="G474"/>
      <c r="H474"/>
      <c r="I474"/>
      <c r="J474"/>
    </row>
    <row r="475" spans="3:10">
      <c r="F475"/>
      <c r="G475"/>
      <c r="H475"/>
      <c r="I475"/>
      <c r="J475"/>
    </row>
    <row r="476" spans="3:10">
      <c r="F476"/>
      <c r="G476"/>
      <c r="H476"/>
      <c r="I476"/>
      <c r="J476"/>
    </row>
    <row r="477" spans="3:10">
      <c r="F477"/>
      <c r="G477"/>
      <c r="H477"/>
      <c r="I477"/>
      <c r="J477"/>
    </row>
    <row r="478" spans="3:10">
      <c r="F478"/>
      <c r="G478"/>
      <c r="H478"/>
      <c r="I478"/>
      <c r="J478"/>
    </row>
    <row r="479" spans="3:10">
      <c r="F479"/>
      <c r="G479"/>
      <c r="H479"/>
      <c r="I479"/>
      <c r="J479"/>
    </row>
    <row r="480" spans="3:10">
      <c r="F480"/>
      <c r="G480"/>
      <c r="H480"/>
      <c r="I480"/>
      <c r="J480"/>
    </row>
    <row r="481" spans="6:10">
      <c r="F481"/>
      <c r="G481"/>
      <c r="H481"/>
      <c r="I481"/>
      <c r="J481"/>
    </row>
    <row r="482" spans="6:10">
      <c r="F482"/>
      <c r="G482"/>
      <c r="H482"/>
      <c r="I482"/>
      <c r="J482"/>
    </row>
  </sheetData>
  <mergeCells count="2">
    <mergeCell ref="B5:C5"/>
    <mergeCell ref="D4:D5"/>
  </mergeCells>
  <phoneticPr fontId="11" type="noConversion"/>
  <conditionalFormatting sqref="P164:P184">
    <cfRule type="cellIs" dxfId="15" priority="4" operator="greaterThan">
      <formula>0.05</formula>
    </cfRule>
  </conditionalFormatting>
  <conditionalFormatting sqref="B150:B265">
    <cfRule type="cellIs" dxfId="14" priority="2" operator="greaterThan">
      <formula>0.028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267"/>
  <sheetViews>
    <sheetView topLeftCell="F1" zoomScale="70" zoomScaleNormal="70" workbookViewId="0">
      <selection activeCell="R185" sqref="R185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">
        <v>19</v>
      </c>
      <c r="M1" s="52">
        <f>AVERAGE(L3:M3)</f>
        <v>2.9631809449309099E-2</v>
      </c>
      <c r="Q1" s="52">
        <f>AVERAGE(P3:Q3)</f>
        <v>1.110326395900613E-2</v>
      </c>
      <c r="U1" s="52">
        <f>AVERAGE(T3:U3)</f>
        <v>-7.4659802999417664E-3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121" t="s">
        <v>95</v>
      </c>
      <c r="AA2" s="42" t="str">
        <f>D24</f>
        <v>Phe 80˚C</v>
      </c>
      <c r="AB2" s="43" t="str">
        <f>F24</f>
        <v>Phe 110˚C</v>
      </c>
      <c r="AC2" s="43" t="str">
        <f>H24</f>
        <v>Phe 140˚C</v>
      </c>
    </row>
    <row r="3" spans="1:29" ht="18">
      <c r="A3" s="113" t="str">
        <f>CONCATENATE("Racemization ",A1)</f>
        <v>Racemization Phe</v>
      </c>
      <c r="J3" s="109">
        <v>0.5</v>
      </c>
      <c r="K3" s="44">
        <f>LOG(J3)</f>
        <v>-0.3010299956639812</v>
      </c>
      <c r="L3" s="45">
        <f t="shared" ref="L3:L23" si="0">(K3^3*B$17)+(K3^2*C$17)+(K3*$D$17)+$E$17</f>
        <v>-3.0835496552437079E-3</v>
      </c>
      <c r="M3" s="45">
        <f t="shared" ref="M3:M23" si="1">(K3^3*B$18)+(K3^2*C$18)+(K3*$D$18)+$E$18</f>
        <v>6.2347168553861902E-2</v>
      </c>
      <c r="N3" s="109">
        <v>10</v>
      </c>
      <c r="O3" s="44">
        <f>LOG(N3)</f>
        <v>1</v>
      </c>
      <c r="P3" s="45">
        <f t="shared" ref="P3:P23" si="2">(O3^3*B$18)+(O3^2*C$18)+(O3*$D$18)+$E$18</f>
        <v>3.7677671712453342E-2</v>
      </c>
      <c r="Q3" s="45">
        <f t="shared" ref="Q3:Q23" si="3">(O3^3*B$19)+(O3^2*C$19)+(O3*$D$19)+$E$19</f>
        <v>-1.5471143794441082E-2</v>
      </c>
      <c r="R3" s="109">
        <v>5</v>
      </c>
      <c r="S3" s="44">
        <f>LOG(R3)</f>
        <v>0.69897000433601886</v>
      </c>
      <c r="T3" s="45">
        <f t="shared" ref="T3:T23" si="4">(S3^3*B$19)+(S3^2*C$19)+(S3*$D$19)+$E$19</f>
        <v>-3.7191052034377219E-2</v>
      </c>
      <c r="U3" s="45">
        <f t="shared" ref="U3:U23" si="5">(S3^3*B$20)+(S3^2*C$20)+(S3*$D$20)+$E$20</f>
        <v>2.2259091434493686E-2</v>
      </c>
      <c r="V3"/>
      <c r="X3" s="2" t="s">
        <v>8</v>
      </c>
      <c r="Z3" s="20">
        <f>SUM(L26:L45)</f>
        <v>5.2381841303019448E-2</v>
      </c>
      <c r="AA3" s="20">
        <f>SUM(P25:P45)</f>
        <v>1.3512445214937548E-2</v>
      </c>
      <c r="AB3" s="41">
        <f>SUM(AC3+AA3+Z3)</f>
        <v>0.10735014923716571</v>
      </c>
      <c r="AC3" s="20">
        <f>SUM(T25:T45)</f>
        <v>4.1455862719208703E-2</v>
      </c>
    </row>
    <row r="4" spans="1:29">
      <c r="A4" s="3"/>
      <c r="B4" s="3"/>
      <c r="D4" s="175"/>
      <c r="E4" s="3"/>
      <c r="F4" s="3"/>
      <c r="J4" s="110">
        <f>10^K4</f>
        <v>0.51763246192068879</v>
      </c>
      <c r="K4" s="44">
        <f>K$3+((K$23-K$3)*0.05)</f>
        <v>-0.28597849588078211</v>
      </c>
      <c r="L4" s="45">
        <f t="shared" si="0"/>
        <v>-1.0915513981652886E-3</v>
      </c>
      <c r="M4" s="45">
        <f t="shared" si="1"/>
        <v>6.2385242020981273E-2</v>
      </c>
      <c r="N4" s="110">
        <f>10^O4</f>
        <v>12.271780044536831</v>
      </c>
      <c r="O4" s="44">
        <f>O$3+((O$23-O$3)*0.05)</f>
        <v>1.0889075625191822</v>
      </c>
      <c r="P4" s="45">
        <f t="shared" si="2"/>
        <v>3.6768527348345376E-2</v>
      </c>
      <c r="Q4" s="45">
        <f t="shared" si="3"/>
        <v>-8.0307246613674638E-3</v>
      </c>
      <c r="R4" s="110">
        <f>10^S4</f>
        <v>6.8845818385524478</v>
      </c>
      <c r="S4" s="44">
        <f>S$3+((S$23-S$3)*0.05)</f>
        <v>0.83787756685520109</v>
      </c>
      <c r="T4" s="45">
        <f t="shared" si="4"/>
        <v>-2.7910290121846322E-2</v>
      </c>
      <c r="U4" s="45">
        <f t="shared" si="5"/>
        <v>2.4177467454993253E-2</v>
      </c>
      <c r="V4"/>
      <c r="Z4" s="54">
        <f>Z5/10000000</f>
        <v>1.9999999999999999E-7</v>
      </c>
      <c r="AA4" s="54">
        <f>AA5/50</f>
        <v>0.06</v>
      </c>
      <c r="AB4" s="47">
        <v>0.9999999999999849</v>
      </c>
      <c r="AC4" s="23">
        <f>AC5*15</f>
        <v>15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0.53588673126814657</v>
      </c>
      <c r="K5" s="44">
        <f>K$3+((K$23-K$3)*0.1)</f>
        <v>-0.27092699609758308</v>
      </c>
      <c r="L5" s="45">
        <f t="shared" si="0"/>
        <v>7.8214795496844847E-4</v>
      </c>
      <c r="M5" s="45">
        <f t="shared" si="1"/>
        <v>6.2406111536382938E-2</v>
      </c>
      <c r="N5" s="110">
        <f t="shared" ref="N5:N22" si="7">10^O5</f>
        <v>15.059658546149233</v>
      </c>
      <c r="O5" s="44">
        <f>O$3+((O$23-O$3)*0.1)</f>
        <v>1.1778151250383644</v>
      </c>
      <c r="P5" s="45">
        <f t="shared" si="2"/>
        <v>3.6349793160904142E-2</v>
      </c>
      <c r="Q5" s="45">
        <f t="shared" si="3"/>
        <v>-2.2374502469742208E-4</v>
      </c>
      <c r="R5" s="110">
        <f t="shared" ref="R5:R22" si="8">10^S5</f>
        <v>9.4794934183452355</v>
      </c>
      <c r="S5" s="44">
        <f>S$3+((S$23-S$3)*0.1)</f>
        <v>0.97678512937438322</v>
      </c>
      <c r="T5" s="45">
        <f t="shared" si="4"/>
        <v>-1.734658840172338E-2</v>
      </c>
      <c r="U5" s="45">
        <f t="shared" si="5"/>
        <v>2.6831155934977126E-2</v>
      </c>
      <c r="V5"/>
      <c r="X5" s="3"/>
      <c r="Z5" s="45">
        <v>2</v>
      </c>
      <c r="AA5" s="9">
        <v>3</v>
      </c>
      <c r="AB5" s="9">
        <v>1</v>
      </c>
      <c r="AC5" s="9">
        <v>1</v>
      </c>
    </row>
    <row r="6" spans="1:29">
      <c r="A6" s="53"/>
      <c r="B6" s="3">
        <f>'140°C'!A1</f>
        <v>140</v>
      </c>
      <c r="C6" s="15" t="s">
        <v>12</v>
      </c>
      <c r="D6" s="3">
        <f>AC4</f>
        <v>15</v>
      </c>
      <c r="E6" s="6">
        <f>1/(B6+273.15)</f>
        <v>2.4204284158296022E-3</v>
      </c>
      <c r="F6" s="7">
        <f>LN(D6)</f>
        <v>2.7080502011022101</v>
      </c>
      <c r="G6" s="3"/>
      <c r="H6" s="3"/>
      <c r="J6" s="110">
        <f t="shared" si="6"/>
        <v>0.55478473603392253</v>
      </c>
      <c r="K6" s="44">
        <f>K$3+((K$23-K$3)*0.15)</f>
        <v>-0.255875496314384</v>
      </c>
      <c r="L6" s="45">
        <f t="shared" si="0"/>
        <v>2.540791904886458E-3</v>
      </c>
      <c r="M6" s="45">
        <f t="shared" si="1"/>
        <v>6.2410119309770855E-2</v>
      </c>
      <c r="N6" s="110">
        <f t="shared" si="7"/>
        <v>18.480881722417259</v>
      </c>
      <c r="O6" s="44">
        <f>O$3+((O$23-O$3)*0.15)</f>
        <v>1.2667226875575466</v>
      </c>
      <c r="P6" s="45">
        <f t="shared" si="2"/>
        <v>3.6491998373558307E-2</v>
      </c>
      <c r="Q6" s="45">
        <f t="shared" si="3"/>
        <v>7.8934779775537284E-3</v>
      </c>
      <c r="R6" s="110">
        <f t="shared" si="8"/>
        <v>13.052469645323409</v>
      </c>
      <c r="S6" s="44">
        <f>S$3+((S$23-S$3)*0.15)</f>
        <v>1.1156926918935655</v>
      </c>
      <c r="T6" s="45">
        <f t="shared" si="4"/>
        <v>-5.71473097806241E-3</v>
      </c>
      <c r="U6" s="45">
        <f t="shared" si="5"/>
        <v>3.0279162251218253E-2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0.57434917749851744</v>
      </c>
      <c r="K7" s="44">
        <f>K$3+((K$23-K$3)*0.2)</f>
        <v>-0.24082399653118497</v>
      </c>
      <c r="L7" s="45">
        <f t="shared" si="0"/>
        <v>4.1876239523176498E-3</v>
      </c>
      <c r="M7" s="45">
        <f t="shared" si="1"/>
        <v>6.2397607550848964E-2</v>
      </c>
      <c r="N7" s="110">
        <f t="shared" si="7"/>
        <v>22.67933155266055</v>
      </c>
      <c r="O7" s="44">
        <f>O$3+((O$23-O$3)*0.2)</f>
        <v>1.3556302500767288</v>
      </c>
      <c r="P7" s="45">
        <f t="shared" si="2"/>
        <v>3.726567220973652E-2</v>
      </c>
      <c r="Q7" s="45">
        <f t="shared" si="3"/>
        <v>1.6264627207370666E-2</v>
      </c>
      <c r="R7" s="110">
        <f t="shared" si="8"/>
        <v>17.972159093690124</v>
      </c>
      <c r="S7" s="44">
        <f>S$3+((S$23-S$3)*0.2)</f>
        <v>1.2546002544127477</v>
      </c>
      <c r="T7" s="45">
        <f t="shared" si="4"/>
        <v>6.770498045082507E-3</v>
      </c>
      <c r="U7" s="45">
        <f t="shared" si="5"/>
        <v>3.4580491780489588E-2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0.06</v>
      </c>
      <c r="E8" s="6">
        <f>1/(B8+273.15)</f>
        <v>2.831657935721365E-3</v>
      </c>
      <c r="F8" s="7">
        <f>LN(D8)</f>
        <v>-2.8134107167600364</v>
      </c>
      <c r="J8" s="110">
        <f t="shared" si="6"/>
        <v>0.59460355750136051</v>
      </c>
      <c r="K8" s="44">
        <f>K$3+((K$23-K$3)*0.25)</f>
        <v>-0.22577249674798588</v>
      </c>
      <c r="L8" s="45">
        <f t="shared" si="0"/>
        <v>5.7258875979909734E-3</v>
      </c>
      <c r="M8" s="45">
        <f t="shared" si="1"/>
        <v>6.236891846932123E-2</v>
      </c>
      <c r="N8" s="110">
        <f t="shared" si="7"/>
        <v>27.831576837137415</v>
      </c>
      <c r="O8" s="44">
        <f>O$3+((O$23-O$3)*0.25)</f>
        <v>1.444537812595911</v>
      </c>
      <c r="P8" s="45">
        <f t="shared" si="2"/>
        <v>3.8741343892867409E-2</v>
      </c>
      <c r="Q8" s="45">
        <f t="shared" si="3"/>
        <v>2.4833385526738111E-2</v>
      </c>
      <c r="R8" s="110">
        <f t="shared" si="8"/>
        <v>24.746160019198829</v>
      </c>
      <c r="S8" s="44">
        <f>S$3+((S$23-S$3)*0.25)</f>
        <v>1.3935078169319297</v>
      </c>
      <c r="T8" s="45">
        <f t="shared" si="4"/>
        <v>1.9894314563657298E-2</v>
      </c>
      <c r="U8" s="45">
        <f t="shared" si="5"/>
        <v>3.9794149899564049E-2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1.9999999999999999E-7</v>
      </c>
      <c r="E9" s="6">
        <f>1/(B9+273.15)</f>
        <v>3.5316969803990822E-3</v>
      </c>
      <c r="F9" s="7">
        <f>LN(D9)</f>
        <v>-15.424948470398375</v>
      </c>
      <c r="J9" s="110">
        <f t="shared" si="6"/>
        <v>0.61557220667245804</v>
      </c>
      <c r="K9" s="44">
        <f>K$3+((K$23-K$3)*0.3)</f>
        <v>-0.21072099696478686</v>
      </c>
      <c r="L9" s="45">
        <f t="shared" si="0"/>
        <v>7.1588263426353438E-3</v>
      </c>
      <c r="M9" s="45">
        <f t="shared" si="1"/>
        <v>6.2324394274891594E-2</v>
      </c>
      <c r="N9" s="110">
        <f t="shared" si="7"/>
        <v>34.154298923797633</v>
      </c>
      <c r="O9" s="44">
        <f>O$3+((O$23-O$3)*0.3)</f>
        <v>1.5334453751150932</v>
      </c>
      <c r="P9" s="45">
        <f t="shared" si="2"/>
        <v>4.0989542646379606E-2</v>
      </c>
      <c r="Q9" s="45">
        <f t="shared" si="3"/>
        <v>3.35434357976407E-2</v>
      </c>
      <c r="R9" s="110">
        <f t="shared" si="8"/>
        <v>34.073392768417797</v>
      </c>
      <c r="S9" s="44">
        <f>S$3+((S$23-S$3)*0.3)</f>
        <v>1.5324153794511119</v>
      </c>
      <c r="T9" s="45">
        <f t="shared" si="4"/>
        <v>3.3441934473607979E-2</v>
      </c>
      <c r="U9" s="45">
        <f t="shared" si="5"/>
        <v>4.5979141985214605E-2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0.637280313659631</v>
      </c>
      <c r="K10" s="44">
        <f>K$3+((K$23-K$3)*0.35)</f>
        <v>-0.19566949718158777</v>
      </c>
      <c r="L10" s="45">
        <f>(K10^3*B$17)+(K10^2*C$17)+(K10*$D$17)+$E$17</f>
        <v>8.4896836869797036E-3</v>
      </c>
      <c r="M10" s="45">
        <f t="shared" si="1"/>
        <v>6.2264377177264005E-2</v>
      </c>
      <c r="N10" s="110">
        <f t="shared" si="7"/>
        <v>41.913404396820525</v>
      </c>
      <c r="O10" s="44">
        <f>O$3+((O$23-O$3)*0.35)</f>
        <v>1.6223529376342751</v>
      </c>
      <c r="P10" s="45">
        <f t="shared" si="2"/>
        <v>4.4080797693701768E-2</v>
      </c>
      <c r="Q10" s="45">
        <f t="shared" si="3"/>
        <v>4.2338460882063111E-2</v>
      </c>
      <c r="R10" s="110">
        <f t="shared" si="8"/>
        <v>46.916212206262678</v>
      </c>
      <c r="S10" s="44">
        <f>S$3+((S$23-S$3)*0.35)</f>
        <v>1.6713229419702942</v>
      </c>
      <c r="T10" s="45">
        <f t="shared" si="4"/>
        <v>4.7198573670880456E-2</v>
      </c>
      <c r="U10" s="45">
        <f t="shared" si="5"/>
        <v>5.3194473414214183E-2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37.294364686179492</v>
      </c>
      <c r="D11" s="13">
        <f>SLOPE(F6:F7,E6:E7)</f>
        <v>-14289.335829509677</v>
      </c>
      <c r="E11" s="14">
        <f>(D11*8.3144621)/1000</f>
        <v>-118.80814118863027</v>
      </c>
      <c r="F11" s="3"/>
      <c r="G11" s="8"/>
      <c r="J11" s="110">
        <f t="shared" si="6"/>
        <v>0.6597539553864471</v>
      </c>
      <c r="K11" s="44">
        <f>K$3+((K$23-K$3)*0.4)</f>
        <v>-0.18061799739838871</v>
      </c>
      <c r="L11" s="45">
        <f t="shared" si="0"/>
        <v>9.7217031317529765E-3</v>
      </c>
      <c r="M11" s="45">
        <f t="shared" si="1"/>
        <v>6.2189209386142426E-2</v>
      </c>
      <c r="N11" s="110">
        <f t="shared" si="7"/>
        <v>51.435207967550454</v>
      </c>
      <c r="O11" s="44">
        <f>O$3+((O$23-O$3)*0.4)</f>
        <v>1.7112605001534575</v>
      </c>
      <c r="P11" s="45">
        <f t="shared" si="2"/>
        <v>4.808563825826255E-2</v>
      </c>
      <c r="Q11" s="45">
        <f t="shared" si="3"/>
        <v>5.1162143641990149E-2</v>
      </c>
      <c r="R11" s="110">
        <f t="shared" si="8"/>
        <v>64.599700497781768</v>
      </c>
      <c r="S11" s="44">
        <f>S$3+((S$23-S$3)*0.4)</f>
        <v>1.8102305044894766</v>
      </c>
      <c r="T11" s="45">
        <f t="shared" si="4"/>
        <v>6.0949448051420677E-2</v>
      </c>
      <c r="U11" s="45">
        <f t="shared" si="5"/>
        <v>6.1499149563335749E-2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33.118533154126709</v>
      </c>
      <c r="D12" s="13">
        <f>SLOPE(F7:F8,E7:E8)</f>
        <v>-12689.365978003654</v>
      </c>
      <c r="E12" s="14">
        <f>(D12*8.3144621)/1000</f>
        <v>-105.50525249714082</v>
      </c>
      <c r="F12" s="3"/>
      <c r="J12" s="110">
        <f t="shared" si="6"/>
        <v>0.68302012837719772</v>
      </c>
      <c r="K12" s="44">
        <f>K$3+((K$23-K$3)*0.45)</f>
        <v>-0.16556649761518966</v>
      </c>
      <c r="L12" s="45">
        <f t="shared" si="0"/>
        <v>1.0858128177684098E-2</v>
      </c>
      <c r="M12" s="45">
        <f t="shared" si="1"/>
        <v>6.2099233111230799E-2</v>
      </c>
      <c r="N12" s="110">
        <f t="shared" si="7"/>
        <v>63.120155872278673</v>
      </c>
      <c r="O12" s="44">
        <f>O$3+((O$23-O$3)*0.45)</f>
        <v>1.8001680626726395</v>
      </c>
      <c r="P12" s="45">
        <f t="shared" si="2"/>
        <v>5.3074593563490549E-2</v>
      </c>
      <c r="Q12" s="45">
        <f t="shared" si="3"/>
        <v>5.9958166939406352E-2</v>
      </c>
      <c r="R12" s="110">
        <f t="shared" si="8"/>
        <v>88.948384964591071</v>
      </c>
      <c r="S12" s="44">
        <f>S$3+((S$23-S$3)*0.45)</f>
        <v>1.9491380670086587</v>
      </c>
      <c r="T12" s="45">
        <f t="shared" si="4"/>
        <v>7.447977351117456E-2</v>
      </c>
      <c r="U12" s="45">
        <f t="shared" si="5"/>
        <v>7.0952175809352203E-2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35.097684325415251</v>
      </c>
      <c r="D13" s="13">
        <f>SLOPE(F6:F8,E6:E8)</f>
        <v>-13406.004594809054</v>
      </c>
      <c r="E13" s="14">
        <f>(D13*8.3144621)/1000</f>
        <v>-111.46371711596574</v>
      </c>
      <c r="F13" s="3">
        <f>CORREL(F6:F8,E6:E8)^2</f>
        <v>0.99883366790610639</v>
      </c>
      <c r="J13" s="110">
        <f t="shared" si="6"/>
        <v>0.70710678118654746</v>
      </c>
      <c r="K13" s="44">
        <f>K$3+((K$23-K$3)*0.5)</f>
        <v>-0.1505149978319906</v>
      </c>
      <c r="L13" s="45">
        <f t="shared" si="0"/>
        <v>1.1902202325501997E-2</v>
      </c>
      <c r="M13" s="45">
        <f t="shared" si="1"/>
        <v>6.1994790562233074E-2</v>
      </c>
      <c r="N13" s="110">
        <f t="shared" si="7"/>
        <v>77.45966692414838</v>
      </c>
      <c r="O13" s="44">
        <f>O$3+((O$23-O$3)*0.5)</f>
        <v>1.8890756251918217</v>
      </c>
      <c r="P13" s="45">
        <f t="shared" si="2"/>
        <v>5.9118192832814442E-2</v>
      </c>
      <c r="Q13" s="45">
        <f t="shared" si="3"/>
        <v>6.8670213636296482E-2</v>
      </c>
      <c r="R13" s="110">
        <f t="shared" si="8"/>
        <v>122.47448713915902</v>
      </c>
      <c r="S13" s="44">
        <f>S$3+((S$23-S$3)*0.5)</f>
        <v>2.0880456295278407</v>
      </c>
      <c r="T13" s="45">
        <f t="shared" si="4"/>
        <v>8.7574765946088026E-2</v>
      </c>
      <c r="U13" s="45">
        <f t="shared" si="5"/>
        <v>8.1612557529036497E-2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43.045892837276355</v>
      </c>
      <c r="D14" s="13">
        <f>SLOPE(F6:F9,E6:E9)</f>
        <v>-16475.195231638496</v>
      </c>
      <c r="E14" s="14">
        <f>(D14*8.3144621)/1000</f>
        <v>-136.982386343559</v>
      </c>
      <c r="F14" s="3">
        <f>CORREL(F6:F9,E6:E9)^2</f>
        <v>0.9952066250452668</v>
      </c>
      <c r="J14" s="110">
        <f t="shared" si="6"/>
        <v>0.73204284797281272</v>
      </c>
      <c r="K14" s="44">
        <f>K$3+((K$23-K$3)*0.55)</f>
        <v>-0.13546349804879151</v>
      </c>
      <c r="L14" s="45">
        <f t="shared" si="0"/>
        <v>1.2857169075935607E-2</v>
      </c>
      <c r="M14" s="45">
        <f t="shared" si="1"/>
        <v>6.1876223948853205E-2</v>
      </c>
      <c r="N14" s="110">
        <f t="shared" si="7"/>
        <v>95.056799481623386</v>
      </c>
      <c r="O14" s="44">
        <f>O$3+((O$23-O$3)*0.55)</f>
        <v>1.9779831877110041</v>
      </c>
      <c r="P14" s="45">
        <f t="shared" si="2"/>
        <v>6.628696528966288E-2</v>
      </c>
      <c r="Q14" s="45">
        <f t="shared" si="3"/>
        <v>7.7241966594645314E-2</v>
      </c>
      <c r="R14" s="110">
        <f t="shared" si="8"/>
        <v>168.63712596885586</v>
      </c>
      <c r="S14" s="44">
        <f>S$3+((S$23-S$3)*0.55)</f>
        <v>2.2269531920470231</v>
      </c>
      <c r="T14" s="45">
        <f t="shared" si="4"/>
        <v>0.10001964125210717</v>
      </c>
      <c r="U14" s="45">
        <f t="shared" si="5"/>
        <v>9.3539300099161629E-2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0.75785828325519911</v>
      </c>
      <c r="K15" s="44">
        <f>K$3+((K$23-K$3)*0.6)</f>
        <v>-0.12041199826559248</v>
      </c>
      <c r="L15" s="45">
        <f t="shared" si="0"/>
        <v>1.3726271929713854E-2</v>
      </c>
      <c r="M15" s="45">
        <f t="shared" si="1"/>
        <v>6.174387548079515E-2</v>
      </c>
      <c r="N15" s="110">
        <f t="shared" si="7"/>
        <v>116.6516134976124</v>
      </c>
      <c r="O15" s="44">
        <f>O$3+((O$23-O$3)*0.6)</f>
        <v>2.0668907502301863</v>
      </c>
      <c r="P15" s="45">
        <f t="shared" si="2"/>
        <v>7.4651440157464471E-2</v>
      </c>
      <c r="Q15" s="45">
        <f t="shared" si="3"/>
        <v>8.5617108676437334E-2</v>
      </c>
      <c r="R15" s="110">
        <f t="shared" si="8"/>
        <v>232.19921895017319</v>
      </c>
      <c r="S15" s="44">
        <f>S$3+((S$23-S$3)*0.6)</f>
        <v>2.3658607545662051</v>
      </c>
      <c r="T15" s="45">
        <f t="shared" si="4"/>
        <v>0.11159961532517775</v>
      </c>
      <c r="U15" s="45">
        <f t="shared" si="5"/>
        <v>0.10679140889650045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0.78458409789675077</v>
      </c>
      <c r="K16" s="44">
        <f>K$3+((K$23-K$3)*0.65)</f>
        <v>-0.1053604984823934</v>
      </c>
      <c r="L16" s="45">
        <f t="shared" si="0"/>
        <v>1.4512754387565677E-2</v>
      </c>
      <c r="M16" s="45">
        <f t="shared" si="1"/>
        <v>6.1598087367762851E-2</v>
      </c>
      <c r="N16" s="110">
        <f t="shared" si="7"/>
        <v>143.1522942683022</v>
      </c>
      <c r="O16" s="44">
        <f>O$3+((O$23-O$3)*0.65)</f>
        <v>2.1557983127493685</v>
      </c>
      <c r="P16" s="45">
        <f t="shared" si="2"/>
        <v>8.4282146659647894E-2</v>
      </c>
      <c r="Q16" s="45">
        <f t="shared" si="3"/>
        <v>9.373932274365733E-2</v>
      </c>
      <c r="R16" s="110">
        <f t="shared" si="8"/>
        <v>319.71890514208502</v>
      </c>
      <c r="S16" s="44">
        <f>S$3+((S$23-S$3)*0.65)</f>
        <v>2.5047683170853876</v>
      </c>
      <c r="T16" s="45">
        <f t="shared" si="4"/>
        <v>0.12209990406124581</v>
      </c>
      <c r="U16" s="45">
        <f t="shared" si="5"/>
        <v>0.12142788929782601</v>
      </c>
      <c r="V16"/>
    </row>
    <row r="17" spans="1:22">
      <c r="A17" s="107" t="str">
        <f>fossil!A2</f>
        <v>10˚C</v>
      </c>
      <c r="B17" s="108">
        <f t="array" ref="B17:E17">LINEST(B148:B263,A148:A263^{1,2,3})</f>
        <v>0.15853436573731536</v>
      </c>
      <c r="C17" s="108">
        <v>-0.12507830287522095</v>
      </c>
      <c r="D17" s="108">
        <v>1.7943788470571702E-2</v>
      </c>
      <c r="E17" s="108">
        <v>1.7977214567818631E-2</v>
      </c>
      <c r="F17"/>
      <c r="J17" s="110">
        <f t="shared" si="6"/>
        <v>0.81225239635623547</v>
      </c>
      <c r="K17" s="44">
        <f>K$3+((K$23-K$3)*0.7)</f>
        <v>-9.0308998699194371E-2</v>
      </c>
      <c r="L17" s="45">
        <f t="shared" si="0"/>
        <v>1.5219859950219997E-2</v>
      </c>
      <c r="M17" s="45">
        <f t="shared" si="1"/>
        <v>6.1439201819460255E-2</v>
      </c>
      <c r="N17" s="110">
        <f t="shared" si="7"/>
        <v>175.67334681314139</v>
      </c>
      <c r="O17" s="44">
        <f>O$3+((O$23-O$3)*0.7)</f>
        <v>2.2447058752685503</v>
      </c>
      <c r="P17" s="45">
        <f t="shared" si="2"/>
        <v>9.5249614019641715E-2</v>
      </c>
      <c r="Q17" s="45">
        <f t="shared" si="3"/>
        <v>0.10155229165829001</v>
      </c>
      <c r="R17" s="110">
        <f t="shared" si="8"/>
        <v>440.22619355661413</v>
      </c>
      <c r="S17" s="44">
        <f>S$3+((S$23-S$3)*0.7)</f>
        <v>2.6436758796045696</v>
      </c>
      <c r="T17" s="45">
        <f t="shared" si="4"/>
        <v>0.13130572335625729</v>
      </c>
      <c r="U17" s="45">
        <f t="shared" si="5"/>
        <v>0.13750774667991111</v>
      </c>
      <c r="V17"/>
    </row>
    <row r="18" spans="1:22">
      <c r="A18" s="107" t="str">
        <f>'80°C'!A2</f>
        <v>80˚C</v>
      </c>
      <c r="B18" s="108">
        <f t="array" ref="B18:E18">LINEST(I148:I185,H148:H185^{1,2,3})</f>
        <v>1.6726371565487928E-2</v>
      </c>
      <c r="C18" s="108">
        <v>-2.361968341902031E-2</v>
      </c>
      <c r="D18" s="108">
        <v>-1.5659022566404123E-2</v>
      </c>
      <c r="E18" s="108">
        <v>6.0230006132389852E-2</v>
      </c>
      <c r="F18"/>
      <c r="J18" s="110">
        <f t="shared" si="6"/>
        <v>0.84089641525371461</v>
      </c>
      <c r="K18" s="44">
        <f>K$3+((K$23-K$3)*0.75)</f>
        <v>-7.5257498915995313E-2</v>
      </c>
      <c r="L18" s="45">
        <f t="shared" si="0"/>
        <v>1.5850832118405753E-2</v>
      </c>
      <c r="M18" s="45">
        <f t="shared" si="1"/>
        <v>6.1267561045591321E-2</v>
      </c>
      <c r="N18" s="110">
        <f t="shared" si="7"/>
        <v>215.58246717785048</v>
      </c>
      <c r="O18" s="44">
        <f>O$3+((O$23-O$3)*0.75)</f>
        <v>2.3336134377877324</v>
      </c>
      <c r="P18" s="45">
        <f t="shared" si="2"/>
        <v>0.1076243714608747</v>
      </c>
      <c r="Q18" s="45">
        <f t="shared" si="3"/>
        <v>0.10899969828232008</v>
      </c>
      <c r="R18" s="110">
        <f t="shared" si="8"/>
        <v>606.15465140298738</v>
      </c>
      <c r="S18" s="44">
        <f>S$3+((S$23-S$3)*0.75)</f>
        <v>2.7825834421237516</v>
      </c>
      <c r="T18" s="45">
        <f t="shared" si="4"/>
        <v>0.13900228910615814</v>
      </c>
      <c r="U18" s="45">
        <f t="shared" si="5"/>
        <v>0.15508998641952887</v>
      </c>
      <c r="V18"/>
    </row>
    <row r="19" spans="1:22">
      <c r="A19" s="107" t="str">
        <f>'110°C'!A2</f>
        <v>110˚C</v>
      </c>
      <c r="B19" s="108">
        <f t="array" ref="B19:E19">LINEST(P148:P182,O148:O182^{1,2,3})</f>
        <v>-1.3355901712175237E-2</v>
      </c>
      <c r="C19" s="108">
        <v>6.681669094914254E-2</v>
      </c>
      <c r="D19" s="108">
        <v>-1.2151157042188157E-2</v>
      </c>
      <c r="E19" s="108">
        <v>-5.6780775989220225E-2</v>
      </c>
      <c r="F19"/>
      <c r="J19" s="110">
        <f t="shared" si="6"/>
        <v>0.87055056329612412</v>
      </c>
      <c r="K19" s="44">
        <f>K$3+((K$23-K$3)*0.8)</f>
        <v>-6.0205999132796229E-2</v>
      </c>
      <c r="L19" s="45">
        <f t="shared" si="0"/>
        <v>1.6408914392851876E-2</v>
      </c>
      <c r="M19" s="45">
        <f t="shared" si="1"/>
        <v>6.1083507255860002E-2</v>
      </c>
      <c r="N19" s="110">
        <f t="shared" si="7"/>
        <v>264.55806186651648</v>
      </c>
      <c r="O19" s="44">
        <f>O$3+((O$23-O$3)*0.8)</f>
        <v>2.4225210003069151</v>
      </c>
      <c r="P19" s="45">
        <f t="shared" si="2"/>
        <v>0.12147694820677542</v>
      </c>
      <c r="Q19" s="45">
        <f t="shared" si="3"/>
        <v>0.11602522547773218</v>
      </c>
      <c r="R19" s="110">
        <f t="shared" si="8"/>
        <v>834.62426088061977</v>
      </c>
      <c r="S19" s="44">
        <f>S$3+((S$23-S$3)*0.8)</f>
        <v>2.9214910046429341</v>
      </c>
      <c r="T19" s="45">
        <f t="shared" si="4"/>
        <v>0.14497481720689431</v>
      </c>
      <c r="U19" s="45">
        <f t="shared" si="5"/>
        <v>0.1742336138934521</v>
      </c>
      <c r="V19"/>
    </row>
    <row r="20" spans="1:22">
      <c r="A20" s="107" t="str">
        <f>'140°C'!A2</f>
        <v>140˚C</v>
      </c>
      <c r="B20" s="108">
        <f t="array" ref="B20:E20">LINEST(W148:W246,V148:V246^{1,2,3})</f>
        <v>3.6691263356759306E-3</v>
      </c>
      <c r="C20" s="108">
        <v>9.8313389926300895E-3</v>
      </c>
      <c r="D20" s="108">
        <v>-7.8161015321108647E-3</v>
      </c>
      <c r="E20" s="108">
        <v>2.1666159048391906E-2</v>
      </c>
      <c r="F20"/>
      <c r="J20" s="110">
        <f t="shared" si="6"/>
        <v>0.90125046261083019</v>
      </c>
      <c r="K20" s="44">
        <f>K$3+((K$23-K$3)*0.85)</f>
        <v>-4.5154499349597199E-2</v>
      </c>
      <c r="L20" s="45">
        <f t="shared" si="0"/>
        <v>1.6897350274287293E-2</v>
      </c>
      <c r="M20" s="45">
        <f t="shared" si="1"/>
        <v>6.0887382659970242E-2</v>
      </c>
      <c r="N20" s="110">
        <f t="shared" si="7"/>
        <v>324.65983442348522</v>
      </c>
      <c r="O20" s="44">
        <f>O$3+((O$23-O$3)*0.85)</f>
        <v>2.5114285628260968</v>
      </c>
      <c r="P20" s="45">
        <f t="shared" si="2"/>
        <v>0.13687787348077241</v>
      </c>
      <c r="Q20" s="45">
        <f t="shared" si="3"/>
        <v>0.12257255610651095</v>
      </c>
      <c r="R20" s="110">
        <f t="shared" si="8"/>
        <v>1149.2078056947946</v>
      </c>
      <c r="S20" s="44">
        <f>S$3+((S$23-S$3)*0.85)</f>
        <v>3.0603985671621161</v>
      </c>
      <c r="T20" s="45">
        <f t="shared" si="4"/>
        <v>0.14900852355441174</v>
      </c>
      <c r="U20" s="45">
        <f t="shared" si="5"/>
        <v>0.19499763447845381</v>
      </c>
      <c r="V20"/>
    </row>
    <row r="21" spans="1:22">
      <c r="F21"/>
      <c r="J21" s="110">
        <f t="shared" si="6"/>
        <v>0.93303299153680741</v>
      </c>
      <c r="K21" s="44">
        <f>K$3+((K$23-K$3)*0.9)</f>
        <v>-3.0102999566398114E-2</v>
      </c>
      <c r="L21" s="45">
        <f t="shared" si="0"/>
        <v>1.7319383263440936E-2</v>
      </c>
      <c r="M21" s="45">
        <f t="shared" si="1"/>
        <v>6.0679529467625996E-2</v>
      </c>
      <c r="N21" s="110">
        <f t="shared" si="7"/>
        <v>398.41540773407547</v>
      </c>
      <c r="O21" s="44">
        <f>O$3+((O$23-O$3)*0.9)</f>
        <v>2.600336125345279</v>
      </c>
      <c r="P21" s="45">
        <f t="shared" si="2"/>
        <v>0.15389767650629455</v>
      </c>
      <c r="Q21" s="45">
        <f t="shared" si="3"/>
        <v>0.12858537303064121</v>
      </c>
      <c r="R21" s="110">
        <f t="shared" si="8"/>
        <v>1582.3630375618168</v>
      </c>
      <c r="S21" s="44">
        <f>S$3+((S$23-S$3)*0.9)</f>
        <v>3.1993061296812981</v>
      </c>
      <c r="T21" s="45">
        <f t="shared" si="4"/>
        <v>0.15088862404465631</v>
      </c>
      <c r="U21" s="45">
        <f t="shared" si="5"/>
        <v>0.21744105355130683</v>
      </c>
      <c r="V21"/>
    </row>
    <row r="22" spans="1:22">
      <c r="J22" s="110">
        <f t="shared" si="6"/>
        <v>0.96593632892484549</v>
      </c>
      <c r="K22" s="44">
        <f>K$3+((K$23-K$3)*0.95)</f>
        <v>-1.5051499783199085E-2</v>
      </c>
      <c r="L22" s="45">
        <f t="shared" si="0"/>
        <v>1.7678256861041738E-2</v>
      </c>
      <c r="M22" s="45">
        <f>(K22^3*B$18)+(K22^2*C$18)+(K22*$D$18)+$E$18</f>
        <v>6.0460289888531214E-2</v>
      </c>
      <c r="N22" s="110">
        <f t="shared" si="7"/>
        <v>488.92662500670332</v>
      </c>
      <c r="O22" s="44">
        <f>O$3+((O$23-O$3)*0.95)</f>
        <v>2.6892436878644612</v>
      </c>
      <c r="P22" s="45">
        <f t="shared" si="2"/>
        <v>0.17260688650677025</v>
      </c>
      <c r="Q22" s="45">
        <f t="shared" si="3"/>
        <v>0.13400735911210754</v>
      </c>
      <c r="R22" s="110">
        <f t="shared" si="8"/>
        <v>2178.7815660789529</v>
      </c>
      <c r="S22" s="44">
        <f>S$3+((S$23-S$3)*0.95)</f>
        <v>3.3382136922004801</v>
      </c>
      <c r="T22" s="45">
        <f t="shared" si="4"/>
        <v>0.15040033457357399</v>
      </c>
      <c r="U22" s="45">
        <f t="shared" si="5"/>
        <v>0.24162287648878417</v>
      </c>
      <c r="V22"/>
    </row>
    <row r="23" spans="1:22">
      <c r="A23" s="41" t="s">
        <v>7</v>
      </c>
      <c r="J23" s="109">
        <v>1</v>
      </c>
      <c r="K23" s="19">
        <f>LOG(J23)</f>
        <v>0</v>
      </c>
      <c r="L23" s="45">
        <f t="shared" si="0"/>
        <v>1.7977214567818631E-2</v>
      </c>
      <c r="M23" s="45">
        <f t="shared" si="1"/>
        <v>6.0230006132389852E-2</v>
      </c>
      <c r="N23" s="109">
        <v>600</v>
      </c>
      <c r="O23" s="19">
        <f>LOG(N23)</f>
        <v>2.7781512503836434</v>
      </c>
      <c r="P23" s="45">
        <f t="shared" si="2"/>
        <v>0.1930760327056284</v>
      </c>
      <c r="Q23" s="45">
        <f t="shared" si="3"/>
        <v>0.13878219721289464</v>
      </c>
      <c r="R23" s="109">
        <v>3000</v>
      </c>
      <c r="S23" s="19">
        <f>LOG(R23)</f>
        <v>3.4771212547196626</v>
      </c>
      <c r="T23" s="45">
        <f t="shared" si="4"/>
        <v>0.1473288710371109</v>
      </c>
      <c r="U23" s="45">
        <f t="shared" si="5"/>
        <v>0.26760210866765893</v>
      </c>
      <c r="V23"/>
    </row>
    <row r="24" spans="1:22">
      <c r="A24" s="84" t="s">
        <v>35</v>
      </c>
      <c r="B24" s="85" t="str">
        <f>fossil!G2</f>
        <v>Phe 10˚C</v>
      </c>
      <c r="C24" s="84" t="s">
        <v>35</v>
      </c>
      <c r="D24" s="85" t="str">
        <f>'80°C'!G2</f>
        <v>Phe 80˚C</v>
      </c>
      <c r="E24" s="84" t="s">
        <v>35</v>
      </c>
      <c r="F24" s="84" t="str">
        <f>'110°C'!G2</f>
        <v>Phe 110˚C</v>
      </c>
      <c r="G24" s="84" t="s">
        <v>35</v>
      </c>
      <c r="H24" s="84" t="str">
        <f>'140°C'!G2</f>
        <v>Phe 140˚C</v>
      </c>
      <c r="M24" s="52">
        <f>AVERAGE(L23:M23)</f>
        <v>3.9103610350104241E-2</v>
      </c>
      <c r="Q24" s="52">
        <f>AVERAGE(P23:Q23)</f>
        <v>0.16592911495926152</v>
      </c>
      <c r="U24" s="52">
        <f>AVERAGE(T23:U23)</f>
        <v>0.20746548985238492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'80°C'!G3</f>
        <v>3.9170611000000001E-2</v>
      </c>
      <c r="E25" s="88">
        <f>'110°C'!A3</f>
        <v>0</v>
      </c>
      <c r="F25" s="89">
        <f>'110°C'!G3</f>
        <v>3.9170611000000001E-2</v>
      </c>
      <c r="G25" s="90">
        <f>'140°C'!A3</f>
        <v>0</v>
      </c>
      <c r="H25" s="91">
        <f>'140°C'!G3</f>
        <v>3.9170611000000001E-2</v>
      </c>
      <c r="L25" s="41">
        <f>(L3-M3)^2</f>
        <v>4.281178885359384E-3</v>
      </c>
      <c r="P25" s="41">
        <f>(P3-Q3)^2</f>
        <v>2.8247965897859012E-3</v>
      </c>
      <c r="T25" s="41">
        <f>(T3-U3)^2</f>
        <v>3.5343195584693339E-3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'80°C'!G4</f>
        <v>4.1376841999999997E-2</v>
      </c>
      <c r="E26" s="88">
        <f>'110°C'!A4</f>
        <v>0</v>
      </c>
      <c r="F26" s="89">
        <f>'110°C'!G4</f>
        <v>4.1376841999999997E-2</v>
      </c>
      <c r="G26" s="90">
        <f>'140°C'!A4</f>
        <v>0</v>
      </c>
      <c r="H26" s="91">
        <f>'140°C'!G4</f>
        <v>4.1376841999999997E-2</v>
      </c>
      <c r="L26" s="41">
        <f t="shared" ref="L26:L45" si="9">(L4-M4)^2</f>
        <v>4.0293033027770072E-3</v>
      </c>
      <c r="P26" s="41">
        <f t="shared" ref="P26:P45" si="10">(P4-Q4)^2</f>
        <v>2.0069729806297598E-3</v>
      </c>
      <c r="T26" s="41">
        <f t="shared" ref="T26:T45" si="11">(T4-U4)^2</f>
        <v>2.7131344893836086E-3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'80°C'!G5</f>
        <v>2.7327547000000001E-2</v>
      </c>
      <c r="E27" s="88">
        <f>'110°C'!A5</f>
        <v>0</v>
      </c>
      <c r="F27" s="89">
        <f>'110°C'!G5</f>
        <v>2.7327547000000001E-2</v>
      </c>
      <c r="G27" s="90">
        <f>'140°C'!A5</f>
        <v>0</v>
      </c>
      <c r="H27" s="91">
        <f>'140°C'!G5</f>
        <v>2.7327547000000001E-2</v>
      </c>
      <c r="L27" s="41">
        <f t="shared" si="9"/>
        <v>3.7975128874834993E-3</v>
      </c>
      <c r="P27" s="41">
        <f t="shared" si="10"/>
        <v>1.3376236954136557E-3</v>
      </c>
      <c r="T27" s="41">
        <f t="shared" si="11"/>
        <v>1.9516730946788736E-3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'80°C'!G6</f>
        <v>2.8973175E-2</v>
      </c>
      <c r="E28" s="88">
        <f>'110°C'!A6</f>
        <v>0</v>
      </c>
      <c r="F28" s="89">
        <f>'110°C'!G6</f>
        <v>2.8973175E-2</v>
      </c>
      <c r="G28" s="90">
        <f>'140°C'!A6</f>
        <v>0</v>
      </c>
      <c r="H28" s="91">
        <f>'140°C'!G6</f>
        <v>2.8973175E-2</v>
      </c>
      <c r="L28" s="41">
        <f t="shared" si="9"/>
        <v>3.584336363913242E-3</v>
      </c>
      <c r="P28" s="41">
        <f t="shared" si="10"/>
        <v>8.178753688406899E-4</v>
      </c>
      <c r="T28" s="41">
        <f t="shared" si="11"/>
        <v>1.2955603498008563E-3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'80°C'!G7</f>
        <v>3.1809123000000002E-2</v>
      </c>
      <c r="E29" s="88">
        <f>'110°C'!A7</f>
        <v>0</v>
      </c>
      <c r="F29" s="89">
        <f>'110°C'!G7</f>
        <v>3.1809123000000002E-2</v>
      </c>
      <c r="G29" s="90">
        <f>'140°C'!A7</f>
        <v>0</v>
      </c>
      <c r="H29" s="91">
        <f>'140°C'!G7</f>
        <v>3.1809123000000002E-2</v>
      </c>
      <c r="L29" s="41">
        <f t="shared" si="9"/>
        <v>3.3884021905412846E-3</v>
      </c>
      <c r="P29" s="41">
        <f t="shared" si="10"/>
        <v>4.4104389119139581E-4</v>
      </c>
      <c r="T29" s="41">
        <f t="shared" si="11"/>
        <v>7.7339575156338105E-4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'80°C'!G8</f>
        <v>3.4972666999999999E-2</v>
      </c>
      <c r="E30" s="88">
        <f>'110°C'!A8</f>
        <v>0</v>
      </c>
      <c r="F30" s="89">
        <f>'110°C'!G8</f>
        <v>3.4972666999999999E-2</v>
      </c>
      <c r="G30" s="90">
        <f>'140°C'!A8</f>
        <v>0</v>
      </c>
      <c r="H30" s="91">
        <f>'140°C'!G8</f>
        <v>3.4972666999999999E-2</v>
      </c>
      <c r="L30" s="41">
        <f t="shared" si="9"/>
        <v>3.2084329462904724E-3</v>
      </c>
      <c r="P30" s="41">
        <f t="shared" si="10"/>
        <v>1.9343130591398594E-4</v>
      </c>
      <c r="T30" s="41">
        <f t="shared" si="11"/>
        <v>3.9600344639620296E-4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'80°C'!G9</f>
        <v>4.1119737000000003E-2</v>
      </c>
      <c r="E31" s="88">
        <f>'110°C'!A9</f>
        <v>0</v>
      </c>
      <c r="F31" s="89">
        <f>'110°C'!G9</f>
        <v>4.1119737000000003E-2</v>
      </c>
      <c r="G31" s="90">
        <f>'140°C'!A9</f>
        <v>0</v>
      </c>
      <c r="H31" s="91">
        <f>'140°C'!G9</f>
        <v>4.1119737000000003E-2</v>
      </c>
      <c r="L31" s="41">
        <f t="shared" si="9"/>
        <v>3.0432398852883792E-3</v>
      </c>
      <c r="P31" s="41">
        <f t="shared" si="10"/>
        <v>5.5444507202836446E-5</v>
      </c>
      <c r="T31" s="41">
        <f t="shared" si="11"/>
        <v>1.5718157218908563E-4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'80°C'!G10</f>
        <v>3.9572889E-2</v>
      </c>
      <c r="E32" s="88">
        <f>'110°C'!A10</f>
        <v>0</v>
      </c>
      <c r="F32" s="89">
        <f>'110°C'!G10</f>
        <v>3.9572889E-2</v>
      </c>
      <c r="G32" s="90">
        <f>'140°C'!A10</f>
        <v>0</v>
      </c>
      <c r="H32" s="91">
        <f>'140°C'!G10</f>
        <v>3.9572889E-2</v>
      </c>
      <c r="L32" s="41">
        <f t="shared" si="9"/>
        <v>2.8917176599740245E-3</v>
      </c>
      <c r="P32" s="41">
        <f t="shared" si="10"/>
        <v>3.0357375651911582E-6</v>
      </c>
      <c r="T32" s="41">
        <f t="shared" si="11"/>
        <v>3.5950813732109452E-5</v>
      </c>
    </row>
    <row r="33" spans="1:20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'80°C'!G11</f>
        <v>3.1250088000000002E-2</v>
      </c>
      <c r="E33" s="88">
        <f>'110°C'!A11</f>
        <v>0</v>
      </c>
      <c r="F33" s="89">
        <f>'110°C'!G11</f>
        <v>3.1250088000000002E-2</v>
      </c>
      <c r="G33" s="90">
        <f>'140°C'!A11</f>
        <v>0</v>
      </c>
      <c r="H33" s="91">
        <f>'140°C'!G11</f>
        <v>3.1250088000000002E-2</v>
      </c>
      <c r="L33" s="41">
        <f t="shared" si="9"/>
        <v>2.7528392125543964E-3</v>
      </c>
      <c r="P33" s="41">
        <f t="shared" si="10"/>
        <v>9.4648853761048975E-6</v>
      </c>
      <c r="T33" s="41">
        <f t="shared" si="11"/>
        <v>3.0217175220171657E-7</v>
      </c>
    </row>
    <row r="34" spans="1:20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'80°C'!G12</f>
        <v>3.1802054000000003E-2</v>
      </c>
      <c r="E34" s="88">
        <f>'110°C'!A12</f>
        <v>0</v>
      </c>
      <c r="F34" s="89">
        <f>'110°C'!G12</f>
        <v>3.1802054000000003E-2</v>
      </c>
      <c r="G34" s="90">
        <f>'140°C'!A12</f>
        <v>0</v>
      </c>
      <c r="H34" s="91">
        <f>'140°C'!G12</f>
        <v>3.1802054000000003E-2</v>
      </c>
      <c r="L34" s="41">
        <f t="shared" si="9"/>
        <v>2.6256508348107442E-3</v>
      </c>
      <c r="P34" s="41">
        <f t="shared" si="10"/>
        <v>4.7383582421616879E-5</v>
      </c>
      <c r="T34" s="41">
        <f t="shared" si="11"/>
        <v>1.2443945545902378E-5</v>
      </c>
    </row>
    <row r="35" spans="1:20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'80°C'!G13</f>
        <v>4.0593995000000001E-2</v>
      </c>
      <c r="E35" s="88">
        <f>'110°C'!A13</f>
        <v>0</v>
      </c>
      <c r="F35" s="89">
        <f>'110°C'!G13</f>
        <v>4.0593995000000001E-2</v>
      </c>
      <c r="G35" s="90">
        <f>'140°C'!A13</f>
        <v>0</v>
      </c>
      <c r="H35" s="91">
        <f>'140°C'!G13</f>
        <v>4.0593995000000001E-2</v>
      </c>
      <c r="L35" s="41">
        <f t="shared" si="9"/>
        <v>2.5092673962546883E-3</v>
      </c>
      <c r="P35" s="41">
        <f t="shared" si="10"/>
        <v>9.1241101430153667E-5</v>
      </c>
      <c r="T35" s="41">
        <f t="shared" si="11"/>
        <v>3.5547929208360095E-5</v>
      </c>
    </row>
    <row r="36" spans="1:20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'80°C'!G14</f>
        <v>3.8597777999999999E-2</v>
      </c>
      <c r="E36" s="88">
        <f>'110°C'!A14</f>
        <v>0</v>
      </c>
      <c r="F36" s="89">
        <f>'110°C'!G14</f>
        <v>3.8597777999999999E-2</v>
      </c>
      <c r="G36" s="90">
        <f>'140°C'!A14</f>
        <v>0</v>
      </c>
      <c r="H36" s="91">
        <f>'140°C'!G14</f>
        <v>3.8597777999999999E-2</v>
      </c>
      <c r="L36" s="41">
        <f t="shared" si="9"/>
        <v>2.4028677406341065E-3</v>
      </c>
      <c r="P36" s="41">
        <f t="shared" si="10"/>
        <v>1.2001205359216684E-4</v>
      </c>
      <c r="T36" s="41">
        <f t="shared" si="11"/>
        <v>4.1994821458559606E-5</v>
      </c>
    </row>
    <row r="37" spans="1:20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'80°C'!G15</f>
        <v>3.8441712000000003E-2</v>
      </c>
      <c r="E37" s="88">
        <f>'110°C'!A15</f>
        <v>0</v>
      </c>
      <c r="F37" s="89">
        <f>'110°C'!G15</f>
        <v>3.8441712000000003E-2</v>
      </c>
      <c r="G37" s="90">
        <f>'140°C'!A15</f>
        <v>0</v>
      </c>
      <c r="H37" s="91">
        <f>'140°C'!G15</f>
        <v>3.8441712000000003E-2</v>
      </c>
      <c r="L37" s="41">
        <f t="shared" si="9"/>
        <v>2.3056902507888151E-3</v>
      </c>
      <c r="P37" s="41">
        <f t="shared" si="10"/>
        <v>1.202458860679925E-4</v>
      </c>
      <c r="T37" s="41">
        <f t="shared" si="11"/>
        <v>2.3118849060773689E-5</v>
      </c>
    </row>
    <row r="38" spans="1:20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'80°C'!G16</f>
        <v>3.2593414000000001E-2</v>
      </c>
      <c r="E38" s="88">
        <f>'110°C'!A16</f>
        <v>0</v>
      </c>
      <c r="F38" s="89">
        <f>'110°C'!G16</f>
        <v>3.2593414000000001E-2</v>
      </c>
      <c r="G38" s="90">
        <f>'140°C'!A16</f>
        <v>0</v>
      </c>
      <c r="H38" s="91">
        <f>'140°C'!G16</f>
        <v>3.2593414000000001E-2</v>
      </c>
      <c r="L38" s="41">
        <f t="shared" si="9"/>
        <v>2.2170285818560436E-3</v>
      </c>
      <c r="P38" s="41">
        <f t="shared" si="10"/>
        <v>8.943817948396005E-5</v>
      </c>
      <c r="T38" s="41">
        <f t="shared" si="11"/>
        <v>4.5160384225416728E-7</v>
      </c>
    </row>
    <row r="39" spans="1:20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'80°C'!G17</f>
        <v>4.1602459000000001E-2</v>
      </c>
      <c r="E39" s="88">
        <f>'110°C'!A17</f>
        <v>120</v>
      </c>
      <c r="F39" s="89">
        <f>'110°C'!G17</f>
        <v>0.239561312</v>
      </c>
      <c r="G39" s="90">
        <f>'140°C'!A17</f>
        <v>1</v>
      </c>
      <c r="H39" s="91">
        <f>'140°C'!G17</f>
        <v>0.14853314500000001</v>
      </c>
      <c r="L39" s="41">
        <f t="shared" si="9"/>
        <v>2.1362275628257058E-3</v>
      </c>
      <c r="P39" s="41">
        <f t="shared" si="10"/>
        <v>3.9723745416717229E-5</v>
      </c>
      <c r="T39" s="41">
        <f t="shared" si="11"/>
        <v>3.8465093307146059E-5</v>
      </c>
    </row>
    <row r="40" spans="1:20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'80°C'!G18</f>
        <v>4.0072757000000001E-2</v>
      </c>
      <c r="E40" s="88">
        <f>'110°C'!A18</f>
        <v>120</v>
      </c>
      <c r="F40" s="89">
        <f>'110°C'!G18</f>
        <v>9.7143160000000006E-2</v>
      </c>
      <c r="G40" s="90">
        <f>'140°C'!A18</f>
        <v>1</v>
      </c>
      <c r="H40" s="91">
        <f>'140°C'!G18</f>
        <v>3.8238434000000002E-2</v>
      </c>
      <c r="L40" s="41">
        <f t="shared" si="9"/>
        <v>2.0626792664454542E-3</v>
      </c>
      <c r="P40" s="41">
        <f t="shared" si="10"/>
        <v>1.8915238657870525E-6</v>
      </c>
      <c r="T40" s="41">
        <f t="shared" si="11"/>
        <v>2.5881400484663579E-4</v>
      </c>
    </row>
    <row r="41" spans="1:20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'80°C'!G19</f>
        <v>6.2822084E-2</v>
      </c>
      <c r="E41" s="88">
        <f>'110°C'!A19</f>
        <v>240</v>
      </c>
      <c r="F41" s="89">
        <f>'110°C'!G19</f>
        <v>0.44566133200000002</v>
      </c>
      <c r="G41" s="90">
        <f>'140°C'!A19</f>
        <v>1</v>
      </c>
      <c r="H41" s="91">
        <f>'140°C'!G19</f>
        <v>3.6971262999999997E-2</v>
      </c>
      <c r="L41" s="41">
        <f t="shared" si="9"/>
        <v>1.9958192474755364E-3</v>
      </c>
      <c r="P41" s="41">
        <f t="shared" si="10"/>
        <v>2.9721280714366613E-5</v>
      </c>
      <c r="T41" s="41">
        <f t="shared" si="11"/>
        <v>8.5607718354532489E-4</v>
      </c>
    </row>
    <row r="42" spans="1:20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'80°C'!G20</f>
        <v>6.8247371000000001E-2</v>
      </c>
      <c r="E42" s="88">
        <f>'110°C'!A20</f>
        <v>240</v>
      </c>
      <c r="F42" s="89">
        <f>'110°C'!G20</f>
        <v>0.132606892</v>
      </c>
      <c r="G42" s="90">
        <f>'140°C'!A20</f>
        <v>1</v>
      </c>
      <c r="H42" s="91">
        <f>'140°C'!G20</f>
        <v>3.1610028999999998E-2</v>
      </c>
      <c r="L42" s="41">
        <f t="shared" si="9"/>
        <v>1.9351229492934347E-3</v>
      </c>
      <c r="P42" s="41">
        <f t="shared" si="10"/>
        <v>2.0464210517834661E-4</v>
      </c>
      <c r="T42" s="41">
        <f t="shared" si="11"/>
        <v>2.1149983235838454E-3</v>
      </c>
    </row>
    <row r="43" spans="1:20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'80°C'!G21</f>
        <v>5.7488287999999999E-2</v>
      </c>
      <c r="E43" s="88">
        <f>'110°C'!A21</f>
        <v>480</v>
      </c>
      <c r="F43" s="89">
        <f>'110°C'!G21</f>
        <v>0.14923039199999999</v>
      </c>
      <c r="G43" s="90">
        <f>'140°C'!A21</f>
        <v>2</v>
      </c>
      <c r="H43" s="91">
        <f>'140°C'!G21</f>
        <v>4.2262512000000002E-2</v>
      </c>
      <c r="L43" s="41">
        <f t="shared" si="9"/>
        <v>1.8801022788483041E-3</v>
      </c>
      <c r="P43" s="41">
        <f t="shared" si="10"/>
        <v>6.4071270724357164E-4</v>
      </c>
      <c r="T43" s="41">
        <f t="shared" si="11"/>
        <v>4.4292258732376872E-3</v>
      </c>
    </row>
    <row r="44" spans="1:20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'80°C'!G22</f>
        <v>5.0630541000000001E-2</v>
      </c>
      <c r="E44" s="88">
        <f>'110°C'!A22</f>
        <v>480</v>
      </c>
      <c r="F44" s="89">
        <f>'110°C'!G22</f>
        <v>0.43518746800000002</v>
      </c>
      <c r="G44" s="90">
        <f>'140°C'!A22</f>
        <v>2</v>
      </c>
      <c r="H44" s="91">
        <f>'140°C'!G22</f>
        <v>4.4192235000000003E-2</v>
      </c>
      <c r="L44" s="41">
        <f t="shared" si="9"/>
        <v>1.8303023499652007E-3</v>
      </c>
      <c r="P44" s="41">
        <f t="shared" si="10"/>
        <v>1.4899235150913172E-3</v>
      </c>
      <c r="T44" s="41">
        <f t="shared" si="11"/>
        <v>8.3215521534722777E-3</v>
      </c>
    </row>
    <row r="45" spans="1:20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'80°C'!G23</f>
        <v>3.2490816999999998E-2</v>
      </c>
      <c r="E45" s="88">
        <f>'110°C'!A23</f>
        <v>120</v>
      </c>
      <c r="F45" s="89">
        <f>'110°C'!G23</f>
        <v>0.104752125</v>
      </c>
      <c r="G45" s="90">
        <f>'140°C'!A23</f>
        <v>2</v>
      </c>
      <c r="H45" s="91">
        <f>'140°C'!G23</f>
        <v>3.8500406000000001E-2</v>
      </c>
      <c r="L45" s="41">
        <f t="shared" si="9"/>
        <v>1.785298394999101E-3</v>
      </c>
      <c r="P45" s="41">
        <f t="shared" si="10"/>
        <v>2.9478205725120355E-3</v>
      </c>
      <c r="T45" s="41">
        <f t="shared" si="11"/>
        <v>1.4465651690134276E-2</v>
      </c>
    </row>
    <row r="46" spans="1:20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'80°C'!G24</f>
        <v>3.4747246000000002E-2</v>
      </c>
      <c r="E46" s="88">
        <f>'110°C'!A24</f>
        <v>120</v>
      </c>
      <c r="F46" s="89">
        <f>'110°C'!G24</f>
        <v>7.2536404999999998E-2</v>
      </c>
      <c r="G46" s="90">
        <f>'140°C'!A24</f>
        <v>2</v>
      </c>
      <c r="H46" s="91">
        <f>'140°C'!G24</f>
        <v>4.3240122999999998E-2</v>
      </c>
    </row>
    <row r="47" spans="1:20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'80°C'!G25</f>
        <v>5.8854594000000003E-2</v>
      </c>
      <c r="E47" s="88">
        <f>'110°C'!A25</f>
        <v>240</v>
      </c>
      <c r="F47" s="89">
        <f>'110°C'!G25</f>
        <v>0.105725898</v>
      </c>
      <c r="G47" s="90">
        <f>'140°C'!A25</f>
        <v>4</v>
      </c>
      <c r="H47" s="91">
        <f>'140°C'!G25</f>
        <v>6.2201647999999998E-2</v>
      </c>
    </row>
    <row r="48" spans="1:20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'80°C'!G26</f>
        <v>5.9784104999999997E-2</v>
      </c>
      <c r="E48" s="88">
        <f>'110°C'!A26</f>
        <v>240</v>
      </c>
      <c r="F48" s="89">
        <f>'110°C'!G26</f>
        <v>0.103005444</v>
      </c>
      <c r="G48" s="90">
        <f>'140°C'!A26</f>
        <v>4</v>
      </c>
      <c r="H48" s="91">
        <f>'140°C'!G26</f>
        <v>6.270357E-2</v>
      </c>
    </row>
    <row r="49" spans="1: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'80°C'!G27</f>
        <v>4.4551840000000002E-2</v>
      </c>
      <c r="E49" s="88">
        <f>'110°C'!A27</f>
        <v>480</v>
      </c>
      <c r="F49" s="89">
        <f>'110°C'!G27</f>
        <v>0.12900319599999999</v>
      </c>
      <c r="G49" s="90">
        <f>'140°C'!A27</f>
        <v>6</v>
      </c>
      <c r="H49" s="91">
        <f>'140°C'!G27</f>
        <v>0.27875272400000001</v>
      </c>
    </row>
    <row r="50" spans="1: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'80°C'!G28</f>
        <v>4.8038741000000003E-2</v>
      </c>
      <c r="E50" s="88">
        <f>'110°C'!A28</f>
        <v>480</v>
      </c>
      <c r="F50" s="89">
        <f>'110°C'!G28</f>
        <v>0.13075342100000001</v>
      </c>
      <c r="G50" s="90">
        <f>'140°C'!A28</f>
        <v>6</v>
      </c>
      <c r="H50" s="91">
        <f>'140°C'!G28</f>
        <v>8.6640581999999994E-2</v>
      </c>
    </row>
    <row r="51" spans="1: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'80°C'!G29</f>
        <v>5.2193228000000001E-2</v>
      </c>
      <c r="E51" s="88">
        <f>'110°C'!A29</f>
        <v>120</v>
      </c>
      <c r="F51" s="89">
        <f>'110°C'!G29</f>
        <v>8.6455167999999999E-2</v>
      </c>
      <c r="G51" s="90">
        <f>'140°C'!A29</f>
        <v>8</v>
      </c>
      <c r="H51" s="91">
        <f>'140°C'!G29</f>
        <v>0.10052915599999999</v>
      </c>
    </row>
    <row r="52" spans="1: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'80°C'!G30</f>
        <v>4.949373E-2</v>
      </c>
      <c r="E52" s="88">
        <f>'110°C'!A30</f>
        <v>120</v>
      </c>
      <c r="F52" s="89">
        <f>'110°C'!G30</f>
        <v>9.0481155999999993E-2</v>
      </c>
      <c r="G52" s="90">
        <f>'140°C'!A30</f>
        <v>8</v>
      </c>
      <c r="H52" s="91">
        <f>'140°C'!G30</f>
        <v>8.5336059000000006E-2</v>
      </c>
    </row>
    <row r="53" spans="1: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'80°C'!G31</f>
        <v>6.1622811999999999E-2</v>
      </c>
      <c r="E53" s="88">
        <f>'110°C'!A31</f>
        <v>240</v>
      </c>
      <c r="F53" s="89">
        <f>'110°C'!G31</f>
        <v>0.11353368899999999</v>
      </c>
      <c r="G53" s="90">
        <f>'140°C'!A31</f>
        <v>24</v>
      </c>
      <c r="H53" s="91">
        <f>'140°C'!G31</f>
        <v>0.133859544</v>
      </c>
    </row>
    <row r="54" spans="1: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'80°C'!G32</f>
        <v>7.3501708999999998E-2</v>
      </c>
      <c r="E54" s="88">
        <f>'110°C'!A32</f>
        <v>240</v>
      </c>
      <c r="F54" s="89">
        <f>'110°C'!G32</f>
        <v>0.118511703</v>
      </c>
      <c r="G54" s="90">
        <f>'140°C'!A32</f>
        <v>24</v>
      </c>
      <c r="H54" s="91">
        <f>'140°C'!G32</f>
        <v>0.15771084799999999</v>
      </c>
    </row>
    <row r="55" spans="1: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'80°C'!G33</f>
        <v>3.3632032999999999E-2</v>
      </c>
      <c r="E55" s="88">
        <f>'110°C'!A33</f>
        <v>480</v>
      </c>
      <c r="F55" s="89">
        <f>'110°C'!G33</f>
        <v>0.13810325100000001</v>
      </c>
      <c r="G55" s="90">
        <f>'140°C'!A33</f>
        <v>48</v>
      </c>
      <c r="H55" s="91">
        <f>'140°C'!G33</f>
        <v>0.161235031</v>
      </c>
    </row>
    <row r="56" spans="1: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'80°C'!G34</f>
        <v>3.5384365000000001E-2</v>
      </c>
      <c r="E56" s="88">
        <f>'110°C'!A34</f>
        <v>480</v>
      </c>
      <c r="F56" s="89">
        <f>'110°C'!G34</f>
        <v>0.14396366499999999</v>
      </c>
      <c r="G56" s="90">
        <f>'140°C'!A34</f>
        <v>48</v>
      </c>
      <c r="H56" s="91">
        <f>'140°C'!G34</f>
        <v>0.16616123299999999</v>
      </c>
    </row>
    <row r="57" spans="1: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'80°C'!G35</f>
        <v>3.6906364999999997E-2</v>
      </c>
      <c r="E57" s="88">
        <f>'110°C'!A35</f>
        <v>120</v>
      </c>
      <c r="F57" s="89">
        <f>'110°C'!G35</f>
        <v>7.9102387999999996E-2</v>
      </c>
      <c r="G57" s="90">
        <f>'140°C'!A35</f>
        <v>48</v>
      </c>
      <c r="H57" s="91">
        <f>'140°C'!G35</f>
        <v>0.18051764300000001</v>
      </c>
    </row>
    <row r="58" spans="1: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'80°C'!G36</f>
        <v>3.2367949999999999E-2</v>
      </c>
      <c r="E58" s="88">
        <f>'110°C'!A36</f>
        <v>120</v>
      </c>
      <c r="F58" s="89">
        <f>'110°C'!G36</f>
        <v>7.6823375999999999E-2</v>
      </c>
      <c r="G58" s="90">
        <f>'140°C'!A36</f>
        <v>48</v>
      </c>
      <c r="H58" s="91">
        <f>'140°C'!G36</f>
        <v>0.14878101199999999</v>
      </c>
    </row>
    <row r="59" spans="1: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'80°C'!G37</f>
        <v>5.8357600000000003E-2</v>
      </c>
      <c r="E59" s="88">
        <f>'110°C'!A37</f>
        <v>240</v>
      </c>
      <c r="F59" s="89">
        <f>'110°C'!G37</f>
        <v>0.102133828</v>
      </c>
      <c r="G59" s="90">
        <f>'140°C'!A37</f>
        <v>72</v>
      </c>
      <c r="H59" s="91">
        <f>'140°C'!G37</f>
        <v>0.166129533</v>
      </c>
    </row>
    <row r="60" spans="1: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'80°C'!G38</f>
        <v>5.9199422000000002E-2</v>
      </c>
      <c r="E60" s="88">
        <f>'110°C'!A38</f>
        <v>240</v>
      </c>
      <c r="F60" s="89">
        <f>'110°C'!G38</f>
        <v>0.113648995</v>
      </c>
      <c r="G60" s="90">
        <f>'140°C'!A38</f>
        <v>72</v>
      </c>
      <c r="H60" s="91">
        <f>'140°C'!G38</f>
        <v>0.21383666000000001</v>
      </c>
    </row>
    <row r="61" spans="1: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'80°C'!G39</f>
        <v>4.5746865999999997E-2</v>
      </c>
      <c r="E61" s="88">
        <f>'110°C'!A39</f>
        <v>480</v>
      </c>
      <c r="F61" s="89">
        <f>'110°C'!G39</f>
        <v>0.110748579</v>
      </c>
      <c r="G61" s="90">
        <f>'140°C'!A39</f>
        <v>96</v>
      </c>
      <c r="H61" s="91">
        <f>'140°C'!G39</f>
        <v>0.21077940000000001</v>
      </c>
    </row>
    <row r="62" spans="1: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'80°C'!G40</f>
        <v>4.1431938000000001E-2</v>
      </c>
      <c r="E62" s="88">
        <f>'110°C'!A40</f>
        <v>480</v>
      </c>
      <c r="F62" s="89">
        <f>'110°C'!G40</f>
        <v>0.13301248500000001</v>
      </c>
      <c r="G62" s="90">
        <f>'140°C'!A40</f>
        <v>96</v>
      </c>
      <c r="H62" s="91">
        <f>'140°C'!G40</f>
        <v>0.44592481499999997</v>
      </c>
    </row>
    <row r="63" spans="1:8">
      <c r="A63" s="86">
        <f>fossil!A41</f>
        <v>5807064</v>
      </c>
      <c r="B63" s="87">
        <f>fossil!F41</f>
        <v>1.6409531000000002E-2</v>
      </c>
      <c r="C63"/>
      <c r="D63"/>
      <c r="E63"/>
      <c r="F63"/>
      <c r="G63" s="90">
        <f>'140°C'!A41</f>
        <v>120</v>
      </c>
      <c r="H63" s="91">
        <f>'140°C'!G41</f>
        <v>0.21176371199999999</v>
      </c>
    </row>
    <row r="64" spans="1:8">
      <c r="A64" s="86">
        <f>fossil!A42</f>
        <v>5807064</v>
      </c>
      <c r="B64" s="87">
        <f>fossil!F42</f>
        <v>1.6888013E-2</v>
      </c>
      <c r="C64"/>
      <c r="D64"/>
      <c r="E64"/>
      <c r="F64"/>
      <c r="G64" s="90">
        <f>'140°C'!A42</f>
        <v>120</v>
      </c>
      <c r="H64" s="91">
        <f>'140°C'!G42</f>
        <v>0.433038376</v>
      </c>
    </row>
    <row r="65" spans="1:8">
      <c r="A65" s="86">
        <f>fossil!A43</f>
        <v>5807064</v>
      </c>
      <c r="B65" s="87">
        <f>fossil!F43</f>
        <v>1.5281853999999999E-2</v>
      </c>
      <c r="C65"/>
      <c r="D65"/>
      <c r="E65"/>
      <c r="F65"/>
      <c r="G65" s="90">
        <f>'140°C'!A43</f>
        <v>1</v>
      </c>
      <c r="H65" s="91">
        <f>'140°C'!G43</f>
        <v>3.5078613000000002E-2</v>
      </c>
    </row>
    <row r="66" spans="1:8">
      <c r="A66" s="86">
        <f>fossil!A44</f>
        <v>5807064</v>
      </c>
      <c r="B66" s="87">
        <f>fossil!F44</f>
        <v>1.5575111000000001E-2</v>
      </c>
      <c r="C66"/>
      <c r="D66"/>
      <c r="E66"/>
      <c r="F66"/>
      <c r="G66" s="90">
        <f>'140°C'!A44</f>
        <v>1</v>
      </c>
      <c r="H66" s="91">
        <f>'140°C'!G44</f>
        <v>3.3937297999999998E-2</v>
      </c>
    </row>
    <row r="67" spans="1:8">
      <c r="A67" s="86">
        <f>fossil!A45</f>
        <v>8877264</v>
      </c>
      <c r="B67" s="87">
        <f>fossil!F45</f>
        <v>1.6776536000000002E-2</v>
      </c>
      <c r="C67"/>
      <c r="D67"/>
      <c r="E67"/>
      <c r="F67"/>
      <c r="G67" s="90">
        <f>'140°C'!A45</f>
        <v>2</v>
      </c>
      <c r="H67" s="91">
        <f>'140°C'!G45</f>
        <v>3.9242893000000001E-2</v>
      </c>
    </row>
    <row r="68" spans="1:8">
      <c r="A68" s="86">
        <f>fossil!A46</f>
        <v>8877264</v>
      </c>
      <c r="B68" s="87">
        <f>fossil!F46</f>
        <v>1.5003298E-2</v>
      </c>
      <c r="C68"/>
      <c r="D68"/>
      <c r="E68"/>
      <c r="F68"/>
      <c r="G68" s="90">
        <f>'140°C'!A46</f>
        <v>2</v>
      </c>
      <c r="H68" s="91">
        <f>'140°C'!G46</f>
        <v>4.0251370000000002E-2</v>
      </c>
    </row>
    <row r="69" spans="1:8">
      <c r="A69" s="86">
        <f>fossil!A47</f>
        <v>8877264</v>
      </c>
      <c r="B69" s="87">
        <f>fossil!F47</f>
        <v>1.5555114E-2</v>
      </c>
      <c r="C69"/>
      <c r="D69"/>
      <c r="E69"/>
      <c r="F69"/>
      <c r="G69" s="90">
        <f>'140°C'!A47</f>
        <v>4</v>
      </c>
      <c r="H69" s="91">
        <f>'140°C'!G47</f>
        <v>4.9274400000000003E-2</v>
      </c>
    </row>
    <row r="70" spans="1:8">
      <c r="A70" s="86">
        <f>fossil!A48</f>
        <v>9973764</v>
      </c>
      <c r="B70" s="87">
        <f>fossil!F48</f>
        <v>1.4597681E-2</v>
      </c>
      <c r="C70"/>
      <c r="D70"/>
      <c r="E70"/>
      <c r="F70"/>
      <c r="G70" s="90">
        <f>'140°C'!A48</f>
        <v>4</v>
      </c>
      <c r="H70" s="91">
        <f>'140°C'!G48</f>
        <v>5.0990764000000001E-2</v>
      </c>
    </row>
    <row r="71" spans="1:8">
      <c r="A71" s="86">
        <f>fossil!A49</f>
        <v>9973764</v>
      </c>
      <c r="B71" s="87">
        <f>fossil!F49</f>
        <v>1.5340588E-2</v>
      </c>
      <c r="C71"/>
      <c r="D71"/>
      <c r="E71"/>
      <c r="F71"/>
      <c r="G71" s="90">
        <f>'140°C'!A49</f>
        <v>6</v>
      </c>
      <c r="H71" s="91">
        <f>'140°C'!G49</f>
        <v>6.0967703999999998E-2</v>
      </c>
    </row>
    <row r="72" spans="1:8">
      <c r="A72" s="86">
        <f>fossil!A50</f>
        <v>9272004</v>
      </c>
      <c r="B72" s="87">
        <f>fossil!F50</f>
        <v>1.3649839E-2</v>
      </c>
      <c r="G72" s="90">
        <f>'140°C'!A50</f>
        <v>6</v>
      </c>
      <c r="H72" s="91">
        <f>'140°C'!G50</f>
        <v>6.0190133E-2</v>
      </c>
    </row>
    <row r="73" spans="1:8">
      <c r="A73" s="86">
        <f>fossil!A51</f>
        <v>9272004</v>
      </c>
      <c r="B73" s="87">
        <f>fossil!F51</f>
        <v>1.4293024E-2</v>
      </c>
      <c r="G73" s="90">
        <f>'140°C'!A51</f>
        <v>8</v>
      </c>
      <c r="H73" s="91">
        <f>'140°C'!G51</f>
        <v>7.2407400999999996E-2</v>
      </c>
    </row>
    <row r="74" spans="1:8">
      <c r="A74" s="86">
        <f>fossil!A52</f>
        <v>9272004</v>
      </c>
      <c r="B74" s="87">
        <f>fossil!F52</f>
        <v>1.4427743999999999E-2</v>
      </c>
      <c r="G74" s="90">
        <f>'140°C'!A52</f>
        <v>8</v>
      </c>
      <c r="H74" s="91">
        <f>'140°C'!G52</f>
        <v>8.0327307000000001E-2</v>
      </c>
    </row>
    <row r="75" spans="1:8">
      <c r="A75" s="86">
        <f>fossil!A53</f>
        <v>9272004</v>
      </c>
      <c r="B75" s="87">
        <f>fossil!F53</f>
        <v>1.4211886999999999E-2</v>
      </c>
      <c r="G75" s="90">
        <f>'140°C'!A53</f>
        <v>24</v>
      </c>
      <c r="H75" s="91">
        <f>'140°C'!G53</f>
        <v>0.12810028200000001</v>
      </c>
    </row>
    <row r="76" spans="1:8">
      <c r="A76" s="86">
        <f>fossil!A54</f>
        <v>9272004</v>
      </c>
      <c r="B76" s="87">
        <f>fossil!F54</f>
        <v>1.4081086E-2</v>
      </c>
      <c r="G76" s="90">
        <f>'140°C'!A54</f>
        <v>24</v>
      </c>
      <c r="H76" s="91">
        <f>'140°C'!G54</f>
        <v>0.128604516</v>
      </c>
    </row>
    <row r="77" spans="1:8">
      <c r="A77" s="86">
        <f>fossil!A55</f>
        <v>9272004</v>
      </c>
      <c r="B77" s="87">
        <f>fossil!F55</f>
        <v>1.4696580000000001E-2</v>
      </c>
      <c r="G77" s="90">
        <f>'140°C'!A55</f>
        <v>48</v>
      </c>
      <c r="H77" s="91">
        <f>'140°C'!G55</f>
        <v>0.18132857099999999</v>
      </c>
    </row>
    <row r="78" spans="1:8">
      <c r="A78" s="86">
        <f>fossil!A56</f>
        <v>9272004</v>
      </c>
      <c r="B78" s="87">
        <f>fossil!F56</f>
        <v>1.7000370000000001E-2</v>
      </c>
      <c r="G78" s="90">
        <f>'140°C'!A56</f>
        <v>48</v>
      </c>
      <c r="H78" s="91">
        <f>'140°C'!G56</f>
        <v>0.17961648699999999</v>
      </c>
    </row>
    <row r="79" spans="1:8">
      <c r="A79" s="86">
        <f>fossil!A57</f>
        <v>8877264</v>
      </c>
      <c r="B79" s="87">
        <f>fossil!F57</f>
        <v>1.1048541E-2</v>
      </c>
      <c r="G79" s="90">
        <f>'140°C'!A57</f>
        <v>72</v>
      </c>
      <c r="H79" s="91">
        <f>'140°C'!G57</f>
        <v>0.21976948299999999</v>
      </c>
    </row>
    <row r="80" spans="1:8">
      <c r="A80" s="86">
        <f>fossil!A58</f>
        <v>5807064</v>
      </c>
      <c r="B80" s="87">
        <f>fossil!F58</f>
        <v>1.7618801E-2</v>
      </c>
      <c r="G80" s="90">
        <f>'140°C'!A58</f>
        <v>72</v>
      </c>
      <c r="H80" s="91">
        <f>'140°C'!G58</f>
        <v>0.22418375900000001</v>
      </c>
    </row>
    <row r="81" spans="1:8">
      <c r="A81" s="86">
        <f>fossil!A59</f>
        <v>5807064</v>
      </c>
      <c r="B81" s="87">
        <f>fossil!F59</f>
        <v>1.8877204000000002E-2</v>
      </c>
      <c r="G81" s="90">
        <f>'140°C'!A59</f>
        <v>96</v>
      </c>
      <c r="H81" s="91">
        <f>'140°C'!G59</f>
        <v>0.25482178500000002</v>
      </c>
    </row>
    <row r="82" spans="1:8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'140°C'!G60</f>
        <v>0.24893019299999999</v>
      </c>
    </row>
    <row r="83" spans="1:8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'140°C'!G61</f>
        <v>0.276605985</v>
      </c>
    </row>
    <row r="84" spans="1:8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'140°C'!G62</f>
        <v>0.285281691</v>
      </c>
    </row>
    <row r="85" spans="1:8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'140°C'!G63</f>
        <v>3.8484993000000002E-2</v>
      </c>
    </row>
    <row r="86" spans="1:8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'140°C'!G64</f>
        <v>4.1395712000000001E-2</v>
      </c>
    </row>
    <row r="87" spans="1:8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'140°C'!G65</f>
        <v>4.2146021999999998E-2</v>
      </c>
    </row>
    <row r="88" spans="1:8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'140°C'!G66</f>
        <v>4.3568476000000002E-2</v>
      </c>
    </row>
    <row r="89" spans="1:8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'140°C'!G67</f>
        <v>6.1279615000000003E-2</v>
      </c>
    </row>
    <row r="90" spans="1:8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'140°C'!G68</f>
        <v>5.9445181999999999E-2</v>
      </c>
    </row>
    <row r="91" spans="1:8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'140°C'!G69</f>
        <v>7.4347226000000002E-2</v>
      </c>
    </row>
    <row r="92" spans="1:8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'140°C'!G70</f>
        <v>6.7635435999999993E-2</v>
      </c>
    </row>
    <row r="93" spans="1:8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'140°C'!G71</f>
        <v>7.9375101000000003E-2</v>
      </c>
    </row>
    <row r="94" spans="1:8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'140°C'!G72</f>
        <v>8.2474611000000003E-2</v>
      </c>
    </row>
    <row r="95" spans="1:8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'140°C'!G73</f>
        <v>0.14117882400000001</v>
      </c>
    </row>
    <row r="96" spans="1:8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'140°C'!G74</f>
        <v>0.13237945600000001</v>
      </c>
    </row>
    <row r="97" spans="1:8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'140°C'!G75</f>
        <v>0.17367521499999999</v>
      </c>
    </row>
    <row r="98" spans="1:8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'140°C'!G76</f>
        <v>0.17484053399999999</v>
      </c>
    </row>
    <row r="99" spans="1:8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'140°C'!G77</f>
        <v>0.15627000999999999</v>
      </c>
    </row>
    <row r="100" spans="1:8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'140°C'!G78</f>
        <v>0.17144926799999999</v>
      </c>
    </row>
    <row r="101" spans="1:8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'140°C'!G79</f>
        <v>0.186791971</v>
      </c>
    </row>
    <row r="102" spans="1:8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'140°C'!G80</f>
        <v>0.211423004</v>
      </c>
    </row>
    <row r="103" spans="1:8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'140°C'!G81</f>
        <v>0.21214571500000001</v>
      </c>
    </row>
    <row r="104" spans="1:8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'140°C'!G82</f>
        <v>0.23418375899999999</v>
      </c>
    </row>
    <row r="105" spans="1:8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'140°C'!G83</f>
        <v>0.21966302900000001</v>
      </c>
    </row>
    <row r="106" spans="1:8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'140°C'!G84</f>
        <v>3.6300651000000003E-2</v>
      </c>
    </row>
    <row r="107" spans="1:8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'140°C'!G85</f>
        <v>3.7474638999999997E-2</v>
      </c>
    </row>
    <row r="108" spans="1:8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'140°C'!G86</f>
        <v>3.6895302999999997E-2</v>
      </c>
    </row>
    <row r="109" spans="1:8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'140°C'!G87</f>
        <v>3.7863069999999999E-2</v>
      </c>
    </row>
    <row r="110" spans="1:8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'140°C'!G88</f>
        <v>5.0775366000000002E-2</v>
      </c>
    </row>
    <row r="111" spans="1:8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'140°C'!G89</f>
        <v>5.2529323000000003E-2</v>
      </c>
    </row>
    <row r="112" spans="1:8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'140°C'!G90</f>
        <v>6.8259588999999996E-2</v>
      </c>
    </row>
    <row r="113" spans="1:8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'140°C'!G91</f>
        <v>6.2668376999999997E-2</v>
      </c>
    </row>
    <row r="114" spans="1:8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'140°C'!G92</f>
        <v>7.1814453E-2</v>
      </c>
    </row>
    <row r="115" spans="1:8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'140°C'!G93</f>
        <v>7.2640601999999999E-2</v>
      </c>
    </row>
    <row r="116" spans="1:8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'140°C'!G94</f>
        <v>0.117575817</v>
      </c>
    </row>
    <row r="117" spans="1:8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'140°C'!G95</f>
        <v>0.122417127</v>
      </c>
    </row>
    <row r="118" spans="1:8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'140°C'!G96</f>
        <v>0.17056471400000001</v>
      </c>
    </row>
    <row r="119" spans="1:8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'140°C'!G97</f>
        <v>0.15681749</v>
      </c>
    </row>
    <row r="120" spans="1:8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'140°C'!G98</f>
        <v>0.153539493</v>
      </c>
    </row>
    <row r="121" spans="1:8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'140°C'!G99</f>
        <v>0.14507288700000001</v>
      </c>
    </row>
    <row r="122" spans="1:8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'140°C'!G100</f>
        <v>0.143945713</v>
      </c>
    </row>
    <row r="123" spans="1:8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'140°C'!G101</f>
        <v>0.169319848</v>
      </c>
    </row>
    <row r="124" spans="1:8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'140°C'!G102</f>
        <v>0.17744173299999999</v>
      </c>
    </row>
    <row r="125" spans="1:8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'140°C'!G103</f>
        <v>0.17532151100000001</v>
      </c>
    </row>
    <row r="126" spans="1:8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'140°C'!G104</f>
        <v>0.186114692</v>
      </c>
    </row>
    <row r="127" spans="1:8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'140°C'!G105</f>
        <v>0.153085256</v>
      </c>
    </row>
    <row r="128" spans="1:8">
      <c r="A128" s="86">
        <f>fossil!A106</f>
        <v>11508864</v>
      </c>
      <c r="B128" s="87">
        <f>fossil!F106</f>
        <v>1.7664368616215058E-2</v>
      </c>
      <c r="G128"/>
      <c r="H128"/>
    </row>
    <row r="129" spans="1:8">
      <c r="A129" s="86">
        <f>fossil!A107</f>
        <v>11508864</v>
      </c>
      <c r="B129" s="87">
        <f>fossil!F107</f>
        <v>1.9813884217240806E-2</v>
      </c>
      <c r="G129"/>
      <c r="H129"/>
    </row>
    <row r="130" spans="1:8">
      <c r="A130" s="86">
        <f>fossil!A108</f>
        <v>11508864</v>
      </c>
      <c r="B130" s="87">
        <f>fossil!F108</f>
        <v>1.7582859231129035E-2</v>
      </c>
      <c r="G130"/>
      <c r="H130"/>
    </row>
    <row r="131" spans="1:8">
      <c r="A131" s="86">
        <f>fossil!A109</f>
        <v>11508864</v>
      </c>
      <c r="B131" s="87">
        <f>fossil!F109</f>
        <v>1.5812955046372954E-2</v>
      </c>
      <c r="G131"/>
      <c r="H131"/>
    </row>
    <row r="132" spans="1:8">
      <c r="A132" s="86">
        <f>fossil!A110</f>
        <v>11508864</v>
      </c>
      <c r="B132" s="87">
        <f>fossil!F110</f>
        <v>1.5810835844730545E-2</v>
      </c>
      <c r="G132"/>
      <c r="H132"/>
    </row>
    <row r="133" spans="1:8">
      <c r="A133" s="86">
        <f>fossil!A111</f>
        <v>11508864</v>
      </c>
      <c r="B133" s="87">
        <f>fossil!F111</f>
        <v>1.685526466649977E-2</v>
      </c>
      <c r="G133"/>
      <c r="H133"/>
    </row>
    <row r="134" spans="1:8">
      <c r="A134" s="86">
        <f>fossil!A112</f>
        <v>10631664</v>
      </c>
      <c r="B134" s="87">
        <f>fossil!F112</f>
        <v>1.6225180548635761E-2</v>
      </c>
      <c r="G134"/>
      <c r="H134"/>
    </row>
    <row r="135" spans="1:8">
      <c r="A135" s="86">
        <f>fossil!A113</f>
        <v>9315864</v>
      </c>
      <c r="B135" s="87">
        <f>fossil!F113</f>
        <v>1.5293436319696159E-2</v>
      </c>
      <c r="G135"/>
      <c r="H135"/>
    </row>
    <row r="136" spans="1:8">
      <c r="A136" s="86">
        <f>fossil!A114</f>
        <v>9315864</v>
      </c>
      <c r="B136" s="87">
        <f>fossil!F114</f>
        <v>1.3092686804564001E-2</v>
      </c>
      <c r="G136"/>
      <c r="H136"/>
    </row>
    <row r="137" spans="1:8">
      <c r="A137" s="86">
        <f>fossil!A115</f>
        <v>9201828</v>
      </c>
      <c r="B137" s="87">
        <f>fossil!F115</f>
        <v>1.4558553942799498E-2</v>
      </c>
      <c r="G137"/>
      <c r="H137"/>
    </row>
    <row r="138" spans="1:8">
      <c r="A138" s="86">
        <f>fossil!A116</f>
        <v>9315864</v>
      </c>
      <c r="B138" s="87">
        <f>fossil!F116</f>
        <v>1.5947530734975124E-2</v>
      </c>
      <c r="G138"/>
      <c r="H138"/>
    </row>
    <row r="139" spans="1:8">
      <c r="A139" s="86">
        <f>fossil!A117</f>
        <v>9315864</v>
      </c>
      <c r="B139" s="87">
        <f>fossil!F117</f>
        <v>1.5322226514399304E-2</v>
      </c>
      <c r="G139"/>
      <c r="H139"/>
    </row>
    <row r="140" spans="1:8">
      <c r="A140" s="86">
        <f>fossil!A118</f>
        <v>9315864</v>
      </c>
      <c r="B140" s="87">
        <f>fossil!F118</f>
        <v>1.5370564681275857E-2</v>
      </c>
      <c r="G140"/>
      <c r="H140"/>
    </row>
    <row r="141" spans="1:8">
      <c r="A141"/>
      <c r="B141"/>
      <c r="G141" s="49"/>
      <c r="H141" s="50"/>
    </row>
    <row r="142" spans="1:8">
      <c r="G142" s="49"/>
      <c r="H142" s="50"/>
    </row>
    <row r="143" spans="1:8">
      <c r="G143" s="49"/>
      <c r="H143" s="50"/>
    </row>
    <row r="144" spans="1:8">
      <c r="G144" s="49"/>
      <c r="H144" s="50"/>
    </row>
    <row r="145" spans="1:28">
      <c r="A145" s="41" t="s">
        <v>6</v>
      </c>
    </row>
    <row r="146" spans="1:28">
      <c r="B146" s="22">
        <f>Z4</f>
        <v>1.9999999999999999E-7</v>
      </c>
      <c r="C146"/>
      <c r="D146"/>
      <c r="E146"/>
      <c r="F146"/>
      <c r="G146"/>
      <c r="I146" s="58">
        <f>AA4</f>
        <v>0.06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15</v>
      </c>
    </row>
    <row r="147" spans="1:28">
      <c r="A147" s="97" t="s">
        <v>35</v>
      </c>
      <c r="B147" s="97"/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8">
      <c r="A148" s="86">
        <f t="shared" ref="A148:A179" si="12">LOG(A25*B$146)</f>
        <v>0.20412345699788267</v>
      </c>
      <c r="B148" s="100">
        <f>B25</f>
        <v>5.6907469973248803E-2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 t="shared" ref="I148:I185" si="13">D25</f>
        <v>3.9170611000000001E-2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 t="shared" ref="P148:P161" si="14">F25</f>
        <v>3.9170611000000001E-2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 t="shared" ref="W148:W161" si="15">H25</f>
        <v>3.9170611000000001E-2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86">
        <f t="shared" si="12"/>
        <v>0.20412345699788267</v>
      </c>
      <c r="B149" s="100">
        <f t="shared" ref="B149:B212" si="16">B26</f>
        <v>2.8537226039590361E-2</v>
      </c>
      <c r="C149">
        <f>fossil!J4</f>
        <v>3960</v>
      </c>
      <c r="D149" t="str">
        <f>fossil!K4</f>
        <v>RKH</v>
      </c>
      <c r="E149">
        <f>fossil!L4</f>
        <v>1</v>
      </c>
      <c r="F149" t="str">
        <f>fossil!M4</f>
        <v>G483</v>
      </c>
      <c r="G149">
        <f>fossil!N4</f>
        <v>0</v>
      </c>
      <c r="H149" s="51">
        <v>-1</v>
      </c>
      <c r="I149" s="106">
        <f t="shared" si="13"/>
        <v>4.1376841999999997E-2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 t="shared" si="14"/>
        <v>4.1376841999999997E-2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 t="shared" si="15"/>
        <v>4.1376841999999997E-2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86">
        <f t="shared" si="12"/>
        <v>0.20412345699788267</v>
      </c>
      <c r="B150" s="100">
        <f t="shared" si="16"/>
        <v>1.6713993351471661E-2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si="13"/>
        <v>2.7327547000000001E-2</v>
      </c>
      <c r="J150">
        <f>'80°C'!J5</f>
        <v>2588</v>
      </c>
      <c r="K150">
        <f>'80°C'!K5</f>
        <v>0</v>
      </c>
      <c r="L150">
        <f>'80°C'!L5</f>
        <v>0</v>
      </c>
      <c r="M150" t="str">
        <f>'80°C'!M5</f>
        <v>H391</v>
      </c>
      <c r="N150" t="str">
        <f>'80°C'!N5</f>
        <v>nh4 contam</v>
      </c>
      <c r="O150" s="51">
        <v>-1</v>
      </c>
      <c r="P150" s="103">
        <f t="shared" si="14"/>
        <v>2.7327547000000001E-2</v>
      </c>
      <c r="Q150">
        <f>'110°C'!J5</f>
        <v>2588</v>
      </c>
      <c r="R150">
        <f>'110°C'!K5</f>
        <v>0</v>
      </c>
      <c r="S150">
        <f>'110°C'!L5</f>
        <v>0</v>
      </c>
      <c r="T150" t="str">
        <f>'110°C'!M5</f>
        <v>H391</v>
      </c>
      <c r="U150" t="str">
        <f>'110°C'!N5</f>
        <v>nh4 contam</v>
      </c>
      <c r="V150" s="51">
        <v>-1</v>
      </c>
      <c r="W150" s="104">
        <f t="shared" si="15"/>
        <v>2.7327547000000001E-2</v>
      </c>
      <c r="X150" s="41">
        <f>'140°C'!J5</f>
        <v>2588</v>
      </c>
      <c r="Y150" s="41">
        <f>'140°C'!K5</f>
        <v>0</v>
      </c>
      <c r="Z150" s="41">
        <f>'140°C'!L5</f>
        <v>0</v>
      </c>
      <c r="AA150" s="41" t="str">
        <f>'140°C'!M5</f>
        <v>H391</v>
      </c>
      <c r="AB150" s="41" t="str">
        <f>'140°C'!N5</f>
        <v>nh4 contam</v>
      </c>
    </row>
    <row r="151" spans="1:28">
      <c r="A151" s="86">
        <f t="shared" si="12"/>
        <v>9.6608612306322825E-2</v>
      </c>
      <c r="B151" s="100">
        <f t="shared" si="16"/>
        <v>2.3122542104583355E-2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3"/>
        <v>2.8973175E-2</v>
      </c>
      <c r="J151">
        <f>'80°C'!J6</f>
        <v>2588</v>
      </c>
      <c r="K151">
        <f>'80°C'!K6</f>
        <v>0</v>
      </c>
      <c r="L151">
        <f>'80°C'!L6</f>
        <v>0</v>
      </c>
      <c r="M151" t="str">
        <f>'80°C'!M6</f>
        <v>H391</v>
      </c>
      <c r="N151" t="str">
        <f>'80°C'!N6</f>
        <v>nh4 contam</v>
      </c>
      <c r="O151" s="51">
        <v>-1</v>
      </c>
      <c r="P151" s="103">
        <f t="shared" si="14"/>
        <v>2.8973175E-2</v>
      </c>
      <c r="Q151">
        <f>'110°C'!J6</f>
        <v>2588</v>
      </c>
      <c r="R151">
        <f>'110°C'!K6</f>
        <v>0</v>
      </c>
      <c r="S151">
        <f>'110°C'!L6</f>
        <v>0</v>
      </c>
      <c r="T151" t="str">
        <f>'110°C'!M6</f>
        <v>H391</v>
      </c>
      <c r="U151" t="str">
        <f>'110°C'!N6</f>
        <v>nh4 contam</v>
      </c>
      <c r="V151" s="51">
        <v>-1</v>
      </c>
      <c r="W151" s="104">
        <f t="shared" si="15"/>
        <v>2.8973175E-2</v>
      </c>
      <c r="X151" s="41">
        <f>'140°C'!J6</f>
        <v>2588</v>
      </c>
      <c r="Y151" s="41">
        <f>'140°C'!K6</f>
        <v>0</v>
      </c>
      <c r="Z151" s="41">
        <f>'140°C'!L6</f>
        <v>0</v>
      </c>
      <c r="AA151" s="41" t="str">
        <f>'140°C'!M6</f>
        <v>H391</v>
      </c>
      <c r="AB151" s="41" t="str">
        <f>'140°C'!N6</f>
        <v>nh4 contam</v>
      </c>
    </row>
    <row r="152" spans="1:28">
      <c r="A152" s="86">
        <f t="shared" si="12"/>
        <v>9.6608612306322825E-2</v>
      </c>
      <c r="B152" s="100">
        <f t="shared" si="16"/>
        <v>2.2347200230317974E-2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3"/>
        <v>3.1809123000000002E-2</v>
      </c>
      <c r="J152">
        <f>'80°C'!J7</f>
        <v>2589</v>
      </c>
      <c r="K152">
        <f>'80°C'!K7</f>
        <v>0</v>
      </c>
      <c r="L152">
        <f>'80°C'!L7</f>
        <v>0</v>
      </c>
      <c r="M152" t="str">
        <f>'80°C'!M7</f>
        <v>H402</v>
      </c>
      <c r="N152" t="str">
        <f>'80°C'!N7</f>
        <v>NA</v>
      </c>
      <c r="O152" s="51">
        <v>-1</v>
      </c>
      <c r="P152" s="103">
        <f t="shared" si="14"/>
        <v>3.1809123000000002E-2</v>
      </c>
      <c r="Q152">
        <f>'110°C'!J7</f>
        <v>2589</v>
      </c>
      <c r="R152">
        <f>'110°C'!K7</f>
        <v>0</v>
      </c>
      <c r="S152">
        <f>'110°C'!L7</f>
        <v>0</v>
      </c>
      <c r="T152" t="str">
        <f>'110°C'!M7</f>
        <v>H402</v>
      </c>
      <c r="U152" t="str">
        <f>'110°C'!N7</f>
        <v>NA</v>
      </c>
      <c r="V152" s="51">
        <v>-1</v>
      </c>
      <c r="W152" s="104">
        <f t="shared" si="15"/>
        <v>3.1809123000000002E-2</v>
      </c>
      <c r="X152" s="41">
        <f>'140°C'!J7</f>
        <v>2589</v>
      </c>
      <c r="Y152" s="41">
        <f>'140°C'!K7</f>
        <v>0</v>
      </c>
      <c r="Z152" s="41">
        <f>'140°C'!L7</f>
        <v>0</v>
      </c>
      <c r="AA152" s="41" t="str">
        <f>'140°C'!M7</f>
        <v>H402</v>
      </c>
      <c r="AB152" s="41" t="str">
        <f>'140°C'!N7</f>
        <v>NA</v>
      </c>
    </row>
    <row r="153" spans="1:28">
      <c r="A153" s="86">
        <f t="shared" si="12"/>
        <v>9.6608612306322825E-2</v>
      </c>
      <c r="B153" s="100">
        <f t="shared" si="16"/>
        <v>2.2907646700652731E-2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3"/>
        <v>3.4972666999999999E-2</v>
      </c>
      <c r="J153">
        <f>'80°C'!J8</f>
        <v>2589</v>
      </c>
      <c r="K153">
        <f>'80°C'!K8</f>
        <v>0</v>
      </c>
      <c r="L153">
        <f>'80°C'!L8</f>
        <v>0</v>
      </c>
      <c r="M153" t="str">
        <f>'80°C'!M8</f>
        <v>H402</v>
      </c>
      <c r="N153" t="str">
        <f>'80°C'!N8</f>
        <v>NA</v>
      </c>
      <c r="O153" s="51">
        <v>-1</v>
      </c>
      <c r="P153" s="103">
        <f t="shared" si="14"/>
        <v>3.4972666999999999E-2</v>
      </c>
      <c r="Q153">
        <f>'110°C'!J8</f>
        <v>2589</v>
      </c>
      <c r="R153">
        <f>'110°C'!K8</f>
        <v>0</v>
      </c>
      <c r="S153">
        <f>'110°C'!L8</f>
        <v>0</v>
      </c>
      <c r="T153" t="str">
        <f>'110°C'!M8</f>
        <v>H402</v>
      </c>
      <c r="U153" t="str">
        <f>'110°C'!N8</f>
        <v>NA</v>
      </c>
      <c r="V153" s="51">
        <v>-1</v>
      </c>
      <c r="W153" s="104">
        <f t="shared" si="15"/>
        <v>3.4972666999999999E-2</v>
      </c>
      <c r="X153" s="41">
        <f>'140°C'!J8</f>
        <v>2589</v>
      </c>
      <c r="Y153" s="41">
        <f>'140°C'!K8</f>
        <v>0</v>
      </c>
      <c r="Z153" s="41">
        <f>'140°C'!L8</f>
        <v>0</v>
      </c>
      <c r="AA153" s="41" t="str">
        <f>'140°C'!M8</f>
        <v>H402</v>
      </c>
      <c r="AB153" s="41" t="str">
        <f>'140°C'!N8</f>
        <v>NA</v>
      </c>
    </row>
    <row r="154" spans="1:28">
      <c r="A154" s="86">
        <f t="shared" si="12"/>
        <v>9.6608612306322825E-2</v>
      </c>
      <c r="B154" s="100">
        <f t="shared" si="16"/>
        <v>2.4207213077421862E-2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3"/>
        <v>4.1119737000000003E-2</v>
      </c>
      <c r="J154">
        <f>'80°C'!J9</f>
        <v>4126</v>
      </c>
      <c r="K154">
        <f>'80°C'!K9</f>
        <v>0</v>
      </c>
      <c r="L154">
        <f>'80°C'!L9</f>
        <v>0</v>
      </c>
      <c r="M154" t="str">
        <f>'80°C'!M9</f>
        <v>G483</v>
      </c>
      <c r="N154" t="str">
        <f>'80°C'!N9</f>
        <v>NA</v>
      </c>
      <c r="O154" s="51">
        <v>-1</v>
      </c>
      <c r="P154" s="103">
        <f t="shared" si="14"/>
        <v>4.1119737000000003E-2</v>
      </c>
      <c r="Q154">
        <f>'110°C'!J9</f>
        <v>4126</v>
      </c>
      <c r="R154">
        <f>'110°C'!K9</f>
        <v>0</v>
      </c>
      <c r="S154">
        <f>'110°C'!L9</f>
        <v>0</v>
      </c>
      <c r="T154" t="str">
        <f>'110°C'!M9</f>
        <v>G483</v>
      </c>
      <c r="U154" t="str">
        <f>'110°C'!N9</f>
        <v>NA</v>
      </c>
      <c r="V154" s="51">
        <v>-1</v>
      </c>
      <c r="W154" s="104">
        <f t="shared" si="15"/>
        <v>4.1119737000000003E-2</v>
      </c>
      <c r="X154" s="41">
        <f>'140°C'!J9</f>
        <v>4126</v>
      </c>
      <c r="Y154" s="41">
        <f>'140°C'!K9</f>
        <v>0</v>
      </c>
      <c r="Z154" s="41">
        <f>'140°C'!L9</f>
        <v>0</v>
      </c>
      <c r="AA154" s="41" t="str">
        <f>'140°C'!M9</f>
        <v>G483</v>
      </c>
      <c r="AB154" s="41" t="str">
        <f>'140°C'!N9</f>
        <v>NA</v>
      </c>
    </row>
    <row r="155" spans="1:28">
      <c r="A155" s="86">
        <f t="shared" si="12"/>
        <v>9.6608612306322825E-2</v>
      </c>
      <c r="B155" s="100">
        <f t="shared" si="16"/>
        <v>2.3407996923605817E-2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3"/>
        <v>3.9572889E-2</v>
      </c>
      <c r="J155">
        <f>'80°C'!J10</f>
        <v>4126</v>
      </c>
      <c r="K155">
        <f>'80°C'!K10</f>
        <v>0</v>
      </c>
      <c r="L155">
        <f>'80°C'!L10</f>
        <v>0</v>
      </c>
      <c r="M155" t="str">
        <f>'80°C'!M10</f>
        <v>G483</v>
      </c>
      <c r="N155" t="str">
        <f>'80°C'!N10</f>
        <v>NA</v>
      </c>
      <c r="O155" s="51">
        <v>-1</v>
      </c>
      <c r="P155" s="103">
        <f t="shared" si="14"/>
        <v>3.9572889E-2</v>
      </c>
      <c r="Q155">
        <f>'110°C'!J10</f>
        <v>4126</v>
      </c>
      <c r="R155">
        <f>'110°C'!K10</f>
        <v>0</v>
      </c>
      <c r="S155">
        <f>'110°C'!L10</f>
        <v>0</v>
      </c>
      <c r="T155" t="str">
        <f>'110°C'!M10</f>
        <v>G483</v>
      </c>
      <c r="U155" t="str">
        <f>'110°C'!N10</f>
        <v>NA</v>
      </c>
      <c r="V155" s="51">
        <v>-1</v>
      </c>
      <c r="W155" s="104">
        <f t="shared" si="15"/>
        <v>3.9572889E-2</v>
      </c>
      <c r="X155" s="41">
        <f>'140°C'!J10</f>
        <v>4126</v>
      </c>
      <c r="Y155" s="41">
        <f>'140°C'!K10</f>
        <v>0</v>
      </c>
      <c r="Z155" s="41">
        <f>'140°C'!L10</f>
        <v>0</v>
      </c>
      <c r="AA155" s="41" t="str">
        <f>'140°C'!M10</f>
        <v>G483</v>
      </c>
      <c r="AB155" s="41" t="str">
        <f>'140°C'!N10</f>
        <v>NA</v>
      </c>
    </row>
    <row r="156" spans="1:28">
      <c r="A156" s="86">
        <f t="shared" si="12"/>
        <v>9.6608612306322825E-2</v>
      </c>
      <c r="B156" s="100">
        <f t="shared" si="16"/>
        <v>1.8197677321103556E-2</v>
      </c>
      <c r="C156">
        <f>fossil!J11</f>
        <v>3962</v>
      </c>
      <c r="D156" t="str">
        <f>fossil!K11</f>
        <v>RKH</v>
      </c>
      <c r="E156">
        <f>fossil!L11</f>
        <v>2</v>
      </c>
      <c r="F156" t="str">
        <f>fossil!M11</f>
        <v>G483</v>
      </c>
      <c r="G156">
        <f>fossil!N11</f>
        <v>0</v>
      </c>
      <c r="H156" s="51">
        <v>-1</v>
      </c>
      <c r="I156" s="106">
        <f t="shared" si="13"/>
        <v>3.1250088000000002E-2</v>
      </c>
      <c r="J156">
        <f>'80°C'!J11</f>
        <v>4126</v>
      </c>
      <c r="K156">
        <f>'80°C'!K11</f>
        <v>0</v>
      </c>
      <c r="L156">
        <f>'80°C'!L11</f>
        <v>0</v>
      </c>
      <c r="M156" t="str">
        <f>'80°C'!M11</f>
        <v>H398</v>
      </c>
      <c r="N156" t="str">
        <f>'80°C'!N11</f>
        <v>NA</v>
      </c>
      <c r="O156" s="51">
        <v>-1</v>
      </c>
      <c r="P156" s="103">
        <f t="shared" si="14"/>
        <v>3.1250088000000002E-2</v>
      </c>
      <c r="Q156">
        <f>'110°C'!J11</f>
        <v>4126</v>
      </c>
      <c r="R156">
        <f>'110°C'!K11</f>
        <v>0</v>
      </c>
      <c r="S156">
        <f>'110°C'!L11</f>
        <v>0</v>
      </c>
      <c r="T156" t="str">
        <f>'110°C'!M11</f>
        <v>H398</v>
      </c>
      <c r="U156" t="str">
        <f>'110°C'!N11</f>
        <v>NA</v>
      </c>
      <c r="V156" s="51">
        <v>-1</v>
      </c>
      <c r="W156" s="104">
        <f t="shared" si="15"/>
        <v>3.1250088000000002E-2</v>
      </c>
      <c r="X156" s="41">
        <f>'140°C'!J11</f>
        <v>4126</v>
      </c>
      <c r="Y156" s="41">
        <f>'140°C'!K11</f>
        <v>0</v>
      </c>
      <c r="Z156" s="41">
        <f>'140°C'!L11</f>
        <v>0</v>
      </c>
      <c r="AA156" s="41" t="str">
        <f>'140°C'!M11</f>
        <v>H398</v>
      </c>
      <c r="AB156" s="41" t="str">
        <f>'140°C'!N11</f>
        <v>NA</v>
      </c>
    </row>
    <row r="157" spans="1:28">
      <c r="A157" s="86">
        <f t="shared" si="12"/>
        <v>9.6608612306322825E-2</v>
      </c>
      <c r="B157" s="100">
        <f t="shared" si="16"/>
        <v>1.5502634094366597E-2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3"/>
        <v>3.1802054000000003E-2</v>
      </c>
      <c r="J157">
        <f>'80°C'!J12</f>
        <v>4126</v>
      </c>
      <c r="K157">
        <f>'80°C'!K12</f>
        <v>0</v>
      </c>
      <c r="L157">
        <f>'80°C'!L12</f>
        <v>0</v>
      </c>
      <c r="M157" t="str">
        <f>'80°C'!M12</f>
        <v>H398</v>
      </c>
      <c r="N157" t="str">
        <f>'80°C'!N12</f>
        <v>NA</v>
      </c>
      <c r="O157" s="51">
        <v>-1</v>
      </c>
      <c r="P157" s="103">
        <f t="shared" si="14"/>
        <v>3.1802054000000003E-2</v>
      </c>
      <c r="Q157">
        <f>'110°C'!J12</f>
        <v>4126</v>
      </c>
      <c r="R157">
        <f>'110°C'!K12</f>
        <v>0</v>
      </c>
      <c r="S157">
        <f>'110°C'!L12</f>
        <v>0</v>
      </c>
      <c r="T157" t="str">
        <f>'110°C'!M12</f>
        <v>H398</v>
      </c>
      <c r="U157" t="str">
        <f>'110°C'!N12</f>
        <v>NA</v>
      </c>
      <c r="V157" s="51">
        <v>-1</v>
      </c>
      <c r="W157" s="104">
        <f t="shared" si="15"/>
        <v>3.1802054000000003E-2</v>
      </c>
      <c r="X157" s="41">
        <f>'140°C'!J12</f>
        <v>4126</v>
      </c>
      <c r="Y157" s="41">
        <f>'140°C'!K12</f>
        <v>0</v>
      </c>
      <c r="Z157" s="41">
        <f>'140°C'!L12</f>
        <v>0</v>
      </c>
      <c r="AA157" s="41" t="str">
        <f>'140°C'!M12</f>
        <v>H398</v>
      </c>
      <c r="AB157" s="41" t="str">
        <f>'140°C'!N12</f>
        <v>NA</v>
      </c>
    </row>
    <row r="158" spans="1:28">
      <c r="A158" s="86">
        <f t="shared" si="12"/>
        <v>9.6608612306322825E-2</v>
      </c>
      <c r="B158" s="100">
        <f t="shared" si="16"/>
        <v>1.5921161501360401E-2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3"/>
        <v>4.0593995000000001E-2</v>
      </c>
      <c r="J158">
        <f>'80°C'!J13</f>
        <v>4129</v>
      </c>
      <c r="K158">
        <f>'80°C'!K13</f>
        <v>0</v>
      </c>
      <c r="L158">
        <f>'80°C'!L13</f>
        <v>0</v>
      </c>
      <c r="M158" t="str">
        <f>'80°C'!M13</f>
        <v>G483</v>
      </c>
      <c r="N158" t="str">
        <f>'80°C'!N13</f>
        <v>NA</v>
      </c>
      <c r="O158" s="51">
        <v>-1</v>
      </c>
      <c r="P158" s="103">
        <f t="shared" si="14"/>
        <v>4.0593995000000001E-2</v>
      </c>
      <c r="Q158">
        <f>'110°C'!J13</f>
        <v>4129</v>
      </c>
      <c r="R158">
        <f>'110°C'!K13</f>
        <v>0</v>
      </c>
      <c r="S158">
        <f>'110°C'!L13</f>
        <v>0</v>
      </c>
      <c r="T158" t="str">
        <f>'110°C'!M13</f>
        <v>G483</v>
      </c>
      <c r="U158" t="str">
        <f>'110°C'!N13</f>
        <v>NA</v>
      </c>
      <c r="V158" s="51">
        <v>-1</v>
      </c>
      <c r="W158" s="104">
        <f t="shared" si="15"/>
        <v>4.0593995000000001E-2</v>
      </c>
      <c r="X158" s="41">
        <f>'140°C'!J13</f>
        <v>4129</v>
      </c>
      <c r="Y158" s="41">
        <f>'140°C'!K13</f>
        <v>0</v>
      </c>
      <c r="Z158" s="41">
        <f>'140°C'!L13</f>
        <v>0</v>
      </c>
      <c r="AA158" s="41" t="str">
        <f>'140°C'!M13</f>
        <v>G483</v>
      </c>
      <c r="AB158" s="41" t="str">
        <f>'140°C'!N13</f>
        <v>NA</v>
      </c>
    </row>
    <row r="159" spans="1:28">
      <c r="A159" s="86">
        <f t="shared" si="12"/>
        <v>9.6608612306322825E-2</v>
      </c>
      <c r="B159" s="100">
        <f t="shared" si="16"/>
        <v>1.4689972694361092E-2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3"/>
        <v>3.8597777999999999E-2</v>
      </c>
      <c r="J159">
        <f>'80°C'!J14</f>
        <v>4129</v>
      </c>
      <c r="K159">
        <f>'80°C'!K14</f>
        <v>0</v>
      </c>
      <c r="L159">
        <f>'80°C'!L14</f>
        <v>0</v>
      </c>
      <c r="M159" t="str">
        <f>'80°C'!M14</f>
        <v>G483</v>
      </c>
      <c r="N159" t="str">
        <f>'80°C'!N14</f>
        <v>NA</v>
      </c>
      <c r="O159" s="51">
        <v>-1</v>
      </c>
      <c r="P159" s="103">
        <f t="shared" si="14"/>
        <v>3.8597777999999999E-2</v>
      </c>
      <c r="Q159">
        <f>'110°C'!J14</f>
        <v>4129</v>
      </c>
      <c r="R159">
        <f>'110°C'!K14</f>
        <v>0</v>
      </c>
      <c r="S159">
        <f>'110°C'!L14</f>
        <v>0</v>
      </c>
      <c r="T159" t="str">
        <f>'110°C'!M14</f>
        <v>G483</v>
      </c>
      <c r="U159" t="str">
        <f>'110°C'!N14</f>
        <v>NA</v>
      </c>
      <c r="V159" s="51">
        <v>-1</v>
      </c>
      <c r="W159" s="104">
        <f t="shared" si="15"/>
        <v>3.8597777999999999E-2</v>
      </c>
      <c r="X159" s="41">
        <f>'140°C'!J14</f>
        <v>4129</v>
      </c>
      <c r="Y159" s="41">
        <f>'140°C'!K14</f>
        <v>0</v>
      </c>
      <c r="Z159" s="41">
        <f>'140°C'!L14</f>
        <v>0</v>
      </c>
      <c r="AA159" s="41" t="str">
        <f>'140°C'!M14</f>
        <v>G483</v>
      </c>
      <c r="AB159" s="41" t="str">
        <f>'140°C'!N14</f>
        <v>NA</v>
      </c>
    </row>
    <row r="160" spans="1:28">
      <c r="A160" s="86">
        <f t="shared" si="12"/>
        <v>-4.6601420354702786E-2</v>
      </c>
      <c r="B160" s="100">
        <f t="shared" si="16"/>
        <v>2.1373739413825019E-2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51">
        <v>-1</v>
      </c>
      <c r="I160" s="106">
        <f t="shared" si="13"/>
        <v>3.8441712000000003E-2</v>
      </c>
      <c r="J160">
        <f>'80°C'!J15</f>
        <v>4129</v>
      </c>
      <c r="K160">
        <f>'80°C'!K15</f>
        <v>0</v>
      </c>
      <c r="L160">
        <f>'80°C'!L15</f>
        <v>0</v>
      </c>
      <c r="M160" t="str">
        <f>'80°C'!M15</f>
        <v>H429</v>
      </c>
      <c r="N160" t="str">
        <f>'80°C'!N15</f>
        <v>NA</v>
      </c>
      <c r="O160" s="51">
        <v>-1</v>
      </c>
      <c r="P160" s="103">
        <f t="shared" si="14"/>
        <v>3.8441712000000003E-2</v>
      </c>
      <c r="Q160">
        <f>'110°C'!J15</f>
        <v>4129</v>
      </c>
      <c r="R160">
        <f>'110°C'!K15</f>
        <v>0</v>
      </c>
      <c r="S160">
        <f>'110°C'!L15</f>
        <v>0</v>
      </c>
      <c r="T160" t="str">
        <f>'110°C'!M15</f>
        <v>H429</v>
      </c>
      <c r="U160" t="str">
        <f>'110°C'!N15</f>
        <v>NA</v>
      </c>
      <c r="V160" s="51">
        <v>-1</v>
      </c>
      <c r="W160" s="104">
        <f t="shared" si="15"/>
        <v>3.8441712000000003E-2</v>
      </c>
      <c r="X160" s="41">
        <f>'140°C'!J15</f>
        <v>4129</v>
      </c>
      <c r="Y160" s="41">
        <f>'140°C'!K15</f>
        <v>0</v>
      </c>
      <c r="Z160" s="41">
        <f>'140°C'!L15</f>
        <v>0</v>
      </c>
      <c r="AA160" s="41" t="str">
        <f>'140°C'!M15</f>
        <v>H429</v>
      </c>
      <c r="AB160" s="41" t="str">
        <f>'140°C'!N15</f>
        <v>NA</v>
      </c>
    </row>
    <row r="161" spans="1:28">
      <c r="A161" s="86">
        <f t="shared" si="12"/>
        <v>-4.6601420354702786E-2</v>
      </c>
      <c r="B161" s="100">
        <f t="shared" si="16"/>
        <v>2.0173184953936434E-2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51">
        <v>-1</v>
      </c>
      <c r="I161" s="106">
        <f t="shared" si="13"/>
        <v>3.2593414000000001E-2</v>
      </c>
      <c r="J161">
        <f>'80°C'!J16</f>
        <v>4129</v>
      </c>
      <c r="K161">
        <f>'80°C'!K16</f>
        <v>0</v>
      </c>
      <c r="L161">
        <f>'80°C'!L16</f>
        <v>0</v>
      </c>
      <c r="M161" t="str">
        <f>'80°C'!M16</f>
        <v>H402</v>
      </c>
      <c r="N161" t="str">
        <f>'80°C'!N16</f>
        <v>NA</v>
      </c>
      <c r="O161" s="51">
        <v>-1</v>
      </c>
      <c r="P161" s="103">
        <f t="shared" si="14"/>
        <v>3.2593414000000001E-2</v>
      </c>
      <c r="Q161">
        <f>'110°C'!J16</f>
        <v>4129</v>
      </c>
      <c r="R161">
        <f>'110°C'!K16</f>
        <v>0</v>
      </c>
      <c r="S161">
        <f>'110°C'!L16</f>
        <v>0</v>
      </c>
      <c r="T161" t="str">
        <f>'110°C'!M16</f>
        <v>H402</v>
      </c>
      <c r="U161" t="str">
        <f>'110°C'!N16</f>
        <v>NA</v>
      </c>
      <c r="V161" s="51">
        <v>-1</v>
      </c>
      <c r="W161" s="104">
        <f t="shared" si="15"/>
        <v>3.2593414000000001E-2</v>
      </c>
      <c r="X161" s="41">
        <f>'140°C'!J16</f>
        <v>4129</v>
      </c>
      <c r="Y161" s="41">
        <f>'140°C'!K16</f>
        <v>0</v>
      </c>
      <c r="Z161" s="41">
        <f>'140°C'!L16</f>
        <v>0</v>
      </c>
      <c r="AA161" s="41" t="str">
        <f>'140°C'!M16</f>
        <v>H402</v>
      </c>
      <c r="AB161" s="41" t="str">
        <f>'140°C'!N16</f>
        <v>NA</v>
      </c>
    </row>
    <row r="162" spans="1:28">
      <c r="A162" s="86">
        <f t="shared" si="12"/>
        <v>-4.6601420354702786E-2</v>
      </c>
      <c r="B162" s="100">
        <f t="shared" si="16"/>
        <v>2.2522528424145052E-2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 t="shared" ref="H162:H185" si="17">LOG(C39*I$146)</f>
        <v>0.85733249643126841</v>
      </c>
      <c r="I162" s="100">
        <f t="shared" si="13"/>
        <v>4.1602459000000001E-2</v>
      </c>
      <c r="J162">
        <f>'80°C'!J17</f>
        <v>2588</v>
      </c>
      <c r="K162">
        <f>'80°C'!K17</f>
        <v>80</v>
      </c>
      <c r="L162">
        <f>'80°C'!L17</f>
        <v>120</v>
      </c>
      <c r="M162" t="str">
        <f>'80°C'!M17</f>
        <v>H391</v>
      </c>
      <c r="N162" t="str">
        <f>'80°C'!N17</f>
        <v>nh4 contam</v>
      </c>
      <c r="O162" s="101">
        <f>LOG(E40)</f>
        <v>2.0791812460476247</v>
      </c>
      <c r="P162" s="102">
        <f>F40</f>
        <v>9.7143160000000006E-2</v>
      </c>
      <c r="Q162">
        <f>'110°C'!J18</f>
        <v>2588</v>
      </c>
      <c r="R162">
        <f>'110°C'!K18</f>
        <v>110</v>
      </c>
      <c r="S162">
        <f>'110°C'!L18</f>
        <v>120</v>
      </c>
      <c r="T162" t="str">
        <f>'110°C'!M18</f>
        <v>H391</v>
      </c>
      <c r="U162" t="str">
        <f>'110°C'!N18</f>
        <v>nh4 contam</v>
      </c>
      <c r="V162" s="101">
        <f t="shared" ref="V162:V170" si="18">LOG(G40*W$146)</f>
        <v>1.1760912590556813</v>
      </c>
      <c r="W162" s="103">
        <f t="shared" ref="W162:W170" si="19">H40</f>
        <v>3.8238434000000002E-2</v>
      </c>
      <c r="X162" s="41">
        <f>'140°C'!J18</f>
        <v>2588</v>
      </c>
      <c r="Y162" s="41">
        <f>'140°C'!K18</f>
        <v>140</v>
      </c>
      <c r="Z162" s="41">
        <f>'140°C'!L18</f>
        <v>1</v>
      </c>
      <c r="AA162" s="41" t="str">
        <f>'140°C'!M18</f>
        <v>H391</v>
      </c>
      <c r="AB162" s="41" t="str">
        <f>'140°C'!N18</f>
        <v>nh4 contam</v>
      </c>
    </row>
    <row r="163" spans="1:28">
      <c r="A163" s="86">
        <f t="shared" si="12"/>
        <v>-4.6601420354702786E-2</v>
      </c>
      <c r="B163" s="100">
        <f t="shared" si="16"/>
        <v>1.4586713130469612E-2</v>
      </c>
      <c r="C163">
        <f>fossil!J18</f>
        <v>2905</v>
      </c>
      <c r="D163" t="str">
        <f>fossil!K18</f>
        <v>RKH</v>
      </c>
      <c r="E163">
        <f>fossil!L18</f>
        <v>3</v>
      </c>
      <c r="F163" t="str">
        <f>fossil!M18</f>
        <v>G483</v>
      </c>
      <c r="G163">
        <f>fossil!N18</f>
        <v>0</v>
      </c>
      <c r="H163" s="86">
        <f t="shared" si="17"/>
        <v>0.85733249643126841</v>
      </c>
      <c r="I163" s="100">
        <f t="shared" si="13"/>
        <v>4.0072757000000001E-2</v>
      </c>
      <c r="J163">
        <f>'80°C'!J18</f>
        <v>2588</v>
      </c>
      <c r="K163">
        <f>'80°C'!K18</f>
        <v>80</v>
      </c>
      <c r="L163">
        <f>'80°C'!L18</f>
        <v>120</v>
      </c>
      <c r="M163" t="str">
        <f>'80°C'!M18</f>
        <v>H391</v>
      </c>
      <c r="N163" t="str">
        <f>'80°C'!N18</f>
        <v>nh4 contam</v>
      </c>
      <c r="O163" s="101">
        <f>LOG(E42)</f>
        <v>2.3802112417116059</v>
      </c>
      <c r="P163" s="102">
        <f>F42</f>
        <v>0.132606892</v>
      </c>
      <c r="Q163">
        <f>'110°C'!J20</f>
        <v>2588</v>
      </c>
      <c r="R163">
        <f>'110°C'!K20</f>
        <v>110</v>
      </c>
      <c r="S163">
        <f>'110°C'!L20</f>
        <v>240</v>
      </c>
      <c r="T163" t="str">
        <f>'110°C'!M20</f>
        <v>H391</v>
      </c>
      <c r="U163" t="str">
        <f>'110°C'!N20</f>
        <v>nh4 contam</v>
      </c>
      <c r="V163" s="101">
        <f t="shared" si="18"/>
        <v>1.1760912590556813</v>
      </c>
      <c r="W163" s="103">
        <f t="shared" si="19"/>
        <v>3.6971262999999997E-2</v>
      </c>
      <c r="X163" s="41">
        <f>'140°C'!J19</f>
        <v>2588</v>
      </c>
      <c r="Y163" s="41">
        <f>'140°C'!K19</f>
        <v>140</v>
      </c>
      <c r="Z163" s="41">
        <f>'140°C'!L19</f>
        <v>1</v>
      </c>
      <c r="AA163" s="41" t="str">
        <f>'140°C'!M19</f>
        <v>H391</v>
      </c>
      <c r="AB163" s="41" t="str">
        <f>'140°C'!N19</f>
        <v>nh4 contam</v>
      </c>
    </row>
    <row r="164" spans="1:28">
      <c r="A164" s="86">
        <f t="shared" si="12"/>
        <v>-4.6601420354702786E-2</v>
      </c>
      <c r="B164" s="100">
        <f t="shared" si="16"/>
        <v>1.5398194796661201E-2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7"/>
        <v>1.9365137424788932</v>
      </c>
      <c r="I164" s="100">
        <f t="shared" si="13"/>
        <v>6.2822084E-2</v>
      </c>
      <c r="J164">
        <f>'80°C'!J19</f>
        <v>2588</v>
      </c>
      <c r="K164">
        <f>'80°C'!K19</f>
        <v>80</v>
      </c>
      <c r="L164">
        <f>'80°C'!L19</f>
        <v>1440</v>
      </c>
      <c r="M164" t="str">
        <f>'80°C'!M19</f>
        <v>H420</v>
      </c>
      <c r="N164" t="str">
        <f>'80°C'!N19</f>
        <v>NA</v>
      </c>
      <c r="O164" s="101">
        <f>LOG(E43)</f>
        <v>2.6812412373755872</v>
      </c>
      <c r="P164" s="102">
        <f>F43</f>
        <v>0.14923039199999999</v>
      </c>
      <c r="Q164">
        <f>'110°C'!J21</f>
        <v>2588</v>
      </c>
      <c r="R164">
        <f>'110°C'!K21</f>
        <v>110</v>
      </c>
      <c r="S164">
        <f>'110°C'!L21</f>
        <v>480</v>
      </c>
      <c r="T164" t="str">
        <f>'110°C'!M21</f>
        <v>H391</v>
      </c>
      <c r="U164" t="str">
        <f>'110°C'!N21</f>
        <v>nh4 contam</v>
      </c>
      <c r="V164" s="101">
        <f t="shared" si="18"/>
        <v>1.1760912590556813</v>
      </c>
      <c r="W164" s="103">
        <f t="shared" si="19"/>
        <v>3.1610028999999998E-2</v>
      </c>
      <c r="X164" s="41">
        <f>'140°C'!J20</f>
        <v>2588</v>
      </c>
      <c r="Y164" s="41">
        <f>'140°C'!K20</f>
        <v>140</v>
      </c>
      <c r="Z164" s="41">
        <f>'140°C'!L20</f>
        <v>1</v>
      </c>
      <c r="AA164" s="41" t="str">
        <f>'140°C'!M20</f>
        <v>H391</v>
      </c>
      <c r="AB164" s="41" t="str">
        <f>'140°C'!N20</f>
        <v>nh4 contam</v>
      </c>
    </row>
    <row r="165" spans="1:28">
      <c r="A165" s="86">
        <f t="shared" si="12"/>
        <v>-4.6601420354702786E-2</v>
      </c>
      <c r="B165" s="100">
        <f t="shared" si="16"/>
        <v>1.9201493695059794E-2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7"/>
        <v>1.9365137424788932</v>
      </c>
      <c r="I165" s="100">
        <f t="shared" si="13"/>
        <v>6.8247371000000001E-2</v>
      </c>
      <c r="J165">
        <f>'80°C'!J20</f>
        <v>2588</v>
      </c>
      <c r="K165">
        <f>'80°C'!K20</f>
        <v>80</v>
      </c>
      <c r="L165">
        <f>'80°C'!L20</f>
        <v>1440</v>
      </c>
      <c r="M165" t="str">
        <f>'80°C'!M20</f>
        <v>H420</v>
      </c>
      <c r="N165" t="str">
        <f>'80°C'!N20</f>
        <v>NA</v>
      </c>
      <c r="O165" s="101">
        <f t="shared" ref="O165:O182" si="20">LOG(E45)</f>
        <v>2.0791812460476247</v>
      </c>
      <c r="P165" s="102">
        <f t="shared" ref="P165:P182" si="21">F45</f>
        <v>0.104752125</v>
      </c>
      <c r="Q165">
        <f>'110°C'!J23</f>
        <v>2589</v>
      </c>
      <c r="R165">
        <f>'110°C'!K23</f>
        <v>110</v>
      </c>
      <c r="S165">
        <f>'110°C'!L23</f>
        <v>120</v>
      </c>
      <c r="T165" t="str">
        <f>'110°C'!M23</f>
        <v>H397</v>
      </c>
      <c r="U165" t="str">
        <f>'110°C'!N23</f>
        <v>NA</v>
      </c>
      <c r="V165" s="101">
        <f t="shared" si="18"/>
        <v>1.4771212547196624</v>
      </c>
      <c r="W165" s="103">
        <f t="shared" si="19"/>
        <v>4.2262512000000002E-2</v>
      </c>
      <c r="X165" s="41">
        <f>'140°C'!J21</f>
        <v>2588</v>
      </c>
      <c r="Y165" s="41">
        <f>'140°C'!K21</f>
        <v>140</v>
      </c>
      <c r="Z165" s="41">
        <f>'140°C'!L21</f>
        <v>2</v>
      </c>
      <c r="AA165" s="41" t="str">
        <f>'140°C'!M21</f>
        <v>H391</v>
      </c>
      <c r="AB165" s="41" t="str">
        <f>'140°C'!N21</f>
        <v>nh4 contam</v>
      </c>
    </row>
    <row r="166" spans="1:28">
      <c r="A166" s="86">
        <f t="shared" si="12"/>
        <v>-4.6601420354702786E-2</v>
      </c>
      <c r="B166" s="100">
        <f t="shared" si="16"/>
        <v>1.6971947461064636E-2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7"/>
        <v>1.6354837468149122</v>
      </c>
      <c r="I166" s="100">
        <f t="shared" si="13"/>
        <v>5.7488287999999999E-2</v>
      </c>
      <c r="J166">
        <f>'80°C'!J21</f>
        <v>2588</v>
      </c>
      <c r="K166">
        <f>'80°C'!K21</f>
        <v>80</v>
      </c>
      <c r="L166">
        <f>'80°C'!L21</f>
        <v>720</v>
      </c>
      <c r="M166" t="str">
        <f>'80°C'!M21</f>
        <v>H391</v>
      </c>
      <c r="N166" t="str">
        <f>'80°C'!N21</f>
        <v>nh4 contam</v>
      </c>
      <c r="O166" s="101">
        <f t="shared" si="20"/>
        <v>2.0791812460476247</v>
      </c>
      <c r="P166" s="102">
        <f t="shared" si="21"/>
        <v>7.2536404999999998E-2</v>
      </c>
      <c r="Q166">
        <f>'110°C'!J24</f>
        <v>2589</v>
      </c>
      <c r="R166">
        <f>'110°C'!K24</f>
        <v>110</v>
      </c>
      <c r="S166">
        <f>'110°C'!L24</f>
        <v>120</v>
      </c>
      <c r="T166" t="str">
        <f>'110°C'!M24</f>
        <v>H397</v>
      </c>
      <c r="U166" t="str">
        <f>'110°C'!N24</f>
        <v>NA</v>
      </c>
      <c r="V166" s="101">
        <f t="shared" si="18"/>
        <v>1.4771212547196624</v>
      </c>
      <c r="W166" s="103">
        <f t="shared" si="19"/>
        <v>4.4192235000000003E-2</v>
      </c>
      <c r="X166" s="41">
        <f>'140°C'!J22</f>
        <v>2588</v>
      </c>
      <c r="Y166" s="41">
        <f>'140°C'!K22</f>
        <v>140</v>
      </c>
      <c r="Z166" s="41">
        <f>'140°C'!L22</f>
        <v>2</v>
      </c>
      <c r="AA166" s="41" t="str">
        <f>'140°C'!M22</f>
        <v>H391</v>
      </c>
      <c r="AB166" s="41" t="str">
        <f>'140°C'!N22</f>
        <v>nh4 contam</v>
      </c>
    </row>
    <row r="167" spans="1:28">
      <c r="A167" s="86">
        <f t="shared" si="12"/>
        <v>-4.6601420354702786E-2</v>
      </c>
      <c r="B167" s="100">
        <f t="shared" si="16"/>
        <v>1.4161467290924918E-2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7"/>
        <v>1.6354837468149122</v>
      </c>
      <c r="I167" s="100">
        <f t="shared" si="13"/>
        <v>5.0630541000000001E-2</v>
      </c>
      <c r="J167">
        <f>'80°C'!J22</f>
        <v>2588</v>
      </c>
      <c r="K167">
        <f>'80°C'!K22</f>
        <v>80</v>
      </c>
      <c r="L167">
        <f>'80°C'!L22</f>
        <v>720</v>
      </c>
      <c r="M167" t="str">
        <f>'80°C'!M22</f>
        <v>H420</v>
      </c>
      <c r="N167" t="str">
        <f>'80°C'!N22</f>
        <v>NA</v>
      </c>
      <c r="O167" s="101">
        <f t="shared" si="20"/>
        <v>2.3802112417116059</v>
      </c>
      <c r="P167" s="102">
        <f t="shared" si="21"/>
        <v>0.105725898</v>
      </c>
      <c r="Q167">
        <f>'110°C'!J25</f>
        <v>2589</v>
      </c>
      <c r="R167">
        <f>'110°C'!K25</f>
        <v>110</v>
      </c>
      <c r="S167">
        <f>'110°C'!L25</f>
        <v>240</v>
      </c>
      <c r="T167" t="str">
        <f>'110°C'!M25</f>
        <v>H397</v>
      </c>
      <c r="U167" t="str">
        <f>'110°C'!N25</f>
        <v>NA</v>
      </c>
      <c r="V167" s="101">
        <f t="shared" si="18"/>
        <v>1.4771212547196624</v>
      </c>
      <c r="W167" s="103">
        <f t="shared" si="19"/>
        <v>3.8500406000000001E-2</v>
      </c>
      <c r="X167" s="41">
        <f>'140°C'!J23</f>
        <v>2588</v>
      </c>
      <c r="Y167" s="41">
        <f>'140°C'!K23</f>
        <v>140</v>
      </c>
      <c r="Z167" s="41">
        <f>'140°C'!L23</f>
        <v>2</v>
      </c>
      <c r="AA167" s="41" t="str">
        <f>'140°C'!M23</f>
        <v>H391</v>
      </c>
      <c r="AB167" s="41" t="str">
        <f>'140°C'!N23</f>
        <v>nh4 contam</v>
      </c>
    </row>
    <row r="168" spans="1:28">
      <c r="A168" s="86">
        <f t="shared" si="12"/>
        <v>0.29988908335720121</v>
      </c>
      <c r="B168" s="100">
        <f t="shared" si="16"/>
        <v>1.5480839999999999E-2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7"/>
        <v>0.85733249643126841</v>
      </c>
      <c r="I168" s="100">
        <f t="shared" si="13"/>
        <v>3.2490816999999998E-2</v>
      </c>
      <c r="J168">
        <f>'80°C'!J23</f>
        <v>2589</v>
      </c>
      <c r="K168">
        <f>'80°C'!K23</f>
        <v>80</v>
      </c>
      <c r="L168">
        <f>'80°C'!L23</f>
        <v>120</v>
      </c>
      <c r="M168" t="str">
        <f>'80°C'!M23</f>
        <v>H397</v>
      </c>
      <c r="N168" t="str">
        <f>'80°C'!N23</f>
        <v>NA</v>
      </c>
      <c r="O168" s="101">
        <f t="shared" si="20"/>
        <v>2.3802112417116059</v>
      </c>
      <c r="P168" s="102">
        <f t="shared" si="21"/>
        <v>0.103005444</v>
      </c>
      <c r="Q168">
        <f>'110°C'!J26</f>
        <v>2589</v>
      </c>
      <c r="R168">
        <f>'110°C'!K26</f>
        <v>110</v>
      </c>
      <c r="S168">
        <f>'110°C'!L26</f>
        <v>240</v>
      </c>
      <c r="T168" t="str">
        <f>'110°C'!M26</f>
        <v>H402</v>
      </c>
      <c r="U168" t="str">
        <f>'110°C'!N26</f>
        <v>NA</v>
      </c>
      <c r="V168" s="101">
        <f t="shared" si="18"/>
        <v>1.4771212547196624</v>
      </c>
      <c r="W168" s="103">
        <f t="shared" si="19"/>
        <v>4.3240122999999998E-2</v>
      </c>
      <c r="X168" s="41">
        <f>'140°C'!J24</f>
        <v>2588</v>
      </c>
      <c r="Y168" s="41">
        <f>'140°C'!K24</f>
        <v>140</v>
      </c>
      <c r="Z168" s="41">
        <f>'140°C'!L24</f>
        <v>2</v>
      </c>
      <c r="AA168" s="41" t="str">
        <f>'140°C'!M24</f>
        <v>H391</v>
      </c>
      <c r="AB168" s="41" t="str">
        <f>'140°C'!N24</f>
        <v>nh4 contam</v>
      </c>
    </row>
    <row r="169" spans="1:28">
      <c r="A169" s="86">
        <f t="shared" si="12"/>
        <v>0.29988908335720121</v>
      </c>
      <c r="B169" s="100">
        <f t="shared" si="16"/>
        <v>1.6361813999999999E-2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7"/>
        <v>0.85733249643126841</v>
      </c>
      <c r="I169" s="100">
        <f t="shared" si="13"/>
        <v>3.4747246000000002E-2</v>
      </c>
      <c r="J169">
        <f>'80°C'!J24</f>
        <v>2589</v>
      </c>
      <c r="K169">
        <f>'80°C'!K24</f>
        <v>80</v>
      </c>
      <c r="L169">
        <f>'80°C'!L24</f>
        <v>120</v>
      </c>
      <c r="M169" t="str">
        <f>'80°C'!M24</f>
        <v>H397</v>
      </c>
      <c r="N169" t="str">
        <f>'80°C'!N24</f>
        <v>NA</v>
      </c>
      <c r="O169" s="101">
        <f t="shared" si="20"/>
        <v>2.6812412373755872</v>
      </c>
      <c r="P169" s="102">
        <f t="shared" si="21"/>
        <v>0.12900319599999999</v>
      </c>
      <c r="Q169">
        <f>'110°C'!J27</f>
        <v>2589</v>
      </c>
      <c r="R169">
        <f>'110°C'!K27</f>
        <v>110</v>
      </c>
      <c r="S169">
        <f>'110°C'!L27</f>
        <v>480</v>
      </c>
      <c r="T169" t="str">
        <f>'110°C'!M27</f>
        <v>H397</v>
      </c>
      <c r="U169" t="str">
        <f>'110°C'!N27</f>
        <v>NA</v>
      </c>
      <c r="V169" s="101">
        <f t="shared" si="18"/>
        <v>1.7781512503836436</v>
      </c>
      <c r="W169" s="103">
        <f t="shared" si="19"/>
        <v>6.2201647999999998E-2</v>
      </c>
      <c r="X169" s="41">
        <f>'140°C'!J25</f>
        <v>2588</v>
      </c>
      <c r="Y169" s="41">
        <f>'140°C'!K25</f>
        <v>140</v>
      </c>
      <c r="Z169" s="41">
        <f>'140°C'!L25</f>
        <v>4</v>
      </c>
      <c r="AA169" s="41" t="str">
        <f>'140°C'!M25</f>
        <v>H391</v>
      </c>
      <c r="AB169" s="41" t="str">
        <f>'140°C'!N25</f>
        <v>nh4 contam</v>
      </c>
    </row>
    <row r="170" spans="1:28">
      <c r="A170" s="86">
        <f t="shared" si="12"/>
        <v>0.29988908335720121</v>
      </c>
      <c r="B170" s="100">
        <f t="shared" si="16"/>
        <v>1.6008079000000001E-2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7"/>
        <v>1.9365137424788932</v>
      </c>
      <c r="I170" s="100">
        <f t="shared" si="13"/>
        <v>5.8854594000000003E-2</v>
      </c>
      <c r="J170">
        <f>'80°C'!J25</f>
        <v>2589</v>
      </c>
      <c r="K170">
        <f>'80°C'!K25</f>
        <v>80</v>
      </c>
      <c r="L170">
        <f>'80°C'!L25</f>
        <v>1440</v>
      </c>
      <c r="M170" t="str">
        <f>'80°C'!M25</f>
        <v>H402</v>
      </c>
      <c r="N170" t="str">
        <f>'80°C'!N25</f>
        <v>NA</v>
      </c>
      <c r="O170" s="101">
        <f t="shared" si="20"/>
        <v>2.6812412373755872</v>
      </c>
      <c r="P170" s="102">
        <f t="shared" si="21"/>
        <v>0.13075342100000001</v>
      </c>
      <c r="Q170">
        <f>'110°C'!J28</f>
        <v>2589</v>
      </c>
      <c r="R170">
        <f>'110°C'!K28</f>
        <v>110</v>
      </c>
      <c r="S170">
        <f>'110°C'!L28</f>
        <v>480</v>
      </c>
      <c r="T170" t="str">
        <f>'110°C'!M28</f>
        <v>H402</v>
      </c>
      <c r="U170" t="str">
        <f>'110°C'!N28</f>
        <v>NA</v>
      </c>
      <c r="V170" s="101">
        <f t="shared" si="18"/>
        <v>1.7781512503836436</v>
      </c>
      <c r="W170" s="103">
        <f t="shared" si="19"/>
        <v>6.270357E-2</v>
      </c>
      <c r="X170" s="41">
        <f>'140°C'!J26</f>
        <v>2588</v>
      </c>
      <c r="Y170" s="41">
        <f>'140°C'!K26</f>
        <v>140</v>
      </c>
      <c r="Z170" s="41">
        <f>'140°C'!L26</f>
        <v>4</v>
      </c>
      <c r="AA170" s="41" t="str">
        <f>'140°C'!M26</f>
        <v>H391</v>
      </c>
      <c r="AB170" s="41" t="str">
        <f>'140°C'!N26</f>
        <v>nh4 contam</v>
      </c>
    </row>
    <row r="171" spans="1:28">
      <c r="A171" s="86">
        <f t="shared" si="12"/>
        <v>0.29988908335720121</v>
      </c>
      <c r="B171" s="100">
        <f t="shared" si="16"/>
        <v>1.6227322999999998E-2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7"/>
        <v>1.9365137424788932</v>
      </c>
      <c r="I171" s="100">
        <f t="shared" si="13"/>
        <v>5.9784104999999997E-2</v>
      </c>
      <c r="J171">
        <f>'80°C'!J26</f>
        <v>2589</v>
      </c>
      <c r="K171">
        <f>'80°C'!K26</f>
        <v>80</v>
      </c>
      <c r="L171">
        <f>'80°C'!L26</f>
        <v>1440</v>
      </c>
      <c r="M171" t="str">
        <f>'80°C'!M26</f>
        <v>H402</v>
      </c>
      <c r="N171" t="str">
        <f>'80°C'!N26</f>
        <v>NA</v>
      </c>
      <c r="O171" s="101">
        <f t="shared" si="20"/>
        <v>2.0791812460476247</v>
      </c>
      <c r="P171" s="102">
        <f t="shared" si="21"/>
        <v>8.6455167999999999E-2</v>
      </c>
      <c r="Q171">
        <f>'110°C'!J29</f>
        <v>4126</v>
      </c>
      <c r="R171">
        <f>'110°C'!K29</f>
        <v>110</v>
      </c>
      <c r="S171">
        <f>'110°C'!L29</f>
        <v>120</v>
      </c>
      <c r="T171" t="str">
        <f>'110°C'!M29</f>
        <v>H398</v>
      </c>
      <c r="U171" t="str">
        <f>'110°C'!N29</f>
        <v>NA</v>
      </c>
      <c r="V171" s="101">
        <f t="shared" ref="V171:V182" si="22">LOG(G50*W$146)</f>
        <v>1.954242509439325</v>
      </c>
      <c r="W171" s="103">
        <f t="shared" ref="W171:W182" si="23">H50</f>
        <v>8.6640581999999994E-2</v>
      </c>
      <c r="X171" s="41">
        <f>'140°C'!J28</f>
        <v>2588</v>
      </c>
      <c r="Y171" s="41">
        <f>'140°C'!K28</f>
        <v>140</v>
      </c>
      <c r="Z171" s="41">
        <f>'140°C'!L28</f>
        <v>6</v>
      </c>
      <c r="AA171" s="41" t="str">
        <f>'140°C'!M28</f>
        <v>H391</v>
      </c>
      <c r="AB171" s="41" t="str">
        <f>'140°C'!N28</f>
        <v>nh4 contam</v>
      </c>
    </row>
    <row r="172" spans="1:28">
      <c r="A172" s="86">
        <f t="shared" si="12"/>
        <v>0.26820360597689269</v>
      </c>
      <c r="B172" s="100">
        <f t="shared" si="16"/>
        <v>1.6709422000000002E-2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7"/>
        <v>1.6354837468149122</v>
      </c>
      <c r="I172" s="100">
        <f t="shared" si="13"/>
        <v>4.4551840000000002E-2</v>
      </c>
      <c r="J172">
        <f>'80°C'!J27</f>
        <v>2589</v>
      </c>
      <c r="K172">
        <f>'80°C'!K27</f>
        <v>80</v>
      </c>
      <c r="L172">
        <f>'80°C'!L27</f>
        <v>720</v>
      </c>
      <c r="M172" t="str">
        <f>'80°C'!M27</f>
        <v>H397</v>
      </c>
      <c r="N172" t="str">
        <f>'80°C'!N27</f>
        <v>NA</v>
      </c>
      <c r="O172" s="101">
        <f t="shared" si="20"/>
        <v>2.0791812460476247</v>
      </c>
      <c r="P172" s="102">
        <f t="shared" si="21"/>
        <v>9.0481155999999993E-2</v>
      </c>
      <c r="Q172">
        <f>'110°C'!J30</f>
        <v>4126</v>
      </c>
      <c r="R172">
        <f>'110°C'!K30</f>
        <v>110</v>
      </c>
      <c r="S172">
        <f>'110°C'!L30</f>
        <v>120</v>
      </c>
      <c r="T172" t="str">
        <f>'110°C'!M30</f>
        <v>H398</v>
      </c>
      <c r="U172" t="str">
        <f>'110°C'!N30</f>
        <v>NA</v>
      </c>
      <c r="V172" s="101">
        <f t="shared" si="22"/>
        <v>2.0791812460476247</v>
      </c>
      <c r="W172" s="103">
        <f t="shared" si="23"/>
        <v>0.10052915599999999</v>
      </c>
      <c r="X172" s="41">
        <f>'140°C'!J29</f>
        <v>2588</v>
      </c>
      <c r="Y172" s="41">
        <f>'140°C'!K29</f>
        <v>140</v>
      </c>
      <c r="Z172" s="41">
        <f>'140°C'!L29</f>
        <v>8</v>
      </c>
      <c r="AA172" s="41" t="str">
        <f>'140°C'!M29</f>
        <v>H391</v>
      </c>
      <c r="AB172" s="41" t="str">
        <f>'140°C'!N29</f>
        <v>nh4 contam</v>
      </c>
    </row>
    <row r="173" spans="1:28">
      <c r="A173" s="86">
        <f t="shared" si="12"/>
        <v>0.26820360597689269</v>
      </c>
      <c r="B173" s="100">
        <f t="shared" si="16"/>
        <v>1.6099149E-2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7"/>
        <v>1.6354837468149122</v>
      </c>
      <c r="I173" s="100">
        <f t="shared" si="13"/>
        <v>4.8038741000000003E-2</v>
      </c>
      <c r="J173">
        <f>'80°C'!J28</f>
        <v>2589</v>
      </c>
      <c r="K173">
        <f>'80°C'!K28</f>
        <v>80</v>
      </c>
      <c r="L173">
        <f>'80°C'!L28</f>
        <v>720</v>
      </c>
      <c r="M173" t="str">
        <f>'80°C'!M28</f>
        <v>H402</v>
      </c>
      <c r="N173" t="str">
        <f>'80°C'!N28</f>
        <v>NA</v>
      </c>
      <c r="O173" s="101">
        <f t="shared" si="20"/>
        <v>2.3802112417116059</v>
      </c>
      <c r="P173" s="102">
        <f t="shared" si="21"/>
        <v>0.11353368899999999</v>
      </c>
      <c r="Q173">
        <f>'110°C'!J31</f>
        <v>4126</v>
      </c>
      <c r="R173">
        <f>'110°C'!K31</f>
        <v>110</v>
      </c>
      <c r="S173">
        <f>'110°C'!L31</f>
        <v>240</v>
      </c>
      <c r="T173" t="str">
        <f>'110°C'!M31</f>
        <v>H398</v>
      </c>
      <c r="U173" t="str">
        <f>'110°C'!N31</f>
        <v>NA</v>
      </c>
      <c r="V173" s="101">
        <f t="shared" si="22"/>
        <v>2.0791812460476247</v>
      </c>
      <c r="W173" s="103">
        <f t="shared" si="23"/>
        <v>8.5336059000000006E-2</v>
      </c>
      <c r="X173" s="41">
        <f>'140°C'!J30</f>
        <v>2588</v>
      </c>
      <c r="Y173" s="41">
        <f>'140°C'!K30</f>
        <v>140</v>
      </c>
      <c r="Z173" s="41">
        <f>'140°C'!L30</f>
        <v>8</v>
      </c>
      <c r="AA173" s="41" t="str">
        <f>'140°C'!M30</f>
        <v>H391</v>
      </c>
      <c r="AB173" s="41" t="str">
        <f>'140°C'!N30</f>
        <v>nh4 contam</v>
      </c>
    </row>
    <row r="174" spans="1:28">
      <c r="A174" s="86">
        <f t="shared" si="12"/>
        <v>0.26820360597689269</v>
      </c>
      <c r="B174" s="100">
        <f t="shared" si="16"/>
        <v>1.6379214999999999E-2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7"/>
        <v>0.85733249643126841</v>
      </c>
      <c r="I174" s="100">
        <f t="shared" si="13"/>
        <v>5.2193228000000001E-2</v>
      </c>
      <c r="J174">
        <f>'80°C'!J29</f>
        <v>4126</v>
      </c>
      <c r="K174">
        <f>'80°C'!K29</f>
        <v>80</v>
      </c>
      <c r="L174">
        <f>'80°C'!L29</f>
        <v>120</v>
      </c>
      <c r="M174" t="str">
        <f>'80°C'!M29</f>
        <v>H398</v>
      </c>
      <c r="N174" t="str">
        <f>'80°C'!N29</f>
        <v>NA</v>
      </c>
      <c r="O174" s="101">
        <f t="shared" si="20"/>
        <v>2.3802112417116059</v>
      </c>
      <c r="P174" s="102">
        <f t="shared" si="21"/>
        <v>0.118511703</v>
      </c>
      <c r="Q174">
        <f>'110°C'!J32</f>
        <v>4126</v>
      </c>
      <c r="R174">
        <f>'110°C'!K32</f>
        <v>110</v>
      </c>
      <c r="S174">
        <f>'110°C'!L32</f>
        <v>240</v>
      </c>
      <c r="T174" t="str">
        <f>'110°C'!M32</f>
        <v>H398</v>
      </c>
      <c r="U174" t="str">
        <f>'110°C'!N32</f>
        <v>NA</v>
      </c>
      <c r="V174" s="101">
        <f t="shared" si="22"/>
        <v>2.5563025007672873</v>
      </c>
      <c r="W174" s="103">
        <f t="shared" si="23"/>
        <v>0.133859544</v>
      </c>
      <c r="X174" s="41">
        <f>'140°C'!J31</f>
        <v>2588</v>
      </c>
      <c r="Y174" s="41">
        <f>'140°C'!K31</f>
        <v>140</v>
      </c>
      <c r="Z174" s="41">
        <f>'140°C'!L31</f>
        <v>24</v>
      </c>
      <c r="AA174" s="41" t="str">
        <f>'140°C'!M31</f>
        <v>H420</v>
      </c>
      <c r="AB174" s="41" t="str">
        <f>'140°C'!N31</f>
        <v>NA</v>
      </c>
    </row>
    <row r="175" spans="1:28">
      <c r="A175" s="86">
        <f t="shared" si="12"/>
        <v>0.26820360597689269</v>
      </c>
      <c r="B175" s="100">
        <f t="shared" si="16"/>
        <v>1.6406397E-2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7"/>
        <v>0.85733249643126841</v>
      </c>
      <c r="I175" s="100">
        <f t="shared" si="13"/>
        <v>4.949373E-2</v>
      </c>
      <c r="J175">
        <f>'80°C'!J30</f>
        <v>4126</v>
      </c>
      <c r="K175">
        <f>'80°C'!K30</f>
        <v>80</v>
      </c>
      <c r="L175">
        <f>'80°C'!L30</f>
        <v>120</v>
      </c>
      <c r="M175" t="str">
        <f>'80°C'!M30</f>
        <v>H420</v>
      </c>
      <c r="N175" t="str">
        <f>'80°C'!N30</f>
        <v>NA</v>
      </c>
      <c r="O175" s="101">
        <f t="shared" si="20"/>
        <v>2.6812412373755872</v>
      </c>
      <c r="P175" s="102">
        <f t="shared" si="21"/>
        <v>0.13810325100000001</v>
      </c>
      <c r="Q175">
        <f>'110°C'!J33</f>
        <v>4126</v>
      </c>
      <c r="R175">
        <f>'110°C'!K33</f>
        <v>110</v>
      </c>
      <c r="S175">
        <f>'110°C'!L33</f>
        <v>480</v>
      </c>
      <c r="T175" t="str">
        <f>'110°C'!M33</f>
        <v>H398</v>
      </c>
      <c r="U175" t="str">
        <f>'110°C'!N33</f>
        <v>NA</v>
      </c>
      <c r="V175" s="101">
        <f t="shared" si="22"/>
        <v>2.5563025007672873</v>
      </c>
      <c r="W175" s="103">
        <f t="shared" si="23"/>
        <v>0.15771084799999999</v>
      </c>
      <c r="X175" s="41">
        <f>'140°C'!J32</f>
        <v>2588</v>
      </c>
      <c r="Y175" s="41">
        <f>'140°C'!K32</f>
        <v>140</v>
      </c>
      <c r="Z175" s="41">
        <f>'140°C'!L32</f>
        <v>24</v>
      </c>
      <c r="AA175" s="41" t="str">
        <f>'140°C'!M32</f>
        <v>H391</v>
      </c>
      <c r="AB175" s="41" t="str">
        <f>'140°C'!N32</f>
        <v>nh4 contam</v>
      </c>
    </row>
    <row r="176" spans="1:28">
      <c r="A176" s="86">
        <f t="shared" si="12"/>
        <v>0.26820360597689269</v>
      </c>
      <c r="B176" s="100">
        <f t="shared" si="16"/>
        <v>1.5024028E-2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7"/>
        <v>1.9365137424788932</v>
      </c>
      <c r="I176" s="100">
        <f t="shared" si="13"/>
        <v>6.1622811999999999E-2</v>
      </c>
      <c r="J176">
        <f>'80°C'!J31</f>
        <v>4126</v>
      </c>
      <c r="K176">
        <f>'80°C'!K31</f>
        <v>80</v>
      </c>
      <c r="L176">
        <f>'80°C'!L31</f>
        <v>1440</v>
      </c>
      <c r="M176" t="str">
        <f>'80°C'!M31</f>
        <v>H420</v>
      </c>
      <c r="N176" t="str">
        <f>'80°C'!N31</f>
        <v>NA</v>
      </c>
      <c r="O176" s="101">
        <f t="shared" si="20"/>
        <v>2.6812412373755872</v>
      </c>
      <c r="P176" s="102">
        <f t="shared" si="21"/>
        <v>0.14396366499999999</v>
      </c>
      <c r="Q176">
        <f>'110°C'!J34</f>
        <v>4126</v>
      </c>
      <c r="R176">
        <f>'110°C'!K34</f>
        <v>110</v>
      </c>
      <c r="S176">
        <f>'110°C'!L34</f>
        <v>480</v>
      </c>
      <c r="T176" t="str">
        <f>'110°C'!M34</f>
        <v>H398</v>
      </c>
      <c r="U176" t="str">
        <f>'110°C'!N34</f>
        <v>NA</v>
      </c>
      <c r="V176" s="101">
        <f t="shared" si="22"/>
        <v>2.8573324964312685</v>
      </c>
      <c r="W176" s="103">
        <f t="shared" si="23"/>
        <v>0.161235031</v>
      </c>
      <c r="X176" s="41">
        <f>'140°C'!J33</f>
        <v>2588</v>
      </c>
      <c r="Y176" s="41">
        <f>'140°C'!K33</f>
        <v>140</v>
      </c>
      <c r="Z176" s="41">
        <f>'140°C'!L33</f>
        <v>48</v>
      </c>
      <c r="AA176" s="41" t="str">
        <f>'140°C'!M33</f>
        <v>G483</v>
      </c>
      <c r="AB176" s="41" t="str">
        <f>'140°C'!N33</f>
        <v>NA</v>
      </c>
    </row>
    <row r="177" spans="1:28">
      <c r="A177" s="86">
        <f t="shared" si="12"/>
        <v>0.26820360597689269</v>
      </c>
      <c r="B177" s="100">
        <f t="shared" si="16"/>
        <v>1.6197504000000001E-2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7"/>
        <v>1.9365137424788932</v>
      </c>
      <c r="I177" s="100">
        <f t="shared" si="13"/>
        <v>7.3501708999999998E-2</v>
      </c>
      <c r="J177">
        <f>'80°C'!J32</f>
        <v>4126</v>
      </c>
      <c r="K177">
        <f>'80°C'!K32</f>
        <v>80</v>
      </c>
      <c r="L177">
        <f>'80°C'!L32</f>
        <v>1440</v>
      </c>
      <c r="M177" t="str">
        <f>'80°C'!M32</f>
        <v>H420</v>
      </c>
      <c r="N177" t="str">
        <f>'80°C'!N32</f>
        <v>NA</v>
      </c>
      <c r="O177" s="101">
        <f t="shared" si="20"/>
        <v>2.0791812460476247</v>
      </c>
      <c r="P177" s="102">
        <f t="shared" si="21"/>
        <v>7.9102387999999996E-2</v>
      </c>
      <c r="Q177">
        <f>'110°C'!J35</f>
        <v>4129</v>
      </c>
      <c r="R177">
        <f>'110°C'!K35</f>
        <v>110</v>
      </c>
      <c r="S177">
        <f>'110°C'!L35</f>
        <v>120</v>
      </c>
      <c r="T177" t="str">
        <f>'110°C'!M35</f>
        <v>H398</v>
      </c>
      <c r="U177" t="str">
        <f>'110°C'!N35</f>
        <v>NA</v>
      </c>
      <c r="V177" s="101">
        <f t="shared" si="22"/>
        <v>2.8573324964312685</v>
      </c>
      <c r="W177" s="103">
        <f t="shared" si="23"/>
        <v>0.16616123299999999</v>
      </c>
      <c r="X177" s="41">
        <f>'140°C'!J34</f>
        <v>2588</v>
      </c>
      <c r="Y177" s="41">
        <f>'140°C'!K34</f>
        <v>140</v>
      </c>
      <c r="Z177" s="41">
        <f>'140°C'!L34</f>
        <v>48</v>
      </c>
      <c r="AA177" s="41" t="str">
        <f>'140°C'!M34</f>
        <v>G483</v>
      </c>
      <c r="AB177" s="41" t="str">
        <f>'140°C'!N34</f>
        <v>NA</v>
      </c>
    </row>
    <row r="178" spans="1:28">
      <c r="A178" s="86">
        <f t="shared" si="12"/>
        <v>0.26820360597689269</v>
      </c>
      <c r="B178" s="100">
        <f t="shared" si="16"/>
        <v>1.5582148000000001E-2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7"/>
        <v>1.6354837468149122</v>
      </c>
      <c r="I178" s="100">
        <f t="shared" si="13"/>
        <v>3.3632032999999999E-2</v>
      </c>
      <c r="J178">
        <f>'80°C'!J33</f>
        <v>4126</v>
      </c>
      <c r="K178">
        <f>'80°C'!K33</f>
        <v>80</v>
      </c>
      <c r="L178">
        <f>'80°C'!L33</f>
        <v>720</v>
      </c>
      <c r="M178" t="str">
        <f>'80°C'!M33</f>
        <v>H398</v>
      </c>
      <c r="N178" t="str">
        <f>'80°C'!N33</f>
        <v>NA</v>
      </c>
      <c r="O178" s="101">
        <f t="shared" si="20"/>
        <v>2.0791812460476247</v>
      </c>
      <c r="P178" s="102">
        <f t="shared" si="21"/>
        <v>7.6823375999999999E-2</v>
      </c>
      <c r="Q178">
        <f>'110°C'!J36</f>
        <v>4129</v>
      </c>
      <c r="R178">
        <f>'110°C'!K36</f>
        <v>110</v>
      </c>
      <c r="S178">
        <f>'110°C'!L36</f>
        <v>120</v>
      </c>
      <c r="T178" t="str">
        <f>'110°C'!M36</f>
        <v>H398</v>
      </c>
      <c r="U178" t="str">
        <f>'110°C'!N36</f>
        <v>NA</v>
      </c>
      <c r="V178" s="101">
        <f t="shared" si="22"/>
        <v>2.8573324964312685</v>
      </c>
      <c r="W178" s="103">
        <f t="shared" si="23"/>
        <v>0.18051764300000001</v>
      </c>
      <c r="X178" s="41">
        <f>'140°C'!J35</f>
        <v>2588</v>
      </c>
      <c r="Y178" s="41">
        <f>'140°C'!K35</f>
        <v>140</v>
      </c>
      <c r="Z178" s="41">
        <f>'140°C'!L35</f>
        <v>48</v>
      </c>
      <c r="AA178" s="41" t="str">
        <f>'140°C'!M35</f>
        <v>H391</v>
      </c>
      <c r="AB178" s="41" t="str">
        <f>'140°C'!N35</f>
        <v>nh4 contam</v>
      </c>
    </row>
    <row r="179" spans="1:28">
      <c r="A179" s="86">
        <f t="shared" si="12"/>
        <v>0.26820360597689269</v>
      </c>
      <c r="B179" s="100">
        <f t="shared" si="16"/>
        <v>1.8524043E-2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7"/>
        <v>1.6354837468149122</v>
      </c>
      <c r="I179" s="100">
        <f t="shared" si="13"/>
        <v>3.5384365000000001E-2</v>
      </c>
      <c r="J179">
        <f>'80°C'!J34</f>
        <v>4126</v>
      </c>
      <c r="K179">
        <f>'80°C'!K34</f>
        <v>80</v>
      </c>
      <c r="L179">
        <f>'80°C'!L34</f>
        <v>720</v>
      </c>
      <c r="M179" t="str">
        <f>'80°C'!M34</f>
        <v>H420</v>
      </c>
      <c r="N179" t="str">
        <f>'80°C'!N34</f>
        <v>NA</v>
      </c>
      <c r="O179" s="101">
        <f t="shared" si="20"/>
        <v>2.3802112417116059</v>
      </c>
      <c r="P179" s="102">
        <f t="shared" si="21"/>
        <v>0.102133828</v>
      </c>
      <c r="Q179">
        <f>'110°C'!J37</f>
        <v>4129</v>
      </c>
      <c r="R179">
        <f>'110°C'!K37</f>
        <v>110</v>
      </c>
      <c r="S179">
        <f>'110°C'!L37</f>
        <v>240</v>
      </c>
      <c r="T179" t="str">
        <f>'110°C'!M37</f>
        <v>H402</v>
      </c>
      <c r="U179" t="str">
        <f>'110°C'!N37</f>
        <v>NA</v>
      </c>
      <c r="V179" s="101">
        <f t="shared" si="22"/>
        <v>2.8573324964312685</v>
      </c>
      <c r="W179" s="103">
        <f t="shared" si="23"/>
        <v>0.14878101199999999</v>
      </c>
      <c r="X179" s="41">
        <f>'140°C'!J36</f>
        <v>2588</v>
      </c>
      <c r="Y179" s="41">
        <f>'140°C'!K36</f>
        <v>140</v>
      </c>
      <c r="Z179" s="41">
        <f>'140°C'!L36</f>
        <v>48</v>
      </c>
      <c r="AA179" s="41" t="str">
        <f>'140°C'!M36</f>
        <v>H391</v>
      </c>
      <c r="AB179" s="41" t="str">
        <f>'140°C'!N36</f>
        <v>nh4 contam</v>
      </c>
    </row>
    <row r="180" spans="1:28">
      <c r="A180" s="86">
        <f t="shared" ref="A180:A211" si="24">LOG(A57*B$146)</f>
        <v>0.26820360597689269</v>
      </c>
      <c r="B180" s="100">
        <f t="shared" si="16"/>
        <v>1.6096432000000001E-2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7"/>
        <v>0.85733249643126841</v>
      </c>
      <c r="I180" s="100">
        <f t="shared" si="13"/>
        <v>3.6906364999999997E-2</v>
      </c>
      <c r="J180">
        <f>'80°C'!J35</f>
        <v>4129</v>
      </c>
      <c r="K180">
        <f>'80°C'!K35</f>
        <v>80</v>
      </c>
      <c r="L180">
        <f>'80°C'!L35</f>
        <v>120</v>
      </c>
      <c r="M180" t="str">
        <f>'80°C'!M35</f>
        <v>H398</v>
      </c>
      <c r="N180" t="str">
        <f>'80°C'!N35</f>
        <v>NA</v>
      </c>
      <c r="O180" s="101">
        <f t="shared" si="20"/>
        <v>2.3802112417116059</v>
      </c>
      <c r="P180" s="102">
        <f t="shared" si="21"/>
        <v>0.113648995</v>
      </c>
      <c r="Q180">
        <f>'110°C'!J38</f>
        <v>4129</v>
      </c>
      <c r="R180">
        <f>'110°C'!K38</f>
        <v>110</v>
      </c>
      <c r="S180">
        <f>'110°C'!L38</f>
        <v>240</v>
      </c>
      <c r="T180" t="str">
        <f>'110°C'!M38</f>
        <v>H398</v>
      </c>
      <c r="U180" t="str">
        <f>'110°C'!N38</f>
        <v>NA</v>
      </c>
      <c r="V180" s="101">
        <f t="shared" si="22"/>
        <v>3.0334237554869499</v>
      </c>
      <c r="W180" s="103">
        <f t="shared" si="23"/>
        <v>0.166129533</v>
      </c>
      <c r="X180" s="41">
        <f>'140°C'!J37</f>
        <v>2588</v>
      </c>
      <c r="Y180" s="41">
        <f>'140°C'!K37</f>
        <v>140</v>
      </c>
      <c r="Z180" s="41">
        <f>'140°C'!L37</f>
        <v>72</v>
      </c>
      <c r="AA180" s="41" t="str">
        <f>'140°C'!M37</f>
        <v>H391</v>
      </c>
      <c r="AB180" s="41" t="str">
        <f>'140°C'!N37</f>
        <v>nh4 contam</v>
      </c>
    </row>
    <row r="181" spans="1:28">
      <c r="A181" s="86">
        <f t="shared" si="24"/>
        <v>0.26820360597689269</v>
      </c>
      <c r="B181" s="100">
        <f t="shared" si="16"/>
        <v>1.5588647000000001E-2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 s="86">
        <f t="shared" si="17"/>
        <v>0.85733249643126841</v>
      </c>
      <c r="I181" s="100">
        <f t="shared" si="13"/>
        <v>3.2367949999999999E-2</v>
      </c>
      <c r="J181">
        <f>'80°C'!J36</f>
        <v>4129</v>
      </c>
      <c r="K181">
        <f>'80°C'!K36</f>
        <v>80</v>
      </c>
      <c r="L181">
        <f>'80°C'!L36</f>
        <v>120</v>
      </c>
      <c r="M181" t="str">
        <f>'80°C'!M36</f>
        <v>H398</v>
      </c>
      <c r="N181" t="str">
        <f>'80°C'!N36</f>
        <v>NA</v>
      </c>
      <c r="O181" s="101">
        <f t="shared" si="20"/>
        <v>2.6812412373755872</v>
      </c>
      <c r="P181" s="102">
        <f t="shared" si="21"/>
        <v>0.110748579</v>
      </c>
      <c r="Q181">
        <f>'110°C'!J39</f>
        <v>4129</v>
      </c>
      <c r="R181">
        <f>'110°C'!K39</f>
        <v>110</v>
      </c>
      <c r="S181">
        <f>'110°C'!L39</f>
        <v>480</v>
      </c>
      <c r="T181" t="str">
        <f>'110°C'!M39</f>
        <v>H398</v>
      </c>
      <c r="U181" t="str">
        <f>'110°C'!N39</f>
        <v>NA</v>
      </c>
      <c r="V181" s="101">
        <f t="shared" si="22"/>
        <v>3.0334237554869499</v>
      </c>
      <c r="W181" s="103">
        <f t="shared" si="23"/>
        <v>0.21383666000000001</v>
      </c>
      <c r="X181" s="41">
        <f>'140°C'!J38</f>
        <v>2588</v>
      </c>
      <c r="Y181" s="41">
        <f>'140°C'!K38</f>
        <v>140</v>
      </c>
      <c r="Z181" s="41">
        <f>'140°C'!L38</f>
        <v>72</v>
      </c>
      <c r="AA181" s="41" t="str">
        <f>'140°C'!M38</f>
        <v>H391</v>
      </c>
      <c r="AB181" s="41" t="str">
        <f>'140°C'!N38</f>
        <v>nh4 contam</v>
      </c>
    </row>
    <row r="182" spans="1:28">
      <c r="A182" s="86">
        <f t="shared" si="24"/>
        <v>0.26820360597689269</v>
      </c>
      <c r="B182" s="100">
        <f t="shared" si="16"/>
        <v>1.7000370000000001E-2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 s="86">
        <f t="shared" si="17"/>
        <v>1.9365137424788932</v>
      </c>
      <c r="I182" s="100">
        <f t="shared" si="13"/>
        <v>5.8357600000000003E-2</v>
      </c>
      <c r="J182">
        <f>'80°C'!J37</f>
        <v>4129</v>
      </c>
      <c r="K182">
        <f>'80°C'!K37</f>
        <v>80</v>
      </c>
      <c r="L182">
        <f>'80°C'!L37</f>
        <v>1440</v>
      </c>
      <c r="M182" t="str">
        <f>'80°C'!M37</f>
        <v>H398</v>
      </c>
      <c r="N182" t="str">
        <f>'80°C'!N37</f>
        <v>NA</v>
      </c>
      <c r="O182" s="101">
        <f t="shared" si="20"/>
        <v>2.6812412373755872</v>
      </c>
      <c r="P182" s="102">
        <f t="shared" si="21"/>
        <v>0.13301248500000001</v>
      </c>
      <c r="Q182">
        <f>'110°C'!J40</f>
        <v>4129</v>
      </c>
      <c r="R182">
        <f>'110°C'!K40</f>
        <v>110</v>
      </c>
      <c r="S182">
        <f>'110°C'!L40</f>
        <v>480</v>
      </c>
      <c r="T182" t="str">
        <f>'110°C'!M40</f>
        <v>H420</v>
      </c>
      <c r="U182" t="str">
        <f>'110°C'!N40</f>
        <v>NA</v>
      </c>
      <c r="V182" s="101">
        <f t="shared" si="22"/>
        <v>3.1583624920952498</v>
      </c>
      <c r="W182" s="103">
        <f t="shared" si="23"/>
        <v>0.21077940000000001</v>
      </c>
      <c r="X182" s="41">
        <f>'140°C'!J39</f>
        <v>2588</v>
      </c>
      <c r="Y182" s="41">
        <f>'140°C'!K39</f>
        <v>140</v>
      </c>
      <c r="Z182" s="41">
        <f>'140°C'!L39</f>
        <v>96</v>
      </c>
      <c r="AA182" s="41" t="str">
        <f>'140°C'!M39</f>
        <v>H391</v>
      </c>
      <c r="AB182" s="41" t="str">
        <f>'140°C'!N39</f>
        <v>nh4 contam</v>
      </c>
    </row>
    <row r="183" spans="1:28">
      <c r="A183" s="86">
        <f t="shared" si="24"/>
        <v>0.24930913117324674</v>
      </c>
      <c r="B183" s="100">
        <f t="shared" si="16"/>
        <v>1.5403306E-2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H183" s="86">
        <f t="shared" si="17"/>
        <v>1.9365137424788932</v>
      </c>
      <c r="I183" s="100">
        <f t="shared" si="13"/>
        <v>5.9199422000000002E-2</v>
      </c>
      <c r="J183">
        <f>'80°C'!J38</f>
        <v>4129</v>
      </c>
      <c r="K183">
        <f>'80°C'!K38</f>
        <v>80</v>
      </c>
      <c r="L183">
        <f>'80°C'!L38</f>
        <v>1440</v>
      </c>
      <c r="M183" t="str">
        <f>'80°C'!M38</f>
        <v>H398</v>
      </c>
      <c r="N183" t="str">
        <f>'80°C'!N38</f>
        <v>NA</v>
      </c>
      <c r="O183"/>
      <c r="Q183"/>
      <c r="R183"/>
      <c r="S183"/>
      <c r="T183"/>
      <c r="U183"/>
      <c r="V183" s="101">
        <f>LOG(G63*W$146)</f>
        <v>3.255272505103306</v>
      </c>
      <c r="W183" s="103">
        <f>H63</f>
        <v>0.21176371199999999</v>
      </c>
      <c r="X183" s="41">
        <f>'140°C'!J41</f>
        <v>2588</v>
      </c>
      <c r="Y183" s="41">
        <f>'140°C'!K41</f>
        <v>140</v>
      </c>
      <c r="Z183" s="41">
        <f>'140°C'!L41</f>
        <v>120</v>
      </c>
      <c r="AA183" s="41" t="str">
        <f>'140°C'!M41</f>
        <v>H391</v>
      </c>
      <c r="AB183" s="41" t="str">
        <f>'140°C'!N41</f>
        <v>nh4 contam</v>
      </c>
    </row>
    <row r="184" spans="1:28">
      <c r="A184" s="86">
        <f t="shared" si="24"/>
        <v>0.24930913117324674</v>
      </c>
      <c r="B184" s="100">
        <f t="shared" si="16"/>
        <v>1.5871858999999999E-2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H184" s="86">
        <f t="shared" si="17"/>
        <v>1.6354837468149122</v>
      </c>
      <c r="I184" s="100">
        <f t="shared" si="13"/>
        <v>4.5746865999999997E-2</v>
      </c>
      <c r="J184">
        <f>'80°C'!J39</f>
        <v>4129</v>
      </c>
      <c r="K184">
        <f>'80°C'!K39</f>
        <v>80</v>
      </c>
      <c r="L184">
        <f>'80°C'!L39</f>
        <v>720</v>
      </c>
      <c r="M184" t="str">
        <f>'80°C'!M39</f>
        <v>H420</v>
      </c>
      <c r="N184" t="str">
        <f>'80°C'!N39</f>
        <v>NA</v>
      </c>
      <c r="O184"/>
      <c r="V184" s="101">
        <f t="shared" ref="V184:V189" si="25">LOG(G65*W$146)</f>
        <v>1.1760912590556813</v>
      </c>
      <c r="W184" s="103">
        <f t="shared" ref="W184:W189" si="26">H65</f>
        <v>3.5078613000000002E-2</v>
      </c>
      <c r="X184" s="41">
        <f>'140°C'!J43</f>
        <v>2589</v>
      </c>
      <c r="Y184" s="41">
        <f>'140°C'!K43</f>
        <v>140</v>
      </c>
      <c r="Z184" s="41">
        <f>'140°C'!L43</f>
        <v>1</v>
      </c>
      <c r="AA184" s="41" t="str">
        <f>'140°C'!M43</f>
        <v>H397</v>
      </c>
      <c r="AB184" s="41" t="str">
        <f>'140°C'!N43</f>
        <v>NA</v>
      </c>
    </row>
    <row r="185" spans="1:28">
      <c r="A185" s="86">
        <f t="shared" si="24"/>
        <v>0.24930913117324674</v>
      </c>
      <c r="B185" s="100">
        <f t="shared" si="16"/>
        <v>1.5117698000000001E-2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H185" s="86">
        <f t="shared" si="17"/>
        <v>1.6354837468149122</v>
      </c>
      <c r="I185" s="100">
        <f t="shared" si="13"/>
        <v>4.1431938000000001E-2</v>
      </c>
      <c r="J185">
        <f>'80°C'!J40</f>
        <v>4129</v>
      </c>
      <c r="K185">
        <f>'80°C'!K40</f>
        <v>80</v>
      </c>
      <c r="L185">
        <f>'80°C'!L40</f>
        <v>720</v>
      </c>
      <c r="M185" t="str">
        <f>'80°C'!M40</f>
        <v>H398</v>
      </c>
      <c r="N185" t="str">
        <f>'80°C'!N40</f>
        <v>NA</v>
      </c>
      <c r="O185"/>
      <c r="V185" s="101">
        <f t="shared" si="25"/>
        <v>1.1760912590556813</v>
      </c>
      <c r="W185" s="103">
        <f t="shared" si="26"/>
        <v>3.3937297999999998E-2</v>
      </c>
      <c r="X185" s="41">
        <f>'140°C'!J44</f>
        <v>2589</v>
      </c>
      <c r="Y185" s="41">
        <f>'140°C'!K44</f>
        <v>140</v>
      </c>
      <c r="Z185" s="41">
        <f>'140°C'!L44</f>
        <v>1</v>
      </c>
      <c r="AA185" s="41" t="str">
        <f>'140°C'!M44</f>
        <v>H397</v>
      </c>
      <c r="AB185" s="41" t="str">
        <f>'140°C'!N44</f>
        <v>NA</v>
      </c>
    </row>
    <row r="186" spans="1:28">
      <c r="A186" s="86">
        <f t="shared" si="24"/>
        <v>6.4986608109166386E-2</v>
      </c>
      <c r="B186" s="100">
        <f t="shared" si="16"/>
        <v>1.6409531000000002E-2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H186"/>
      <c r="I186"/>
      <c r="J186"/>
      <c r="K186"/>
      <c r="L186"/>
      <c r="M186"/>
      <c r="N186"/>
      <c r="O186"/>
      <c r="V186" s="101">
        <f t="shared" si="25"/>
        <v>1.4771212547196624</v>
      </c>
      <c r="W186" s="103">
        <f t="shared" si="26"/>
        <v>3.9242893000000001E-2</v>
      </c>
      <c r="X186" s="41">
        <f>'140°C'!J45</f>
        <v>2589</v>
      </c>
      <c r="Y186" s="41">
        <f>'140°C'!K45</f>
        <v>140</v>
      </c>
      <c r="Z186" s="41">
        <f>'140°C'!L45</f>
        <v>2</v>
      </c>
      <c r="AA186" s="41" t="str">
        <f>'140°C'!M45</f>
        <v>H397</v>
      </c>
      <c r="AB186" s="41" t="str">
        <f>'140°C'!N45</f>
        <v>NA</v>
      </c>
    </row>
    <row r="187" spans="1:28">
      <c r="A187" s="86">
        <f t="shared" si="24"/>
        <v>6.4986608109166386E-2</v>
      </c>
      <c r="B187" s="100">
        <f t="shared" si="16"/>
        <v>1.6888013E-2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H187"/>
      <c r="I187"/>
      <c r="J187"/>
      <c r="K187"/>
      <c r="L187"/>
      <c r="M187"/>
      <c r="N187"/>
      <c r="O187"/>
      <c r="V187" s="101">
        <f t="shared" si="25"/>
        <v>1.4771212547196624</v>
      </c>
      <c r="W187" s="103">
        <f t="shared" si="26"/>
        <v>4.0251370000000002E-2</v>
      </c>
      <c r="X187" s="41">
        <f>'140°C'!J46</f>
        <v>2589</v>
      </c>
      <c r="Y187" s="41">
        <f>'140°C'!K46</f>
        <v>140</v>
      </c>
      <c r="Z187" s="41">
        <f>'140°C'!L46</f>
        <v>2</v>
      </c>
      <c r="AA187" s="41" t="str">
        <f>'140°C'!M46</f>
        <v>H397</v>
      </c>
      <c r="AB187" s="41" t="str">
        <f>'140°C'!N46</f>
        <v>NA</v>
      </c>
    </row>
    <row r="188" spans="1:28">
      <c r="A188" s="86">
        <f t="shared" si="24"/>
        <v>6.4986608109166386E-2</v>
      </c>
      <c r="B188" s="100">
        <f t="shared" si="16"/>
        <v>1.5281853999999999E-2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H188"/>
      <c r="I188"/>
      <c r="J188"/>
      <c r="K188"/>
      <c r="L188"/>
      <c r="M188"/>
      <c r="N188"/>
      <c r="O188"/>
      <c r="V188" s="101">
        <f t="shared" si="25"/>
        <v>1.7781512503836436</v>
      </c>
      <c r="W188" s="103">
        <f t="shared" si="26"/>
        <v>4.9274400000000003E-2</v>
      </c>
      <c r="X188" s="41">
        <f>'140°C'!J47</f>
        <v>2589</v>
      </c>
      <c r="Y188" s="41">
        <f>'140°C'!K47</f>
        <v>140</v>
      </c>
      <c r="Z188" s="41">
        <f>'140°C'!L47</f>
        <v>4</v>
      </c>
      <c r="AA188" s="41" t="str">
        <f>'140°C'!M47</f>
        <v>H397</v>
      </c>
      <c r="AB188" s="41" t="str">
        <f>'140°C'!N47</f>
        <v>NA</v>
      </c>
    </row>
    <row r="189" spans="1:28">
      <c r="A189" s="86">
        <f t="shared" si="24"/>
        <v>6.4986608109166386E-2</v>
      </c>
      <c r="B189" s="100">
        <f t="shared" si="16"/>
        <v>1.5575111000000001E-2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H189"/>
      <c r="I189"/>
      <c r="J189"/>
      <c r="K189"/>
      <c r="L189"/>
      <c r="M189"/>
      <c r="N189"/>
      <c r="V189" s="101">
        <f t="shared" si="25"/>
        <v>1.7781512503836436</v>
      </c>
      <c r="W189" s="103">
        <f t="shared" si="26"/>
        <v>5.0990764000000001E-2</v>
      </c>
      <c r="X189" s="41">
        <f>'140°C'!J48</f>
        <v>2589</v>
      </c>
      <c r="Y189" s="41">
        <f>'140°C'!K48</f>
        <v>140</v>
      </c>
      <c r="Z189" s="41">
        <f>'140°C'!L48</f>
        <v>4</v>
      </c>
      <c r="AA189" s="41" t="str">
        <f>'140°C'!M48</f>
        <v>H397</v>
      </c>
      <c r="AB189" s="41" t="str">
        <f>'140°C'!N48</f>
        <v>NA</v>
      </c>
    </row>
    <row r="190" spans="1:28">
      <c r="A190" s="86">
        <f t="shared" si="24"/>
        <v>0.24930913117324674</v>
      </c>
      <c r="B190" s="100">
        <f t="shared" si="16"/>
        <v>1.6776536000000002E-2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H190"/>
      <c r="I190"/>
      <c r="J190"/>
      <c r="K190"/>
      <c r="L190"/>
      <c r="M190"/>
      <c r="N190"/>
      <c r="V190" s="101">
        <f t="shared" ref="V190:V221" si="27">LOG(G71*W$146)</f>
        <v>1.954242509439325</v>
      </c>
      <c r="W190" s="103">
        <f t="shared" ref="W190:W201" si="28">H71</f>
        <v>6.0967703999999998E-2</v>
      </c>
      <c r="X190" s="41">
        <f>'140°C'!J49</f>
        <v>2589</v>
      </c>
      <c r="Y190" s="41">
        <f>'140°C'!K49</f>
        <v>140</v>
      </c>
      <c r="Z190" s="41">
        <f>'140°C'!L49</f>
        <v>6</v>
      </c>
      <c r="AA190" s="41" t="str">
        <f>'140°C'!M49</f>
        <v>H397</v>
      </c>
      <c r="AB190" s="41" t="str">
        <f>'140°C'!N49</f>
        <v>NA</v>
      </c>
    </row>
    <row r="191" spans="1:28">
      <c r="A191" s="86">
        <f t="shared" si="24"/>
        <v>0.24930913117324674</v>
      </c>
      <c r="B191" s="100">
        <f t="shared" si="16"/>
        <v>1.5003298E-2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H191"/>
      <c r="I191"/>
      <c r="J191"/>
      <c r="K191"/>
      <c r="L191"/>
      <c r="M191"/>
      <c r="N191"/>
      <c r="V191" s="101">
        <f t="shared" si="27"/>
        <v>1.954242509439325</v>
      </c>
      <c r="W191" s="103">
        <f t="shared" si="28"/>
        <v>6.0190133E-2</v>
      </c>
      <c r="X191" s="41">
        <f>'140°C'!J50</f>
        <v>2589</v>
      </c>
      <c r="Y191" s="41">
        <f>'140°C'!K50</f>
        <v>140</v>
      </c>
      <c r="Z191" s="41">
        <f>'140°C'!L50</f>
        <v>6</v>
      </c>
      <c r="AA191" s="41" t="str">
        <f>'140°C'!M50</f>
        <v>H397</v>
      </c>
      <c r="AB191" s="41" t="str">
        <f>'140°C'!N50</f>
        <v>NA</v>
      </c>
    </row>
    <row r="192" spans="1:28">
      <c r="A192" s="86">
        <f t="shared" si="24"/>
        <v>0.24930913117324674</v>
      </c>
      <c r="B192" s="100">
        <f t="shared" si="16"/>
        <v>1.5555114E-2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V192" s="101">
        <f t="shared" si="27"/>
        <v>2.0791812460476247</v>
      </c>
      <c r="W192" s="103">
        <f t="shared" si="28"/>
        <v>7.2407400999999996E-2</v>
      </c>
      <c r="X192" s="41">
        <f>'140°C'!J51</f>
        <v>2589</v>
      </c>
      <c r="Y192" s="41">
        <f>'140°C'!K51</f>
        <v>140</v>
      </c>
      <c r="Z192" s="41">
        <f>'140°C'!L51</f>
        <v>8</v>
      </c>
      <c r="AA192" s="41" t="str">
        <f>'140°C'!M51</f>
        <v>H397</v>
      </c>
      <c r="AB192" s="41" t="str">
        <f>'140°C'!N51</f>
        <v>NA</v>
      </c>
    </row>
    <row r="193" spans="1:28">
      <c r="A193" s="86">
        <f t="shared" si="24"/>
        <v>0.29988908335720121</v>
      </c>
      <c r="B193" s="100">
        <f t="shared" si="16"/>
        <v>1.4597681E-2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V193" s="101">
        <f t="shared" si="27"/>
        <v>2.0791812460476247</v>
      </c>
      <c r="W193" s="103">
        <f t="shared" si="28"/>
        <v>8.0327307000000001E-2</v>
      </c>
      <c r="X193" s="41">
        <f>'140°C'!J52</f>
        <v>2589</v>
      </c>
      <c r="Y193" s="41">
        <f>'140°C'!K52</f>
        <v>140</v>
      </c>
      <c r="Z193" s="41">
        <f>'140°C'!L52</f>
        <v>8</v>
      </c>
      <c r="AA193" s="41" t="str">
        <f>'140°C'!M52</f>
        <v>H402</v>
      </c>
      <c r="AB193" s="41" t="str">
        <f>'140°C'!N52</f>
        <v>NA</v>
      </c>
    </row>
    <row r="194" spans="1:28">
      <c r="A194" s="86">
        <f t="shared" si="24"/>
        <v>0.29988908335720121</v>
      </c>
      <c r="B194" s="100">
        <f t="shared" si="16"/>
        <v>1.5340588E-2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V194" s="101">
        <f t="shared" si="27"/>
        <v>2.5563025007672873</v>
      </c>
      <c r="W194" s="103">
        <f t="shared" si="28"/>
        <v>0.12810028200000001</v>
      </c>
      <c r="X194" s="41">
        <f>'140°C'!J53</f>
        <v>2589</v>
      </c>
      <c r="Y194" s="41">
        <f>'140°C'!K53</f>
        <v>140</v>
      </c>
      <c r="Z194" s="41">
        <f>'140°C'!L53</f>
        <v>24</v>
      </c>
      <c r="AA194" s="41" t="str">
        <f>'140°C'!M53</f>
        <v>H397</v>
      </c>
      <c r="AB194" s="41" t="str">
        <f>'140°C'!N53</f>
        <v>NA</v>
      </c>
    </row>
    <row r="195" spans="1:28">
      <c r="A195" s="86">
        <f t="shared" si="24"/>
        <v>0.26820360597689269</v>
      </c>
      <c r="B195" s="100">
        <f t="shared" si="16"/>
        <v>1.3649839E-2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V195" s="101">
        <f t="shared" si="27"/>
        <v>2.5563025007672873</v>
      </c>
      <c r="W195" s="103">
        <f t="shared" si="28"/>
        <v>0.128604516</v>
      </c>
      <c r="X195" s="41">
        <f>'140°C'!J54</f>
        <v>2589</v>
      </c>
      <c r="Y195" s="41">
        <f>'140°C'!K54</f>
        <v>140</v>
      </c>
      <c r="Z195" s="41">
        <f>'140°C'!L54</f>
        <v>24</v>
      </c>
      <c r="AA195" s="41" t="str">
        <f>'140°C'!M54</f>
        <v>H402</v>
      </c>
      <c r="AB195" s="41" t="str">
        <f>'140°C'!N54</f>
        <v>NA</v>
      </c>
    </row>
    <row r="196" spans="1:28">
      <c r="A196" s="86">
        <f t="shared" si="24"/>
        <v>0.26820360597689269</v>
      </c>
      <c r="B196" s="100">
        <f t="shared" si="16"/>
        <v>1.4293024E-2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V196" s="101">
        <f t="shared" si="27"/>
        <v>2.8573324964312685</v>
      </c>
      <c r="W196" s="103">
        <f t="shared" si="28"/>
        <v>0.18132857099999999</v>
      </c>
      <c r="X196" s="41">
        <f>'140°C'!J55</f>
        <v>2589</v>
      </c>
      <c r="Y196" s="41">
        <f>'140°C'!K55</f>
        <v>140</v>
      </c>
      <c r="Z196" s="41">
        <f>'140°C'!L55</f>
        <v>48</v>
      </c>
      <c r="AA196" s="41" t="str">
        <f>'140°C'!M55</f>
        <v>H397</v>
      </c>
      <c r="AB196" s="41" t="str">
        <f>'140°C'!N55</f>
        <v>NA</v>
      </c>
    </row>
    <row r="197" spans="1:28">
      <c r="A197" s="86">
        <f t="shared" si="24"/>
        <v>0.26820360597689269</v>
      </c>
      <c r="B197" s="100">
        <f t="shared" si="16"/>
        <v>1.4427743999999999E-2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V197" s="101">
        <f t="shared" si="27"/>
        <v>2.8573324964312685</v>
      </c>
      <c r="W197" s="103">
        <f t="shared" si="28"/>
        <v>0.17961648699999999</v>
      </c>
      <c r="X197" s="41">
        <f>'140°C'!J56</f>
        <v>2589</v>
      </c>
      <c r="Y197" s="41">
        <f>'140°C'!K56</f>
        <v>140</v>
      </c>
      <c r="Z197" s="41">
        <f>'140°C'!L56</f>
        <v>48</v>
      </c>
      <c r="AA197" s="41" t="str">
        <f>'140°C'!M56</f>
        <v>H397</v>
      </c>
      <c r="AB197" s="41" t="str">
        <f>'140°C'!N56</f>
        <v>NA</v>
      </c>
    </row>
    <row r="198" spans="1:28">
      <c r="A198" s="86">
        <f t="shared" si="24"/>
        <v>0.26820360597689269</v>
      </c>
      <c r="B198" s="100">
        <f t="shared" si="16"/>
        <v>1.4211886999999999E-2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V198" s="101">
        <f t="shared" si="27"/>
        <v>3.0334237554869499</v>
      </c>
      <c r="W198" s="103">
        <f t="shared" si="28"/>
        <v>0.21976948299999999</v>
      </c>
      <c r="X198" s="41">
        <f>'140°C'!J57</f>
        <v>2589</v>
      </c>
      <c r="Y198" s="41">
        <f>'140°C'!K57</f>
        <v>140</v>
      </c>
      <c r="Z198" s="41">
        <f>'140°C'!L57</f>
        <v>72</v>
      </c>
      <c r="AA198" s="41" t="str">
        <f>'140°C'!M57</f>
        <v>H397</v>
      </c>
      <c r="AB198" s="41" t="str">
        <f>'140°C'!N57</f>
        <v>NA</v>
      </c>
    </row>
    <row r="199" spans="1:28">
      <c r="A199" s="86">
        <f t="shared" si="24"/>
        <v>0.26820360597689269</v>
      </c>
      <c r="B199" s="100">
        <f t="shared" si="16"/>
        <v>1.4081086E-2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V199" s="101">
        <f t="shared" si="27"/>
        <v>3.0334237554869499</v>
      </c>
      <c r="W199" s="103">
        <f t="shared" si="28"/>
        <v>0.22418375900000001</v>
      </c>
      <c r="X199" s="41">
        <f>'140°C'!J58</f>
        <v>2589</v>
      </c>
      <c r="Y199" s="41">
        <f>'140°C'!K58</f>
        <v>140</v>
      </c>
      <c r="Z199" s="41">
        <f>'140°C'!L58</f>
        <v>72</v>
      </c>
      <c r="AA199" s="41" t="str">
        <f>'140°C'!M58</f>
        <v>H397</v>
      </c>
      <c r="AB199" s="41" t="str">
        <f>'140°C'!N58</f>
        <v>NA</v>
      </c>
    </row>
    <row r="200" spans="1:28">
      <c r="A200" s="86">
        <f t="shared" si="24"/>
        <v>0.26820360597689269</v>
      </c>
      <c r="B200" s="100">
        <f t="shared" si="16"/>
        <v>1.4696580000000001E-2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V200" s="101">
        <f t="shared" si="27"/>
        <v>3.1583624920952498</v>
      </c>
      <c r="W200" s="103">
        <f t="shared" si="28"/>
        <v>0.25482178500000002</v>
      </c>
      <c r="X200" s="41">
        <f>'140°C'!J59</f>
        <v>2589</v>
      </c>
      <c r="Y200" s="41">
        <f>'140°C'!K59</f>
        <v>140</v>
      </c>
      <c r="Z200" s="41">
        <f>'140°C'!L59</f>
        <v>96</v>
      </c>
      <c r="AA200" s="41" t="str">
        <f>'140°C'!M59</f>
        <v>H402</v>
      </c>
      <c r="AB200" s="41" t="str">
        <f>'140°C'!N59</f>
        <v>NA</v>
      </c>
    </row>
    <row r="201" spans="1:28">
      <c r="A201" s="86">
        <f t="shared" si="24"/>
        <v>0.26820360597689269</v>
      </c>
      <c r="B201" s="100">
        <f t="shared" si="16"/>
        <v>1.7000370000000001E-2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V201" s="101">
        <f t="shared" si="27"/>
        <v>3.1583624920952498</v>
      </c>
      <c r="W201" s="103">
        <f t="shared" si="28"/>
        <v>0.24893019299999999</v>
      </c>
      <c r="X201" s="41">
        <f>'140°C'!J60</f>
        <v>2589</v>
      </c>
      <c r="Y201" s="41">
        <f>'140°C'!K60</f>
        <v>140</v>
      </c>
      <c r="Z201" s="41">
        <f>'140°C'!L60</f>
        <v>96</v>
      </c>
      <c r="AA201" s="41" t="str">
        <f>'140°C'!M60</f>
        <v>H397</v>
      </c>
      <c r="AB201" s="41" t="str">
        <f>'140°C'!N60</f>
        <v>NA</v>
      </c>
    </row>
    <row r="202" spans="1:28">
      <c r="A202" s="86">
        <f t="shared" si="24"/>
        <v>0.24930913117324674</v>
      </c>
      <c r="B202" s="100">
        <f t="shared" si="16"/>
        <v>1.1048541E-2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V202" s="101">
        <f t="shared" si="27"/>
        <v>3.255272505103306</v>
      </c>
      <c r="W202" s="103">
        <f t="shared" ref="W202:W207" si="29">H83</f>
        <v>0.276605985</v>
      </c>
      <c r="X202" s="41">
        <f>'140°C'!J61</f>
        <v>2589</v>
      </c>
      <c r="Y202" s="41">
        <f>'140°C'!K61</f>
        <v>140</v>
      </c>
      <c r="Z202" s="41">
        <f>'140°C'!L61</f>
        <v>120</v>
      </c>
      <c r="AA202" s="41" t="str">
        <f>'140°C'!M61</f>
        <v>H402</v>
      </c>
      <c r="AB202" s="41" t="str">
        <f>'140°C'!N61</f>
        <v>NA</v>
      </c>
    </row>
    <row r="203" spans="1:28">
      <c r="A203" s="86">
        <f t="shared" si="24"/>
        <v>6.4986608109166386E-2</v>
      </c>
      <c r="B203" s="100">
        <f t="shared" si="16"/>
        <v>1.7618801E-2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V203" s="101">
        <f t="shared" si="27"/>
        <v>3.255272505103306</v>
      </c>
      <c r="W203" s="103">
        <f t="shared" si="29"/>
        <v>0.285281691</v>
      </c>
      <c r="X203" s="41">
        <f>'140°C'!J62</f>
        <v>2589</v>
      </c>
      <c r="Y203" s="41">
        <f>'140°C'!K62</f>
        <v>140</v>
      </c>
      <c r="Z203" s="41">
        <f>'140°C'!L62</f>
        <v>120</v>
      </c>
      <c r="AA203" s="41" t="str">
        <f>'140°C'!M62</f>
        <v>H420</v>
      </c>
      <c r="AB203" s="41" t="str">
        <f>'140°C'!N62</f>
        <v>NA</v>
      </c>
    </row>
    <row r="204" spans="1:28">
      <c r="A204" s="86">
        <f t="shared" si="24"/>
        <v>6.4986608109166386E-2</v>
      </c>
      <c r="B204" s="100">
        <f t="shared" si="16"/>
        <v>1.8877204000000002E-2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V204" s="101">
        <f t="shared" si="27"/>
        <v>1.1760912590556813</v>
      </c>
      <c r="W204" s="103">
        <f t="shared" si="29"/>
        <v>3.8484993000000002E-2</v>
      </c>
      <c r="X204" s="41">
        <f>'140°C'!J63</f>
        <v>4126</v>
      </c>
      <c r="Y204" s="41">
        <f>'140°C'!K63</f>
        <v>140</v>
      </c>
      <c r="Z204" s="41">
        <f>'140°C'!L63</f>
        <v>1</v>
      </c>
      <c r="AA204" s="41" t="str">
        <f>'140°C'!M63</f>
        <v>H397</v>
      </c>
      <c r="AB204" s="41" t="str">
        <f>'140°C'!N63</f>
        <v>NA</v>
      </c>
    </row>
    <row r="205" spans="1:28">
      <c r="A205" s="86">
        <f t="shared" si="24"/>
        <v>6.4986608109166386E-2</v>
      </c>
      <c r="B205" s="100">
        <f t="shared" si="16"/>
        <v>1.6991353000000001E-2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V205" s="101">
        <f t="shared" si="27"/>
        <v>1.1760912590556813</v>
      </c>
      <c r="W205" s="103">
        <f t="shared" si="29"/>
        <v>4.1395712000000001E-2</v>
      </c>
      <c r="X205" s="41">
        <f>'140°C'!J64</f>
        <v>4126</v>
      </c>
      <c r="Y205" s="41">
        <f>'140°C'!K64</f>
        <v>140</v>
      </c>
      <c r="Z205" s="41">
        <f>'140°C'!L64</f>
        <v>1</v>
      </c>
      <c r="AA205" s="41" t="str">
        <f>'140°C'!M64</f>
        <v>H420</v>
      </c>
      <c r="AB205" s="41" t="str">
        <f>'140°C'!N64</f>
        <v>NA</v>
      </c>
    </row>
    <row r="206" spans="1:28">
      <c r="A206" s="86">
        <f t="shared" si="24"/>
        <v>0.24930913117324674</v>
      </c>
      <c r="B206" s="100">
        <f t="shared" si="16"/>
        <v>1.6203903814999802E-2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V206" s="101">
        <f t="shared" si="27"/>
        <v>1.4771212547196624</v>
      </c>
      <c r="W206" s="103">
        <f t="shared" si="29"/>
        <v>4.2146021999999998E-2</v>
      </c>
      <c r="X206" s="41">
        <f>'140°C'!J65</f>
        <v>4126</v>
      </c>
      <c r="Y206" s="41">
        <f>'140°C'!K65</f>
        <v>140</v>
      </c>
      <c r="Z206" s="41">
        <f>'140°C'!L65</f>
        <v>2</v>
      </c>
      <c r="AA206" s="41" t="str">
        <f>'140°C'!M65</f>
        <v>H397</v>
      </c>
      <c r="AB206" s="41" t="str">
        <f>'140°C'!N65</f>
        <v>NA</v>
      </c>
    </row>
    <row r="207" spans="1:28">
      <c r="A207" s="86">
        <f t="shared" si="24"/>
        <v>0.24930913117324674</v>
      </c>
      <c r="B207" s="100">
        <f t="shared" si="16"/>
        <v>1.6491992370263397E-2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V207" s="101">
        <f t="shared" si="27"/>
        <v>1.4771212547196624</v>
      </c>
      <c r="W207" s="103">
        <f t="shared" si="29"/>
        <v>4.3568476000000002E-2</v>
      </c>
      <c r="X207" s="41">
        <f>'140°C'!J66</f>
        <v>4126</v>
      </c>
      <c r="Y207" s="41">
        <f>'140°C'!K66</f>
        <v>140</v>
      </c>
      <c r="Z207" s="41">
        <f>'140°C'!L66</f>
        <v>2</v>
      </c>
      <c r="AA207" s="41" t="str">
        <f>'140°C'!M66</f>
        <v>H397</v>
      </c>
      <c r="AB207" s="41" t="str">
        <f>'140°C'!N66</f>
        <v>NA</v>
      </c>
    </row>
    <row r="208" spans="1:28">
      <c r="A208" s="86">
        <f t="shared" si="24"/>
        <v>0.24930913117324674</v>
      </c>
      <c r="B208" s="100">
        <f t="shared" si="16"/>
        <v>1.6420242127456627E-2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V208" s="101">
        <f t="shared" si="27"/>
        <v>1.7781512503836436</v>
      </c>
      <c r="W208" s="103">
        <f t="shared" ref="W208:W246" si="30">H89</f>
        <v>6.1279615000000003E-2</v>
      </c>
      <c r="X208" s="41">
        <f>'140°C'!J67</f>
        <v>4126</v>
      </c>
      <c r="Y208" s="41">
        <f>'140°C'!K67</f>
        <v>140</v>
      </c>
      <c r="Z208" s="41">
        <f>'140°C'!L67</f>
        <v>4</v>
      </c>
      <c r="AA208" s="41" t="str">
        <f>'140°C'!M67</f>
        <v>H397</v>
      </c>
      <c r="AB208" s="41" t="str">
        <f>'140°C'!N67</f>
        <v>NA</v>
      </c>
    </row>
    <row r="209" spans="1:28">
      <c r="A209" s="86">
        <f t="shared" si="24"/>
        <v>0.24930913117324674</v>
      </c>
      <c r="B209" s="100">
        <f t="shared" si="16"/>
        <v>1.5136433408274886E-2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V209" s="101">
        <f t="shared" si="27"/>
        <v>1.7781512503836436</v>
      </c>
      <c r="W209" s="103">
        <f t="shared" si="30"/>
        <v>5.9445181999999999E-2</v>
      </c>
      <c r="X209" s="41">
        <f>'140°C'!J68</f>
        <v>4126</v>
      </c>
      <c r="Y209" s="41">
        <f>'140°C'!K68</f>
        <v>140</v>
      </c>
      <c r="Z209" s="41">
        <f>'140°C'!L68</f>
        <v>4</v>
      </c>
      <c r="AA209" s="41" t="str">
        <f>'140°C'!M68</f>
        <v>H397</v>
      </c>
      <c r="AB209" s="41" t="str">
        <f>'140°C'!N68</f>
        <v>NA</v>
      </c>
    </row>
    <row r="210" spans="1:28">
      <c r="A210" s="86">
        <f t="shared" si="24"/>
        <v>0.24930913117324674</v>
      </c>
      <c r="B210" s="100">
        <f t="shared" si="16"/>
        <v>1.6925811246025185E-2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V210" s="101">
        <f t="shared" si="27"/>
        <v>1.954242509439325</v>
      </c>
      <c r="W210" s="103">
        <f t="shared" si="30"/>
        <v>7.4347226000000002E-2</v>
      </c>
      <c r="X210" s="41">
        <f>'140°C'!J69</f>
        <v>4126</v>
      </c>
      <c r="Y210" s="41">
        <f>'140°C'!K69</f>
        <v>140</v>
      </c>
      <c r="Z210" s="41">
        <f>'140°C'!L69</f>
        <v>6</v>
      </c>
      <c r="AA210" s="41" t="str">
        <f>'140°C'!M69</f>
        <v>H397</v>
      </c>
      <c r="AB210" s="41" t="str">
        <f>'140°C'!N69</f>
        <v>NA</v>
      </c>
    </row>
    <row r="211" spans="1:28">
      <c r="A211" s="86">
        <f t="shared" si="24"/>
        <v>0.24930913117324674</v>
      </c>
      <c r="B211" s="100">
        <f t="shared" si="16"/>
        <v>1.5941616361199562E-2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V211" s="101">
        <f t="shared" si="27"/>
        <v>1.954242509439325</v>
      </c>
      <c r="W211" s="103">
        <f t="shared" si="30"/>
        <v>6.7635435999999993E-2</v>
      </c>
      <c r="X211" s="41">
        <f>'140°C'!J70</f>
        <v>4126</v>
      </c>
      <c r="Y211" s="41">
        <f>'140°C'!K70</f>
        <v>140</v>
      </c>
      <c r="Z211" s="41">
        <f>'140°C'!L70</f>
        <v>6</v>
      </c>
      <c r="AA211" s="41" t="str">
        <f>'140°C'!M70</f>
        <v>H398</v>
      </c>
      <c r="AB211" s="41" t="str">
        <f>'140°C'!N70</f>
        <v>NA</v>
      </c>
    </row>
    <row r="212" spans="1:28">
      <c r="A212" s="86">
        <f t="shared" ref="A212:A243" si="31">LOG(A89*B$146)</f>
        <v>0.24930913117324674</v>
      </c>
      <c r="B212" s="100">
        <f t="shared" si="16"/>
        <v>1.9223476315228742E-2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V212" s="101">
        <f t="shared" si="27"/>
        <v>2.0791812460476247</v>
      </c>
      <c r="W212" s="103">
        <f t="shared" si="30"/>
        <v>7.9375101000000003E-2</v>
      </c>
      <c r="X212" s="41">
        <f>'140°C'!J71</f>
        <v>4126</v>
      </c>
      <c r="Y212" s="41">
        <f>'140°C'!K71</f>
        <v>140</v>
      </c>
      <c r="Z212" s="41">
        <f>'140°C'!L71</f>
        <v>8</v>
      </c>
      <c r="AA212" s="41" t="str">
        <f>'140°C'!M71</f>
        <v>H398</v>
      </c>
      <c r="AB212" s="41" t="str">
        <f>'140°C'!N71</f>
        <v>NA</v>
      </c>
    </row>
    <row r="213" spans="1:28">
      <c r="A213" s="86">
        <f t="shared" si="31"/>
        <v>0.24930913117324674</v>
      </c>
      <c r="B213" s="100">
        <f t="shared" ref="B213:B263" si="32">B90</f>
        <v>1.7454306623940263E-2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V213" s="101">
        <f t="shared" si="27"/>
        <v>2.0791812460476247</v>
      </c>
      <c r="W213" s="103">
        <f t="shared" si="30"/>
        <v>8.2474611000000003E-2</v>
      </c>
      <c r="X213" s="41">
        <f>'140°C'!J72</f>
        <v>4126</v>
      </c>
      <c r="Y213" s="41">
        <f>'140°C'!K72</f>
        <v>140</v>
      </c>
      <c r="Z213" s="41">
        <f>'140°C'!L72</f>
        <v>8</v>
      </c>
      <c r="AA213" s="41" t="str">
        <f>'140°C'!M72</f>
        <v>H398</v>
      </c>
      <c r="AB213" s="41" t="str">
        <f>'140°C'!N72</f>
        <v>NA</v>
      </c>
    </row>
    <row r="214" spans="1:28">
      <c r="A214" s="86">
        <f t="shared" si="31"/>
        <v>0.24930913117324674</v>
      </c>
      <c r="B214" s="100">
        <f t="shared" si="32"/>
        <v>1.5994643877073809E-2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V214" s="101">
        <f t="shared" si="27"/>
        <v>2.5563025007672873</v>
      </c>
      <c r="W214" s="103">
        <f t="shared" si="30"/>
        <v>0.14117882400000001</v>
      </c>
      <c r="X214" s="41">
        <f>'140°C'!J73</f>
        <v>4126</v>
      </c>
      <c r="Y214" s="41">
        <f>'140°C'!K73</f>
        <v>140</v>
      </c>
      <c r="Z214" s="41">
        <f>'140°C'!L73</f>
        <v>24</v>
      </c>
      <c r="AA214" s="41" t="str">
        <f>'140°C'!M73</f>
        <v>H398</v>
      </c>
      <c r="AB214" s="41" t="str">
        <f>'140°C'!N73</f>
        <v>NA</v>
      </c>
    </row>
    <row r="215" spans="1:28">
      <c r="A215" s="86">
        <f t="shared" si="31"/>
        <v>0.24930913117324674</v>
      </c>
      <c r="B215" s="100">
        <f t="shared" si="32"/>
        <v>1.5689568535196239E-2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V215" s="101">
        <f t="shared" si="27"/>
        <v>2.5563025007672873</v>
      </c>
      <c r="W215" s="103">
        <f t="shared" si="30"/>
        <v>0.13237945600000001</v>
      </c>
      <c r="X215" s="41">
        <f>'140°C'!J74</f>
        <v>4126</v>
      </c>
      <c r="Y215" s="41">
        <f>'140°C'!K74</f>
        <v>140</v>
      </c>
      <c r="Z215" s="41">
        <f>'140°C'!L74</f>
        <v>24</v>
      </c>
      <c r="AA215" s="41" t="str">
        <f>'140°C'!M74</f>
        <v>H398</v>
      </c>
      <c r="AB215" s="41" t="str">
        <f>'140°C'!N74</f>
        <v>NA</v>
      </c>
    </row>
    <row r="216" spans="1:28">
      <c r="A216" s="86">
        <f t="shared" si="31"/>
        <v>0.24930913117324674</v>
      </c>
      <c r="B216" s="100">
        <f t="shared" si="32"/>
        <v>1.6171639730968763E-2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V216" s="101">
        <f t="shared" si="27"/>
        <v>2.8573324964312685</v>
      </c>
      <c r="W216" s="103">
        <f t="shared" si="30"/>
        <v>0.17367521499999999</v>
      </c>
      <c r="X216" s="41">
        <f>'140°C'!J75</f>
        <v>4126</v>
      </c>
      <c r="Y216" s="41">
        <f>'140°C'!K75</f>
        <v>140</v>
      </c>
      <c r="Z216" s="41">
        <f>'140°C'!L75</f>
        <v>48</v>
      </c>
      <c r="AA216" s="41" t="str">
        <f>'140°C'!M75</f>
        <v>G483</v>
      </c>
      <c r="AB216" s="41" t="str">
        <f>'140°C'!N75</f>
        <v>NA</v>
      </c>
    </row>
    <row r="217" spans="1:28">
      <c r="A217" s="86">
        <f t="shared" si="31"/>
        <v>0.24930913117324674</v>
      </c>
      <c r="B217" s="100">
        <f t="shared" si="32"/>
        <v>1.6249602742649537E-2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V217" s="101">
        <f t="shared" si="27"/>
        <v>2.8573324964312685</v>
      </c>
      <c r="W217" s="103">
        <f t="shared" si="30"/>
        <v>0.17484053399999999</v>
      </c>
      <c r="X217" s="41">
        <f>'140°C'!J76</f>
        <v>4126</v>
      </c>
      <c r="Y217" s="41">
        <f>'140°C'!K76</f>
        <v>140</v>
      </c>
      <c r="Z217" s="41">
        <f>'140°C'!L76</f>
        <v>48</v>
      </c>
      <c r="AA217" s="41" t="str">
        <f>'140°C'!M76</f>
        <v>G483</v>
      </c>
      <c r="AB217" s="41" t="str">
        <f>'140°C'!N76</f>
        <v>NA</v>
      </c>
    </row>
    <row r="218" spans="1:28">
      <c r="A218" s="86">
        <f t="shared" si="31"/>
        <v>0.24930913117324674</v>
      </c>
      <c r="B218" s="100">
        <f t="shared" si="32"/>
        <v>1.5625662060958386E-2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7"/>
        <v>2.8573324964312685</v>
      </c>
      <c r="W218" s="103">
        <f t="shared" si="30"/>
        <v>0.15627000999999999</v>
      </c>
      <c r="X218" s="41">
        <f>'140°C'!J77</f>
        <v>4126</v>
      </c>
      <c r="Y218" s="41">
        <f>'140°C'!K77</f>
        <v>140</v>
      </c>
      <c r="Z218" s="41">
        <f>'140°C'!L77</f>
        <v>48</v>
      </c>
      <c r="AA218" s="41" t="str">
        <f>'140°C'!M77</f>
        <v>H398</v>
      </c>
      <c r="AB218" s="41" t="str">
        <f>'140°C'!N77</f>
        <v>NA</v>
      </c>
    </row>
    <row r="219" spans="1:28">
      <c r="A219" s="86">
        <f t="shared" si="31"/>
        <v>0.24930913117324674</v>
      </c>
      <c r="B219" s="100">
        <f t="shared" si="32"/>
        <v>1.7259635020018853E-2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7"/>
        <v>2.8573324964312685</v>
      </c>
      <c r="W219" s="103">
        <f t="shared" si="30"/>
        <v>0.17144926799999999</v>
      </c>
      <c r="X219" s="41">
        <f>'140°C'!J78</f>
        <v>4126</v>
      </c>
      <c r="Y219" s="41">
        <f>'140°C'!K78</f>
        <v>140</v>
      </c>
      <c r="Z219" s="41">
        <f>'140°C'!L78</f>
        <v>48</v>
      </c>
      <c r="AA219" s="41" t="str">
        <f>'140°C'!M78</f>
        <v>H398</v>
      </c>
      <c r="AB219" s="41" t="str">
        <f>'140°C'!N78</f>
        <v>NA</v>
      </c>
    </row>
    <row r="220" spans="1:28">
      <c r="A220" s="86">
        <f t="shared" si="31"/>
        <v>0.24930913117324674</v>
      </c>
      <c r="B220" s="100">
        <f t="shared" si="32"/>
        <v>1.5587086792478428E-2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7"/>
        <v>3.0334237554869499</v>
      </c>
      <c r="W220" s="103">
        <f t="shared" si="30"/>
        <v>0.186791971</v>
      </c>
      <c r="X220" s="41">
        <f>'140°C'!J79</f>
        <v>4126</v>
      </c>
      <c r="Y220" s="41">
        <f>'140°C'!K79</f>
        <v>140</v>
      </c>
      <c r="Z220" s="41">
        <f>'140°C'!L79</f>
        <v>72</v>
      </c>
      <c r="AA220" s="41" t="str">
        <f>'140°C'!M79</f>
        <v>H420</v>
      </c>
      <c r="AB220" s="41" t="str">
        <f>'140°C'!N79</f>
        <v>NA</v>
      </c>
    </row>
    <row r="221" spans="1:28">
      <c r="A221" s="86">
        <f t="shared" si="31"/>
        <v>0.24930913117324674</v>
      </c>
      <c r="B221" s="100">
        <f t="shared" si="32"/>
        <v>1.816741143734036E-2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7"/>
        <v>3.1583624920952498</v>
      </c>
      <c r="W221" s="103">
        <f t="shared" si="30"/>
        <v>0.211423004</v>
      </c>
      <c r="X221" s="41">
        <f>'140°C'!J80</f>
        <v>4126</v>
      </c>
      <c r="Y221" s="41">
        <f>'140°C'!K80</f>
        <v>140</v>
      </c>
      <c r="Z221" s="41">
        <f>'140°C'!L80</f>
        <v>96</v>
      </c>
      <c r="AA221" s="41" t="str">
        <f>'140°C'!M80</f>
        <v>H398</v>
      </c>
      <c r="AB221" s="41" t="str">
        <f>'140°C'!N80</f>
        <v>NA</v>
      </c>
    </row>
    <row r="222" spans="1:28">
      <c r="A222" s="86">
        <f t="shared" si="31"/>
        <v>0.24930913117324674</v>
      </c>
      <c r="B222" s="100">
        <f t="shared" si="32"/>
        <v>3.2803367466644771E-2</v>
      </c>
      <c r="C222">
        <f>fossil!J77</f>
        <v>4093</v>
      </c>
      <c r="D222" t="str">
        <f>fossil!K77</f>
        <v>YLB</v>
      </c>
      <c r="E222" t="str">
        <f>fossil!L77</f>
        <v>Anglo-Scandinavian</v>
      </c>
      <c r="F222" t="str">
        <f>fossil!M77</f>
        <v>H391</v>
      </c>
      <c r="G222" t="str">
        <f>fossil!N77</f>
        <v>contam nh4</v>
      </c>
      <c r="V222" s="101">
        <f t="shared" ref="V222:V246" si="33">LOG(G103*W$146)</f>
        <v>3.1583624920952498</v>
      </c>
      <c r="W222" s="103">
        <f t="shared" si="30"/>
        <v>0.21214571500000001</v>
      </c>
      <c r="X222" s="41">
        <f>'140°C'!J81</f>
        <v>4126</v>
      </c>
      <c r="Y222" s="41">
        <f>'140°C'!K81</f>
        <v>140</v>
      </c>
      <c r="Z222" s="41">
        <f>'140°C'!L81</f>
        <v>96</v>
      </c>
      <c r="AA222" s="41" t="str">
        <f>'140°C'!M81</f>
        <v>H398</v>
      </c>
      <c r="AB222" s="41" t="str">
        <f>'140°C'!N81</f>
        <v>NA</v>
      </c>
    </row>
    <row r="223" spans="1:28">
      <c r="A223" s="86">
        <f t="shared" si="31"/>
        <v>0.24930913117324674</v>
      </c>
      <c r="B223" s="100">
        <f t="shared" si="32"/>
        <v>1.7371401334596508E-2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33"/>
        <v>3.255272505103306</v>
      </c>
      <c r="W223" s="103">
        <f t="shared" si="30"/>
        <v>0.23418375899999999</v>
      </c>
      <c r="X223" s="41">
        <f>'140°C'!J82</f>
        <v>4126</v>
      </c>
      <c r="Y223" s="41">
        <f>'140°C'!K82</f>
        <v>140</v>
      </c>
      <c r="Z223" s="41">
        <f>'140°C'!L82</f>
        <v>120</v>
      </c>
      <c r="AA223" s="41" t="str">
        <f>'140°C'!M82</f>
        <v>H420</v>
      </c>
      <c r="AB223" s="41" t="str">
        <f>'140°C'!N82</f>
        <v>NA</v>
      </c>
    </row>
    <row r="224" spans="1:28">
      <c r="A224" s="86">
        <f t="shared" si="31"/>
        <v>0.24930913117324674</v>
      </c>
      <c r="B224" s="100">
        <f t="shared" si="32"/>
        <v>1.47072270261539E-2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33"/>
        <v>3.255272505103306</v>
      </c>
      <c r="W224" s="103">
        <f t="shared" si="30"/>
        <v>0.21966302900000001</v>
      </c>
      <c r="X224" s="41">
        <f>'140°C'!J83</f>
        <v>4126</v>
      </c>
      <c r="Y224" s="41">
        <f>'140°C'!K83</f>
        <v>140</v>
      </c>
      <c r="Z224" s="41">
        <f>'140°C'!L83</f>
        <v>120</v>
      </c>
      <c r="AA224" s="41" t="str">
        <f>'140°C'!M83</f>
        <v>H420</v>
      </c>
      <c r="AB224" s="41" t="str">
        <f>'140°C'!N83</f>
        <v>NA</v>
      </c>
    </row>
    <row r="225" spans="1:28">
      <c r="A225" s="86">
        <f t="shared" si="31"/>
        <v>0.24930913117324674</v>
      </c>
      <c r="B225" s="100">
        <f t="shared" si="32"/>
        <v>1.8322467914321291E-2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33"/>
        <v>1.1760912590556813</v>
      </c>
      <c r="W225" s="103">
        <f t="shared" si="30"/>
        <v>3.6300651000000003E-2</v>
      </c>
      <c r="X225" s="41">
        <f>'140°C'!J84</f>
        <v>4129</v>
      </c>
      <c r="Y225" s="41">
        <f>'140°C'!K84</f>
        <v>140</v>
      </c>
      <c r="Z225" s="41">
        <f>'140°C'!L84</f>
        <v>1</v>
      </c>
      <c r="AA225" s="41" t="str">
        <f>'140°C'!M84</f>
        <v>H398</v>
      </c>
      <c r="AB225" s="41" t="str">
        <f>'140°C'!N84</f>
        <v>NA</v>
      </c>
    </row>
    <row r="226" spans="1:28">
      <c r="A226" s="86">
        <f t="shared" si="31"/>
        <v>0.24930913117324674</v>
      </c>
      <c r="B226" s="100">
        <f t="shared" si="32"/>
        <v>1.841729592988529E-2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  <c r="V226" s="101">
        <f t="shared" si="33"/>
        <v>1.1760912590556813</v>
      </c>
      <c r="W226" s="103">
        <f t="shared" si="30"/>
        <v>3.7474638999999997E-2</v>
      </c>
      <c r="X226" s="41">
        <f>'140°C'!J85</f>
        <v>4129</v>
      </c>
      <c r="Y226" s="41">
        <f>'140°C'!K85</f>
        <v>140</v>
      </c>
      <c r="Z226" s="41">
        <f>'140°C'!L85</f>
        <v>1</v>
      </c>
      <c r="AA226" s="41" t="str">
        <f>'140°C'!M85</f>
        <v>H398</v>
      </c>
      <c r="AB226" s="41" t="str">
        <f>'140°C'!N85</f>
        <v>NA</v>
      </c>
    </row>
    <row r="227" spans="1:28">
      <c r="A227" s="86">
        <f t="shared" si="31"/>
        <v>0.24930913117324674</v>
      </c>
      <c r="B227" s="100">
        <f t="shared" si="32"/>
        <v>1.7082486091960468E-2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  <c r="V227" s="101">
        <f t="shared" si="33"/>
        <v>1.4771212547196624</v>
      </c>
      <c r="W227" s="103">
        <f t="shared" si="30"/>
        <v>3.6895302999999997E-2</v>
      </c>
      <c r="X227" s="41">
        <f>'140°C'!J86</f>
        <v>4129</v>
      </c>
      <c r="Y227" s="41">
        <f>'140°C'!K86</f>
        <v>140</v>
      </c>
      <c r="Z227" s="41">
        <f>'140°C'!L86</f>
        <v>2</v>
      </c>
      <c r="AA227" s="41" t="str">
        <f>'140°C'!M86</f>
        <v>H398</v>
      </c>
      <c r="AB227" s="41" t="str">
        <f>'140°C'!N86</f>
        <v>NA</v>
      </c>
    </row>
    <row r="228" spans="1:28">
      <c r="A228" s="86">
        <f t="shared" si="31"/>
        <v>1.2766719917080904E-2</v>
      </c>
      <c r="B228" s="100">
        <f t="shared" si="32"/>
        <v>1.7159670914415826E-2</v>
      </c>
      <c r="C228">
        <f>fossil!J83</f>
        <v>3944</v>
      </c>
      <c r="D228" t="str">
        <f>fossil!K83</f>
        <v>NBG</v>
      </c>
      <c r="E228">
        <f>fossil!L83</f>
        <v>6</v>
      </c>
      <c r="F228" t="str">
        <f>fossil!M83</f>
        <v>G483</v>
      </c>
      <c r="G228">
        <f>fossil!N83</f>
        <v>0</v>
      </c>
      <c r="V228" s="101">
        <f t="shared" si="33"/>
        <v>1.4771212547196624</v>
      </c>
      <c r="W228" s="103">
        <f t="shared" si="30"/>
        <v>3.7863069999999999E-2</v>
      </c>
      <c r="X228" s="41">
        <f>'140°C'!J87</f>
        <v>4129</v>
      </c>
      <c r="Y228" s="41">
        <f>'140°C'!K87</f>
        <v>140</v>
      </c>
      <c r="Z228" s="41">
        <f>'140°C'!L87</f>
        <v>2</v>
      </c>
      <c r="AA228" s="41" t="str">
        <f>'140°C'!M87</f>
        <v>H398</v>
      </c>
      <c r="AB228" s="41" t="str">
        <f>'140°C'!N87</f>
        <v>NA</v>
      </c>
    </row>
    <row r="229" spans="1:28">
      <c r="A229" s="86">
        <f t="shared" si="31"/>
        <v>1.2766719917080904E-2</v>
      </c>
      <c r="B229" s="100">
        <f t="shared" si="32"/>
        <v>1.619365429650545E-2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  <c r="V229" s="101">
        <f t="shared" si="33"/>
        <v>1.7781512503836436</v>
      </c>
      <c r="W229" s="103">
        <f t="shared" si="30"/>
        <v>5.0775366000000002E-2</v>
      </c>
      <c r="X229" s="41">
        <f>'140°C'!J88</f>
        <v>4129</v>
      </c>
      <c r="Y229" s="41">
        <f>'140°C'!K88</f>
        <v>140</v>
      </c>
      <c r="Z229" s="41">
        <f>'140°C'!L88</f>
        <v>4</v>
      </c>
      <c r="AA229" s="41" t="str">
        <f>'140°C'!M88</f>
        <v>H398</v>
      </c>
      <c r="AB229" s="41" t="str">
        <f>'140°C'!N88</f>
        <v>NA</v>
      </c>
    </row>
    <row r="230" spans="1:28">
      <c r="A230" s="86">
        <f t="shared" si="31"/>
        <v>1.2766719917080904E-2</v>
      </c>
      <c r="B230" s="100">
        <f t="shared" si="32"/>
        <v>1.6040301927413264E-2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  <c r="V230" s="101">
        <f t="shared" si="33"/>
        <v>1.7781512503836436</v>
      </c>
      <c r="W230" s="103">
        <f t="shared" si="30"/>
        <v>5.2529323000000003E-2</v>
      </c>
      <c r="X230" s="41">
        <f>'140°C'!J89</f>
        <v>4129</v>
      </c>
      <c r="Y230" s="41">
        <f>'140°C'!K89</f>
        <v>140</v>
      </c>
      <c r="Z230" s="41">
        <f>'140°C'!L89</f>
        <v>4</v>
      </c>
      <c r="AA230" s="41" t="str">
        <f>'140°C'!M89</f>
        <v>H398</v>
      </c>
      <c r="AB230" s="41" t="str">
        <f>'140°C'!N89</f>
        <v>NA</v>
      </c>
    </row>
    <row r="231" spans="1:28">
      <c r="A231" s="86">
        <f t="shared" si="31"/>
        <v>1.2766719917080904E-2</v>
      </c>
      <c r="B231" s="100">
        <f t="shared" si="32"/>
        <v>1.6244307045225E-2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  <c r="V231" s="101">
        <f t="shared" si="33"/>
        <v>1.954242509439325</v>
      </c>
      <c r="W231" s="103">
        <f t="shared" si="30"/>
        <v>6.8259588999999996E-2</v>
      </c>
      <c r="X231" s="41">
        <f>'140°C'!J90</f>
        <v>4129</v>
      </c>
      <c r="Y231" s="41">
        <f>'140°C'!K90</f>
        <v>140</v>
      </c>
      <c r="Z231" s="41">
        <f>'140°C'!L90</f>
        <v>6</v>
      </c>
      <c r="AA231" s="41" t="str">
        <f>'140°C'!M90</f>
        <v>H398</v>
      </c>
      <c r="AB231" s="41" t="str">
        <f>'140°C'!N90</f>
        <v>NA</v>
      </c>
    </row>
    <row r="232" spans="1:28">
      <c r="A232" s="86">
        <f t="shared" si="31"/>
        <v>1.2766719917080904E-2</v>
      </c>
      <c r="B232" s="100">
        <f t="shared" si="32"/>
        <v>1.6190970969570315E-2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  <c r="V232" s="101">
        <f t="shared" si="33"/>
        <v>1.954242509439325</v>
      </c>
      <c r="W232" s="103">
        <f t="shared" si="30"/>
        <v>6.2668376999999997E-2</v>
      </c>
      <c r="X232" s="41">
        <f>'140°C'!J91</f>
        <v>4129</v>
      </c>
      <c r="Y232" s="41">
        <f>'140°C'!K91</f>
        <v>140</v>
      </c>
      <c r="Z232" s="41">
        <f>'140°C'!L91</f>
        <v>6</v>
      </c>
      <c r="AA232" s="41" t="str">
        <f>'140°C'!M91</f>
        <v>H398</v>
      </c>
      <c r="AB232" s="41" t="str">
        <f>'140°C'!N91</f>
        <v>NA</v>
      </c>
    </row>
    <row r="233" spans="1:28">
      <c r="A233" s="86">
        <f t="shared" si="31"/>
        <v>1.2766719917080904E-2</v>
      </c>
      <c r="B233" s="100">
        <f t="shared" si="32"/>
        <v>1.6845620708985001E-2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  <c r="V233" s="101">
        <f t="shared" si="33"/>
        <v>2.0791812460476247</v>
      </c>
      <c r="W233" s="103">
        <f t="shared" si="30"/>
        <v>7.1814453E-2</v>
      </c>
      <c r="X233" s="41">
        <f>'140°C'!J92</f>
        <v>4129</v>
      </c>
      <c r="Y233" s="41">
        <f>'140°C'!K92</f>
        <v>140</v>
      </c>
      <c r="Z233" s="41">
        <f>'140°C'!L92</f>
        <v>8</v>
      </c>
      <c r="AA233" s="41" t="str">
        <f>'140°C'!M92</f>
        <v>H398</v>
      </c>
      <c r="AB233" s="41" t="str">
        <f>'140°C'!N92</f>
        <v>NA</v>
      </c>
    </row>
    <row r="234" spans="1:28">
      <c r="A234" s="86">
        <f t="shared" si="31"/>
        <v>-4.6601420354702786E-2</v>
      </c>
      <c r="B234" s="100">
        <f t="shared" si="32"/>
        <v>1.7846760682037652E-2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  <c r="V234" s="101">
        <f t="shared" si="33"/>
        <v>2.0791812460476247</v>
      </c>
      <c r="W234" s="103">
        <f t="shared" si="30"/>
        <v>7.2640601999999999E-2</v>
      </c>
      <c r="X234" s="41">
        <f>'140°C'!J93</f>
        <v>4129</v>
      </c>
      <c r="Y234" s="41">
        <f>'140°C'!K93</f>
        <v>140</v>
      </c>
      <c r="Z234" s="41">
        <f>'140°C'!L93</f>
        <v>8</v>
      </c>
      <c r="AA234" s="41" t="str">
        <f>'140°C'!M93</f>
        <v>H398</v>
      </c>
      <c r="AB234" s="41" t="str">
        <f>'140°C'!N93</f>
        <v>NA</v>
      </c>
    </row>
    <row r="235" spans="1:28">
      <c r="A235" s="86">
        <f t="shared" si="31"/>
        <v>-4.6601420354702786E-2</v>
      </c>
      <c r="B235" s="100">
        <f t="shared" si="32"/>
        <v>1.5949309212696036E-2</v>
      </c>
      <c r="C235">
        <f>fossil!J90</f>
        <v>3951</v>
      </c>
      <c r="D235" t="str">
        <f>fossil!K90</f>
        <v>NBG</v>
      </c>
      <c r="E235">
        <f>fossil!L90</f>
        <v>8</v>
      </c>
      <c r="F235" t="str">
        <f>fossil!M90</f>
        <v>G483</v>
      </c>
      <c r="G235">
        <f>fossil!N90</f>
        <v>0</v>
      </c>
      <c r="V235" s="101">
        <f t="shared" si="33"/>
        <v>2.5563025007672873</v>
      </c>
      <c r="W235" s="103">
        <f t="shared" si="30"/>
        <v>0.117575817</v>
      </c>
      <c r="X235" s="41">
        <f>'140°C'!J94</f>
        <v>4129</v>
      </c>
      <c r="Y235" s="41">
        <f>'140°C'!K94</f>
        <v>140</v>
      </c>
      <c r="Z235" s="41">
        <f>'140°C'!L94</f>
        <v>24</v>
      </c>
      <c r="AA235" s="41" t="str">
        <f>'140°C'!M94</f>
        <v>H398</v>
      </c>
      <c r="AB235" s="41" t="str">
        <f>'140°C'!N94</f>
        <v>NA</v>
      </c>
    </row>
    <row r="236" spans="1:28">
      <c r="A236" s="86">
        <f t="shared" si="31"/>
        <v>-4.6601420354702786E-2</v>
      </c>
      <c r="B236" s="100">
        <f t="shared" si="32"/>
        <v>1.7391745100153989E-2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  <c r="V236" s="101">
        <f t="shared" si="33"/>
        <v>2.5563025007672873</v>
      </c>
      <c r="W236" s="103">
        <f t="shared" si="30"/>
        <v>0.122417127</v>
      </c>
      <c r="X236" s="41">
        <f>'140°C'!J95</f>
        <v>4129</v>
      </c>
      <c r="Y236" s="41">
        <f>'140°C'!K95</f>
        <v>140</v>
      </c>
      <c r="Z236" s="41">
        <f>'140°C'!L95</f>
        <v>24</v>
      </c>
      <c r="AA236" s="41" t="str">
        <f>'140°C'!M95</f>
        <v>H398</v>
      </c>
      <c r="AB236" s="41" t="str">
        <f>'140°C'!N95</f>
        <v>NA</v>
      </c>
    </row>
    <row r="237" spans="1:28">
      <c r="A237" s="86">
        <f t="shared" si="31"/>
        <v>-4.6601420354702786E-2</v>
      </c>
      <c r="B237" s="100">
        <f t="shared" si="32"/>
        <v>1.5979792853708874E-2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  <c r="V237" s="101">
        <f t="shared" si="33"/>
        <v>2.8573324964312685</v>
      </c>
      <c r="W237" s="103">
        <f t="shared" si="30"/>
        <v>0.17056471400000001</v>
      </c>
      <c r="X237" s="41">
        <f>'140°C'!J96</f>
        <v>4129</v>
      </c>
      <c r="Y237" s="41">
        <f>'140°C'!K96</f>
        <v>140</v>
      </c>
      <c r="Z237" s="41">
        <f>'140°C'!L96</f>
        <v>48</v>
      </c>
      <c r="AA237" s="41" t="str">
        <f>'140°C'!M96</f>
        <v>G483</v>
      </c>
      <c r="AB237" s="41" t="str">
        <f>'140°C'!N96</f>
        <v>NA</v>
      </c>
    </row>
    <row r="238" spans="1:28">
      <c r="A238" s="86">
        <f t="shared" si="31"/>
        <v>-4.6601420354702786E-2</v>
      </c>
      <c r="B238" s="100">
        <f t="shared" si="32"/>
        <v>1.6786882116221577E-2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  <c r="V238" s="101">
        <f t="shared" si="33"/>
        <v>2.8573324964312685</v>
      </c>
      <c r="W238" s="103">
        <f t="shared" si="30"/>
        <v>0.15681749</v>
      </c>
      <c r="X238" s="41">
        <f>'140°C'!J97</f>
        <v>4129</v>
      </c>
      <c r="Y238" s="41">
        <f>'140°C'!K97</f>
        <v>140</v>
      </c>
      <c r="Z238" s="41">
        <f>'140°C'!L97</f>
        <v>48</v>
      </c>
      <c r="AA238" s="41" t="str">
        <f>'140°C'!M97</f>
        <v>G483</v>
      </c>
      <c r="AB238" s="41" t="str">
        <f>'140°C'!N97</f>
        <v>NA</v>
      </c>
    </row>
    <row r="239" spans="1:28">
      <c r="A239" s="86">
        <f t="shared" si="31"/>
        <v>-4.6601420354702786E-2</v>
      </c>
      <c r="B239" s="100">
        <f t="shared" si="32"/>
        <v>1.7280151535187232E-2</v>
      </c>
      <c r="C239">
        <f>fossil!J94</f>
        <v>3955</v>
      </c>
      <c r="D239" t="str">
        <f>fossil!K94</f>
        <v>NBG</v>
      </c>
      <c r="E239">
        <f>fossil!L94</f>
        <v>8</v>
      </c>
      <c r="F239" t="str">
        <f>fossil!M94</f>
        <v>G483</v>
      </c>
      <c r="G239">
        <f>fossil!N94</f>
        <v>0</v>
      </c>
      <c r="V239" s="101">
        <f t="shared" si="33"/>
        <v>2.8573324964312685</v>
      </c>
      <c r="W239" s="103">
        <f t="shared" si="30"/>
        <v>0.153539493</v>
      </c>
      <c r="X239" s="41">
        <f>'140°C'!J98</f>
        <v>4129</v>
      </c>
      <c r="Y239" s="41">
        <f>'140°C'!K98</f>
        <v>140</v>
      </c>
      <c r="Z239" s="41">
        <f>'140°C'!L98</f>
        <v>48</v>
      </c>
      <c r="AA239" s="41" t="str">
        <f>'140°C'!M98</f>
        <v>H398</v>
      </c>
      <c r="AB239" s="41" t="str">
        <f>'140°C'!N98</f>
        <v>NA</v>
      </c>
    </row>
    <row r="240" spans="1:28">
      <c r="A240" s="86">
        <f t="shared" si="31"/>
        <v>-4.6601420354702786E-2</v>
      </c>
      <c r="B240" s="100">
        <f t="shared" si="32"/>
        <v>1.5877471810872828E-2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  <c r="V240" s="101">
        <f t="shared" si="33"/>
        <v>2.8573324964312685</v>
      </c>
      <c r="W240" s="103">
        <f t="shared" si="30"/>
        <v>0.14507288700000001</v>
      </c>
      <c r="X240" s="41">
        <f>'140°C'!J99</f>
        <v>4129</v>
      </c>
      <c r="Y240" s="41">
        <f>'140°C'!K99</f>
        <v>140</v>
      </c>
      <c r="Z240" s="41">
        <f>'140°C'!L99</f>
        <v>48</v>
      </c>
      <c r="AA240" s="41" t="str">
        <f>'140°C'!M99</f>
        <v>H398</v>
      </c>
      <c r="AB240" s="41" t="str">
        <f>'140°C'!N99</f>
        <v>NA</v>
      </c>
    </row>
    <row r="241" spans="1:28">
      <c r="A241" s="86">
        <f t="shared" si="31"/>
        <v>-4.6601420354702786E-2</v>
      </c>
      <c r="B241" s="100">
        <f t="shared" si="32"/>
        <v>1.6249189159375649E-2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  <c r="V241" s="101">
        <f t="shared" si="33"/>
        <v>3.0334237554869499</v>
      </c>
      <c r="W241" s="103">
        <f t="shared" si="30"/>
        <v>0.143945713</v>
      </c>
      <c r="X241" s="41">
        <f>'140°C'!J100</f>
        <v>4129</v>
      </c>
      <c r="Y241" s="41">
        <f>'140°C'!K100</f>
        <v>140</v>
      </c>
      <c r="Z241" s="41">
        <f>'140°C'!L100</f>
        <v>72</v>
      </c>
      <c r="AA241" s="41" t="str">
        <f>'140°C'!M100</f>
        <v>H398</v>
      </c>
      <c r="AB241" s="41" t="str">
        <f>'140°C'!N100</f>
        <v>NA</v>
      </c>
    </row>
    <row r="242" spans="1:28">
      <c r="A242" s="86">
        <f t="shared" si="31"/>
        <v>0.11159610652851794</v>
      </c>
      <c r="B242" s="100">
        <f t="shared" si="32"/>
        <v>1.5272363215793217E-2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  <c r="V242" s="101">
        <f t="shared" si="33"/>
        <v>3.0334237554869499</v>
      </c>
      <c r="W242" s="103">
        <f t="shared" si="30"/>
        <v>0.169319848</v>
      </c>
      <c r="X242" s="41">
        <f>'140°C'!J101</f>
        <v>4129</v>
      </c>
      <c r="Y242" s="41">
        <f>'140°C'!K101</f>
        <v>140</v>
      </c>
      <c r="Z242" s="41">
        <f>'140°C'!L101</f>
        <v>72</v>
      </c>
      <c r="AA242" s="41" t="str">
        <f>'140°C'!M101</f>
        <v>H398</v>
      </c>
      <c r="AB242" s="41" t="str">
        <f>'140°C'!N101</f>
        <v>NA</v>
      </c>
    </row>
    <row r="243" spans="1:28">
      <c r="A243" s="86">
        <f t="shared" si="31"/>
        <v>0.11159610652851794</v>
      </c>
      <c r="B243" s="100">
        <f t="shared" si="32"/>
        <v>1.9592004406061021E-2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  <c r="V243" s="101">
        <f t="shared" si="33"/>
        <v>3.1583624920952498</v>
      </c>
      <c r="W243" s="103">
        <f t="shared" si="30"/>
        <v>0.17744173299999999</v>
      </c>
      <c r="X243" s="41">
        <f>'140°C'!J102</f>
        <v>4129</v>
      </c>
      <c r="Y243" s="41">
        <f>'140°C'!K102</f>
        <v>140</v>
      </c>
      <c r="Z243" s="41">
        <f>'140°C'!L102</f>
        <v>96</v>
      </c>
      <c r="AA243" s="41" t="str">
        <f>'140°C'!M102</f>
        <v>H398</v>
      </c>
      <c r="AB243" s="41" t="str">
        <f>'140°C'!N102</f>
        <v>NA</v>
      </c>
    </row>
    <row r="244" spans="1:28">
      <c r="A244" s="86">
        <f t="shared" ref="A244:A263" si="34">LOG(A121*B$146)</f>
        <v>0.11159610652851794</v>
      </c>
      <c r="B244" s="100">
        <f t="shared" si="32"/>
        <v>1.589032136687599E-2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  <c r="V244" s="101">
        <f t="shared" si="33"/>
        <v>3.1583624920952498</v>
      </c>
      <c r="W244" s="103">
        <f t="shared" si="30"/>
        <v>0.17532151100000001</v>
      </c>
      <c r="X244" s="41">
        <f>'140°C'!J103</f>
        <v>4129</v>
      </c>
      <c r="Y244" s="41">
        <f>'140°C'!K103</f>
        <v>140</v>
      </c>
      <c r="Z244" s="41">
        <f>'140°C'!L103</f>
        <v>96</v>
      </c>
      <c r="AA244" s="41" t="str">
        <f>'140°C'!M103</f>
        <v>H398</v>
      </c>
      <c r="AB244" s="41" t="str">
        <f>'140°C'!N103</f>
        <v>NA</v>
      </c>
    </row>
    <row r="245" spans="1:28">
      <c r="A245" s="86">
        <f t="shared" si="34"/>
        <v>0.11159610652851794</v>
      </c>
      <c r="B245" s="100">
        <f t="shared" si="32"/>
        <v>1.4593094714262449E-2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  <c r="V245" s="101">
        <f t="shared" si="33"/>
        <v>3.255272505103306</v>
      </c>
      <c r="W245" s="103">
        <f t="shared" si="30"/>
        <v>0.186114692</v>
      </c>
      <c r="X245" s="41">
        <f>'140°C'!J104</f>
        <v>4129</v>
      </c>
      <c r="Y245" s="41">
        <f>'140°C'!K104</f>
        <v>140</v>
      </c>
      <c r="Z245" s="41">
        <f>'140°C'!L104</f>
        <v>120</v>
      </c>
      <c r="AA245" s="41" t="str">
        <f>'140°C'!M104</f>
        <v>H398</v>
      </c>
      <c r="AB245" s="41" t="str">
        <f>'140°C'!N104</f>
        <v>NA</v>
      </c>
    </row>
    <row r="246" spans="1:28">
      <c r="A246" s="86">
        <f t="shared" si="34"/>
        <v>0.24930913117324674</v>
      </c>
      <c r="B246" s="100">
        <f t="shared" si="32"/>
        <v>1.5668392503699918E-2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  <c r="V246" s="101">
        <f t="shared" si="33"/>
        <v>3.255272505103306</v>
      </c>
      <c r="W246" s="103">
        <f t="shared" si="30"/>
        <v>0.153085256</v>
      </c>
      <c r="X246" s="41">
        <f>'140°C'!J105</f>
        <v>4129</v>
      </c>
      <c r="Y246" s="41">
        <f>'140°C'!K105</f>
        <v>140</v>
      </c>
      <c r="Z246" s="41">
        <f>'140°C'!L105</f>
        <v>120</v>
      </c>
      <c r="AA246" s="41" t="str">
        <f>'140°C'!M105</f>
        <v>H398</v>
      </c>
      <c r="AB246" s="41" t="str">
        <f>'140°C'!N105</f>
        <v>NA</v>
      </c>
    </row>
    <row r="247" spans="1:28">
      <c r="A247" s="86">
        <f t="shared" si="34"/>
        <v>0.24930913117324674</v>
      </c>
      <c r="B247" s="100">
        <f t="shared" si="32"/>
        <v>1.7626379117552077E-2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  <c r="V247"/>
      <c r="W247"/>
    </row>
    <row r="248" spans="1:28">
      <c r="A248" s="86">
        <f t="shared" si="34"/>
        <v>0.36206245370910789</v>
      </c>
      <c r="B248" s="100">
        <f t="shared" si="32"/>
        <v>1.5724654517511046E-2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</row>
    <row r="249" spans="1:28">
      <c r="A249" s="86">
        <f t="shared" si="34"/>
        <v>0.36206245370910789</v>
      </c>
      <c r="B249" s="100">
        <f t="shared" si="32"/>
        <v>1.5666762042655696E-2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</row>
    <row r="250" spans="1:28">
      <c r="A250" s="86">
        <f t="shared" si="34"/>
        <v>0.36206245370910789</v>
      </c>
      <c r="B250" s="100">
        <f t="shared" si="32"/>
        <v>1.5720257386859934E-2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</row>
    <row r="251" spans="1:28">
      <c r="A251" s="86">
        <f t="shared" si="34"/>
        <v>0.36206245370910789</v>
      </c>
      <c r="B251" s="100">
        <f t="shared" si="32"/>
        <v>1.7664368616215058E-2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</row>
    <row r="252" spans="1:28">
      <c r="A252" s="86">
        <f t="shared" si="34"/>
        <v>0.36206245370910789</v>
      </c>
      <c r="B252" s="100">
        <f t="shared" si="32"/>
        <v>1.9813884217240806E-2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</row>
    <row r="253" spans="1:28">
      <c r="A253" s="86">
        <f t="shared" si="34"/>
        <v>0.36206245370910789</v>
      </c>
      <c r="B253" s="100">
        <f t="shared" si="32"/>
        <v>1.7582859231129035E-2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</row>
    <row r="254" spans="1:28">
      <c r="A254" s="86">
        <f t="shared" si="34"/>
        <v>0.36206245370910789</v>
      </c>
      <c r="B254" s="100">
        <f t="shared" si="32"/>
        <v>1.5812955046372954E-2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</row>
    <row r="255" spans="1:28">
      <c r="A255" s="86">
        <f t="shared" si="34"/>
        <v>0.36206245370910789</v>
      </c>
      <c r="B255" s="100">
        <f t="shared" si="32"/>
        <v>1.5810835844730545E-2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</row>
    <row r="256" spans="1:28">
      <c r="A256" s="86">
        <f t="shared" si="34"/>
        <v>0.36206245370910789</v>
      </c>
      <c r="B256" s="100">
        <f t="shared" si="32"/>
        <v>1.685526466649977E-2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</row>
    <row r="257" spans="1:7">
      <c r="A257" s="86">
        <f t="shared" si="34"/>
        <v>0.3276312384997338</v>
      </c>
      <c r="B257" s="100">
        <f t="shared" si="32"/>
        <v>1.6225180548635761E-2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</row>
    <row r="258" spans="1:7">
      <c r="A258" s="86">
        <f t="shared" si="34"/>
        <v>0.27025313541491669</v>
      </c>
      <c r="B258" s="100">
        <f t="shared" si="32"/>
        <v>1.5293436319696159E-2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</row>
    <row r="259" spans="1:7">
      <c r="A259" s="86">
        <f t="shared" si="34"/>
        <v>0.27025313541491669</v>
      </c>
      <c r="B259" s="100">
        <f t="shared" si="32"/>
        <v>1.3092686804564001E-2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</row>
    <row r="260" spans="1:7">
      <c r="A260" s="86">
        <f t="shared" si="34"/>
        <v>0.26490410686302435</v>
      </c>
      <c r="B260" s="100">
        <f t="shared" si="32"/>
        <v>1.4558553942799498E-2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</row>
    <row r="261" spans="1:7">
      <c r="A261" s="86">
        <f t="shared" si="34"/>
        <v>0.27025313541491669</v>
      </c>
      <c r="B261" s="100">
        <f t="shared" si="32"/>
        <v>1.5947530734975124E-2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</row>
    <row r="262" spans="1:7">
      <c r="A262" s="86">
        <f t="shared" si="34"/>
        <v>0.27025313541491669</v>
      </c>
      <c r="B262" s="100">
        <f t="shared" si="32"/>
        <v>1.5322226514399304E-2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</row>
    <row r="263" spans="1:7">
      <c r="A263" s="86">
        <f t="shared" si="34"/>
        <v>0.27025313541491669</v>
      </c>
      <c r="B263" s="100">
        <f t="shared" si="32"/>
        <v>1.5370564681275857E-2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</row>
    <row r="264" spans="1:7">
      <c r="A264"/>
      <c r="B264"/>
      <c r="C264"/>
      <c r="D264"/>
      <c r="E264"/>
      <c r="F264"/>
      <c r="G264"/>
    </row>
    <row r="265" spans="1:7">
      <c r="A265"/>
      <c r="B265"/>
    </row>
    <row r="266" spans="1:7">
      <c r="A266"/>
      <c r="B266"/>
    </row>
    <row r="267" spans="1:7">
      <c r="A267"/>
      <c r="B267"/>
    </row>
  </sheetData>
  <mergeCells count="2">
    <mergeCell ref="B5:C5"/>
    <mergeCell ref="D4:D5"/>
  </mergeCells>
  <phoneticPr fontId="11" type="noConversion"/>
  <conditionalFormatting sqref="B148:B263">
    <cfRule type="cellIs" dxfId="13" priority="3" operator="greaterThan">
      <formula>0.05</formula>
    </cfRule>
  </conditionalFormatting>
  <conditionalFormatting sqref="P148:P182">
    <cfRule type="cellIs" dxfId="12" priority="2" operator="greaterThan">
      <formula>0.2</formula>
    </cfRule>
  </conditionalFormatting>
  <conditionalFormatting sqref="W162:W183">
    <cfRule type="cellIs" dxfId="11" priority="1" operator="greaterThan">
      <formula>0.25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267"/>
  <sheetViews>
    <sheetView topLeftCell="E161" zoomScale="70" zoomScaleNormal="70" workbookViewId="0">
      <selection activeCell="Q211" sqref="Q211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">
        <v>20</v>
      </c>
      <c r="M1" s="52">
        <f>AVERAGE(L3:M3)</f>
        <v>2.8793410813115088E-2</v>
      </c>
      <c r="Q1" s="52">
        <f>AVERAGE(P3:Q3)</f>
        <v>3.7097676283532319E-2</v>
      </c>
      <c r="U1" s="52">
        <f>AVERAGE(T3:U3)</f>
        <v>5.979052991471813E-3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/>
      <c r="AA2" s="42" t="str">
        <f>D24</f>
        <v>Leu 80˚C</v>
      </c>
      <c r="AB2" s="43" t="str">
        <f>F24</f>
        <v>Leu 110˚C</v>
      </c>
      <c r="AC2" s="43" t="str">
        <f>H24</f>
        <v>Leu 140˚C</v>
      </c>
    </row>
    <row r="3" spans="1:29" ht="18">
      <c r="A3" s="113" t="str">
        <f>CONCATENATE("Racemization ",A1)</f>
        <v>Racemization Leu</v>
      </c>
      <c r="J3" s="109">
        <v>9</v>
      </c>
      <c r="K3" s="44">
        <f>LOG(J3)</f>
        <v>0.95424250943932487</v>
      </c>
      <c r="L3" s="45">
        <f t="shared" ref="L3:L23" si="0">(K3^3*B$17)+(K3^2*C$17)+(K3*$D$17)+$E$17</f>
        <v>1.8692529290792848E-2</v>
      </c>
      <c r="M3" s="45">
        <f t="shared" ref="M3:M23" si="1">(K3^3*B$18)+(K3^2*C$18)+(K3*$D$18)+$E$18</f>
        <v>3.8894292335437328E-2</v>
      </c>
      <c r="N3" s="109">
        <v>50</v>
      </c>
      <c r="O3" s="44">
        <f>LOG(N3)</f>
        <v>1.6989700043360187</v>
      </c>
      <c r="P3" s="45">
        <f t="shared" ref="P3:P23" si="2">(O3^3*B$18)+(O3^2*C$18)+(O3*$D$18)+$E$18</f>
        <v>4.3033302025728033E-2</v>
      </c>
      <c r="Q3" s="45">
        <f t="shared" ref="Q3:Q23" si="3">(O3^3*B$19)+(O3^2*C$19)+(O3*$D$19)+$E$19</f>
        <v>3.1162050541336611E-2</v>
      </c>
      <c r="R3" s="109">
        <v>10</v>
      </c>
      <c r="S3" s="44">
        <f>LOG(R3)</f>
        <v>1</v>
      </c>
      <c r="T3" s="45">
        <f t="shared" ref="T3:T23" si="4">(S3^3*B$19)+(S3^2*C$19)+(S3*$D$19)+$E$19</f>
        <v>-2.3590167071204607E-2</v>
      </c>
      <c r="U3" s="45">
        <f t="shared" ref="U3:U23" si="5">(S3^3*B$20)+(S3^2*C$20)+(S3*$D$20)+$E$20</f>
        <v>3.5548273054148233E-2</v>
      </c>
      <c r="V3"/>
      <c r="X3" s="2" t="s">
        <v>8</v>
      </c>
      <c r="Z3" s="20">
        <f>SUM(L25:L45)</f>
        <v>9.4784564545988929E-3</v>
      </c>
      <c r="AA3" s="20">
        <f>SUM(P25:P45)</f>
        <v>2.3820685239531376E-3</v>
      </c>
      <c r="AB3" s="41">
        <f>SUM(AC3+AA3+Z3)</f>
        <v>6.1580654758193354E-2</v>
      </c>
      <c r="AC3" s="20">
        <f>SUM(T25:T45)</f>
        <v>4.9720129779641326E-2</v>
      </c>
    </row>
    <row r="4" spans="1:29">
      <c r="A4" s="3"/>
      <c r="B4" s="3"/>
      <c r="D4" s="175"/>
      <c r="E4" s="3"/>
      <c r="F4" s="3"/>
      <c r="J4" s="110">
        <f>10^K4</f>
        <v>9.232832290855443</v>
      </c>
      <c r="K4" s="44">
        <f>K$3+((K$23-K$3)*0.05)</f>
        <v>0.96533494692014266</v>
      </c>
      <c r="L4" s="45">
        <f t="shared" si="0"/>
        <v>1.8694390187066368E-2</v>
      </c>
      <c r="M4" s="45">
        <f t="shared" si="1"/>
        <v>3.8898708344989229E-2</v>
      </c>
      <c r="N4" s="110">
        <f>10^O4</f>
        <v>54.686177386322143</v>
      </c>
      <c r="O4" s="44">
        <f>O$3+((O$23-O$3)*0.05)</f>
        <v>1.7378775668552009</v>
      </c>
      <c r="P4" s="45">
        <f t="shared" si="2"/>
        <v>4.3516790486769208E-2</v>
      </c>
      <c r="Q4" s="45">
        <f t="shared" si="3"/>
        <v>3.4124846004321446E-2</v>
      </c>
      <c r="R4" s="110">
        <f>10^S4</f>
        <v>13.403042731805696</v>
      </c>
      <c r="S4" s="44">
        <f>S$3+((S$23-S$3)*0.05)</f>
        <v>1.1272034022175137</v>
      </c>
      <c r="T4" s="45">
        <f t="shared" si="4"/>
        <v>-1.4126380277986295E-2</v>
      </c>
      <c r="U4" s="45">
        <f t="shared" si="5"/>
        <v>3.6706941619286851E-2</v>
      </c>
      <c r="V4"/>
      <c r="Z4" s="54">
        <f>Z5/10000000</f>
        <v>1.5E-6</v>
      </c>
      <c r="AA4" s="54">
        <f>AA5/50</f>
        <v>0.04</v>
      </c>
      <c r="AB4" s="47">
        <v>0.9999999999999849</v>
      </c>
      <c r="AC4" s="23">
        <f>AC5*15</f>
        <v>18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9.4716880123403318</v>
      </c>
      <c r="K5" s="44">
        <f>K$3+((K$23-K$3)*0.1)</f>
        <v>0.97642738440096055</v>
      </c>
      <c r="L5" s="45">
        <f t="shared" si="0"/>
        <v>1.8676036766036963E-2</v>
      </c>
      <c r="M5" s="45">
        <f t="shared" si="1"/>
        <v>3.8904456340806241E-2</v>
      </c>
      <c r="N5" s="110">
        <f t="shared" ref="N5:N22" si="7">10^O5</f>
        <v>59.811559942565758</v>
      </c>
      <c r="O5" s="44">
        <f>O$3+((O$23-O$3)*0.1)</f>
        <v>1.776785129374383</v>
      </c>
      <c r="P5" s="45">
        <f t="shared" si="2"/>
        <v>4.403240132796199E-2</v>
      </c>
      <c r="Q5" s="45">
        <f t="shared" si="3"/>
        <v>3.7040793198604455E-2</v>
      </c>
      <c r="R5" s="110">
        <f t="shared" ref="R5:R22" si="8">10^S5</f>
        <v>17.964155447060953</v>
      </c>
      <c r="S5" s="44">
        <f>S$3+((S$23-S$3)*0.1)</f>
        <v>1.2544068044350276</v>
      </c>
      <c r="T5" s="45">
        <f t="shared" si="4"/>
        <v>-4.2081506730267948E-3</v>
      </c>
      <c r="U5" s="45">
        <f t="shared" si="5"/>
        <v>3.8213236376702264E-2</v>
      </c>
      <c r="V5"/>
      <c r="X5" s="3"/>
      <c r="Z5" s="45">
        <v>15</v>
      </c>
      <c r="AA5" s="9">
        <v>2</v>
      </c>
      <c r="AB5" s="9">
        <v>1</v>
      </c>
      <c r="AC5" s="9">
        <v>1.2</v>
      </c>
    </row>
    <row r="6" spans="1:29">
      <c r="A6" s="53"/>
      <c r="B6" s="3">
        <f>'140°C'!A1</f>
        <v>140</v>
      </c>
      <c r="C6" s="15" t="s">
        <v>12</v>
      </c>
      <c r="D6" s="3">
        <f>AC4</f>
        <v>18</v>
      </c>
      <c r="E6" s="6">
        <f>1/(B6+273.15)</f>
        <v>2.4204284158296022E-3</v>
      </c>
      <c r="F6" s="7">
        <f>LN(D6)</f>
        <v>2.8903717578961645</v>
      </c>
      <c r="G6" s="3"/>
      <c r="H6" s="3"/>
      <c r="J6" s="110">
        <f t="shared" si="6"/>
        <v>9.7167229921382443</v>
      </c>
      <c r="K6" s="44">
        <f>K$3+((K$23-K$3)*0.15)</f>
        <v>0.98751982188177834</v>
      </c>
      <c r="L6" s="45">
        <f t="shared" si="0"/>
        <v>1.8638767269655521E-2</v>
      </c>
      <c r="M6" s="45">
        <f t="shared" si="1"/>
        <v>3.8911554686274039E-2</v>
      </c>
      <c r="N6" s="110">
        <f t="shared" si="7"/>
        <v>65.417311535435857</v>
      </c>
      <c r="O6" s="44">
        <f>O$3+((O$23-O$3)*0.15)</f>
        <v>1.8156926918935654</v>
      </c>
      <c r="P6" s="45">
        <f t="shared" si="2"/>
        <v>4.4580927002935408E-2</v>
      </c>
      <c r="Q6" s="45">
        <f t="shared" si="3"/>
        <v>3.9904198521448248E-2</v>
      </c>
      <c r="R6" s="110">
        <f t="shared" si="8"/>
        <v>24.077434309775803</v>
      </c>
      <c r="S6" s="44">
        <f>S$3+((S$23-S$3)*0.15)</f>
        <v>1.3816102066525413</v>
      </c>
      <c r="T6" s="45">
        <f t="shared" si="4"/>
        <v>5.9655546430570638E-3</v>
      </c>
      <c r="U6" s="45">
        <f t="shared" si="5"/>
        <v>4.009435648564022E-2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9.9680970892346128</v>
      </c>
      <c r="K7" s="44">
        <f>K$3+((K$23-K$3)*0.2)</f>
        <v>0.99861225936259612</v>
      </c>
      <c r="L7" s="45">
        <f t="shared" si="0"/>
        <v>1.8583879939873316E-2</v>
      </c>
      <c r="M7" s="45">
        <f t="shared" si="1"/>
        <v>3.8920021744778294E-2</v>
      </c>
      <c r="N7" s="110">
        <f t="shared" si="7"/>
        <v>71.548454055262781</v>
      </c>
      <c r="O7" s="44">
        <f>O$3+((O$23-O$3)*0.2)</f>
        <v>1.8546002544127476</v>
      </c>
      <c r="P7" s="45">
        <f t="shared" si="2"/>
        <v>4.5163159965318452E-2</v>
      </c>
      <c r="Q7" s="45">
        <f t="shared" si="3"/>
        <v>4.2709368370115464E-2</v>
      </c>
      <c r="R7" s="110">
        <f t="shared" si="8"/>
        <v>32.271088092616978</v>
      </c>
      <c r="S7" s="44">
        <f>S$3+((S$23-S$3)*0.2)</f>
        <v>1.5088136088700552</v>
      </c>
      <c r="T7" s="45">
        <f t="shared" si="4"/>
        <v>1.6195768569648661E-2</v>
      </c>
      <c r="U7" s="45">
        <f t="shared" si="5"/>
        <v>4.2377501105346445E-2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0.04</v>
      </c>
      <c r="E8" s="6">
        <f>1/(B8+273.15)</f>
        <v>2.831657935721365E-3</v>
      </c>
      <c r="F8" s="7">
        <f>LN(D8)</f>
        <v>-3.2188758248682006</v>
      </c>
      <c r="J8" s="110">
        <f t="shared" si="6"/>
        <v>10.225974298207495</v>
      </c>
      <c r="K8" s="44">
        <f>K$3+((K$23-K$3)*0.25)</f>
        <v>1.009704696843414</v>
      </c>
      <c r="L8" s="45">
        <f t="shared" si="0"/>
        <v>1.8512673018640957E-2</v>
      </c>
      <c r="M8" s="45">
        <f t="shared" si="1"/>
        <v>3.892987587970468E-2</v>
      </c>
      <c r="N8" s="110">
        <f t="shared" si="7"/>
        <v>78.254229003664378</v>
      </c>
      <c r="O8" s="44">
        <f>O$3+((O$23-O$3)*0.25)</f>
        <v>1.8935078169319297</v>
      </c>
      <c r="P8" s="45">
        <f t="shared" si="2"/>
        <v>4.5779892668740142E-2</v>
      </c>
      <c r="Q8" s="45">
        <f t="shared" si="3"/>
        <v>4.5450609141868673E-2</v>
      </c>
      <c r="R8" s="110">
        <f t="shared" si="8"/>
        <v>43.253077270721121</v>
      </c>
      <c r="S8" s="44">
        <f>S$3+((S$23-S$3)*0.25)</f>
        <v>1.6360170110875689</v>
      </c>
      <c r="T8" s="45">
        <f t="shared" si="4"/>
        <v>2.6283524006131181E-2</v>
      </c>
      <c r="U8" s="45">
        <f t="shared" si="5"/>
        <v>4.5089869395066678E-2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1.5E-6</v>
      </c>
      <c r="E9" s="6">
        <f>1/(B9+273.15)</f>
        <v>3.5316969803990822E-3</v>
      </c>
      <c r="F9" s="7">
        <f>LN(D9)</f>
        <v>-13.41004544985611</v>
      </c>
      <c r="J9" s="110">
        <f t="shared" si="6"/>
        <v>10.490522856216446</v>
      </c>
      <c r="K9" s="44">
        <f>K$3+((K$23-K$3)*0.3)</f>
        <v>1.0207971343242319</v>
      </c>
      <c r="L9" s="45">
        <f t="shared" si="0"/>
        <v>1.8426444747909942E-2</v>
      </c>
      <c r="M9" s="45">
        <f t="shared" si="1"/>
        <v>3.8941135454438877E-2</v>
      </c>
      <c r="N9" s="110">
        <f t="shared" si="7"/>
        <v>85.588492970485291</v>
      </c>
      <c r="O9" s="44">
        <f>O$3+((O$23-O$3)*0.3)</f>
        <v>1.9324153794511119</v>
      </c>
      <c r="P9" s="45">
        <f t="shared" si="2"/>
        <v>4.6431917566829496E-2</v>
      </c>
      <c r="Q9" s="45">
        <f t="shared" si="3"/>
        <v>4.8122227233970555E-2</v>
      </c>
      <c r="R9" s="110">
        <f t="shared" si="8"/>
        <v>57.9722842941569</v>
      </c>
      <c r="S9" s="44">
        <f>S$3+((S$23-S$3)*0.3)</f>
        <v>1.7632204133050826</v>
      </c>
      <c r="T9" s="45">
        <f t="shared" si="4"/>
        <v>3.602985385188795E-2</v>
      </c>
      <c r="U9" s="45">
        <f t="shared" si="5"/>
        <v>4.8258660514046682E-2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10.761915352759139</v>
      </c>
      <c r="K10" s="44">
        <f>K$3+((K$23-K$3)*0.35)</f>
        <v>1.0318895718050496</v>
      </c>
      <c r="L10" s="45">
        <f t="shared" si="0"/>
        <v>1.8326493369631158E-2</v>
      </c>
      <c r="M10" s="45">
        <f t="shared" si="1"/>
        <v>3.8953818832366552E-2</v>
      </c>
      <c r="N10" s="110">
        <f t="shared" si="7"/>
        <v>93.610150176238861</v>
      </c>
      <c r="O10" s="44">
        <f>O$3+((O$23-O$3)*0.35)</f>
        <v>1.971322941970294</v>
      </c>
      <c r="P10" s="45">
        <f t="shared" si="2"/>
        <v>4.7120027113215529E-2</v>
      </c>
      <c r="Q10" s="45">
        <f t="shared" si="3"/>
        <v>5.0718529043683624E-2</v>
      </c>
      <c r="R10" s="110">
        <f t="shared" si="8"/>
        <v>77.700500365497291</v>
      </c>
      <c r="S10" s="44">
        <f>S$3+((S$23-S$3)*0.35)</f>
        <v>1.8904238155225963</v>
      </c>
      <c r="T10" s="45">
        <f t="shared" si="4"/>
        <v>4.5235791006302234E-2</v>
      </c>
      <c r="U10" s="45">
        <f t="shared" si="5"/>
        <v>5.1911073621532161E-2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39.805236392493569</v>
      </c>
      <c r="D11" s="13">
        <f>SLOPE(F6:F7,E6:E7)</f>
        <v>-15251.376323783916</v>
      </c>
      <c r="E11" s="14">
        <f>(D11*8.3144621)/1000</f>
        <v>-126.8069904169387</v>
      </c>
      <c r="F11" s="3"/>
      <c r="G11" s="8"/>
      <c r="J11" s="110">
        <f t="shared" si="6"/>
        <v>11.040328842267504</v>
      </c>
      <c r="K11" s="44">
        <f>K$3+((K$23-K$3)*0.4)</f>
        <v>1.0429820092858675</v>
      </c>
      <c r="L11" s="45">
        <f t="shared" si="0"/>
        <v>1.8214117125755658E-2</v>
      </c>
      <c r="M11" s="45">
        <f t="shared" si="1"/>
        <v>3.8967944376873384E-2</v>
      </c>
      <c r="N11" s="110">
        <f t="shared" si="7"/>
        <v>102.38362555396104</v>
      </c>
      <c r="O11" s="44">
        <f>O$3+((O$23-O$3)*0.4)</f>
        <v>2.0102305044894764</v>
      </c>
      <c r="P11" s="45">
        <f t="shared" si="2"/>
        <v>4.7845013761527257E-2</v>
      </c>
      <c r="Q11" s="45">
        <f t="shared" si="3"/>
        <v>5.3233820968270451E-2</v>
      </c>
      <c r="R11" s="110">
        <f t="shared" si="8"/>
        <v>104.1423126681445</v>
      </c>
      <c r="S11" s="44">
        <f>S$3+((S$23-S$3)*0.4)</f>
        <v>2.0176272177401104</v>
      </c>
      <c r="T11" s="45">
        <f t="shared" si="4"/>
        <v>5.3702368368757275E-2</v>
      </c>
      <c r="U11" s="45">
        <f t="shared" si="5"/>
        <v>5.6074307876768897E-2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37.891533251739979</v>
      </c>
      <c r="D12" s="13">
        <f>SLOPE(F7:F8,E7:E8)</f>
        <v>-14518.14096540418</v>
      </c>
      <c r="E12" s="14">
        <f>(D12*8.3144621)/1000</f>
        <v>-120.71053281931046</v>
      </c>
      <c r="F12" s="3"/>
      <c r="J12" s="110">
        <f t="shared" si="6"/>
        <v>11.325944959616681</v>
      </c>
      <c r="K12" s="44">
        <f>K$3+((K$23-K$3)*0.45)</f>
        <v>1.0540744467666854</v>
      </c>
      <c r="L12" s="45">
        <f t="shared" si="0"/>
        <v>1.8090614258234494E-2</v>
      </c>
      <c r="M12" s="45">
        <f t="shared" si="1"/>
        <v>3.8983530451345047E-2</v>
      </c>
      <c r="N12" s="110">
        <f t="shared" si="7"/>
        <v>111.97938216997383</v>
      </c>
      <c r="O12" s="44">
        <f>O$3+((O$23-O$3)*0.45)</f>
        <v>2.0491380670086583</v>
      </c>
      <c r="P12" s="45">
        <f t="shared" si="2"/>
        <v>4.8607669965393667E-2</v>
      </c>
      <c r="Q12" s="45">
        <f t="shared" si="3"/>
        <v>5.5662409404993757E-2</v>
      </c>
      <c r="R12" s="110">
        <f t="shared" si="8"/>
        <v>139.58238668802099</v>
      </c>
      <c r="S12" s="44">
        <f>S$3+((S$23-S$3)*0.45)</f>
        <v>2.1448306199576241</v>
      </c>
      <c r="T12" s="45">
        <f t="shared" si="4"/>
        <v>6.1230618838636355E-2</v>
      </c>
      <c r="U12" s="45">
        <f t="shared" si="5"/>
        <v>6.0775562439002576E-2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38.798540103776261</v>
      </c>
      <c r="D13" s="13">
        <f>SLOPE(F6:F8,E6:E8)</f>
        <v>-14846.562636929713</v>
      </c>
      <c r="E13" s="14">
        <f>(D13*8.3144621)/1000</f>
        <v>-123.44118236002817</v>
      </c>
      <c r="F13" s="3">
        <f>CORREL(F6:F8,E6:E8)^2</f>
        <v>0.99980008180593505</v>
      </c>
      <c r="J13" s="110">
        <f t="shared" si="6"/>
        <v>11.618950038622252</v>
      </c>
      <c r="K13" s="44">
        <f>K$3+((K$23-K$3)*0.5)</f>
        <v>1.0651668842475031</v>
      </c>
      <c r="L13" s="45">
        <f t="shared" si="0"/>
        <v>1.795728300901861E-2</v>
      </c>
      <c r="M13" s="45">
        <f t="shared" si="1"/>
        <v>3.9000595419167221E-2</v>
      </c>
      <c r="N13" s="110">
        <f t="shared" si="7"/>
        <v>122.47448713915902</v>
      </c>
      <c r="O13" s="44">
        <f>O$3+((O$23-O$3)*0.5)</f>
        <v>2.0880456295278407</v>
      </c>
      <c r="P13" s="45">
        <f t="shared" si="2"/>
        <v>4.940878817844381E-2</v>
      </c>
      <c r="Q13" s="45">
        <f t="shared" si="3"/>
        <v>5.7998600751116111E-2</v>
      </c>
      <c r="R13" s="110">
        <f t="shared" si="8"/>
        <v>187.08286933869715</v>
      </c>
      <c r="S13" s="44">
        <f>S$3+((S$23-S$3)*0.5)</f>
        <v>2.2720340221751378</v>
      </c>
      <c r="T13" s="45">
        <f t="shared" si="4"/>
        <v>6.7621575315322757E-2</v>
      </c>
      <c r="U13" s="45">
        <f t="shared" si="5"/>
        <v>6.6042036467478971E-2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38.235643178386873</v>
      </c>
      <c r="D14" s="13">
        <f>SLOPE(F6:F9,E6:E9)</f>
        <v>-14629.200703064107</v>
      </c>
      <c r="E14" s="14">
        <f>(D14*8.3144621)/1000</f>
        <v>-121.63393479891987</v>
      </c>
      <c r="F14" s="3">
        <f>CORREL(F6:F9,E6:E9)^2</f>
        <v>0.99994527999669047</v>
      </c>
      <c r="J14" s="110">
        <f t="shared" si="6"/>
        <v>11.919535233603071</v>
      </c>
      <c r="K14" s="44">
        <f>K$3+((K$23-K$3)*0.55)</f>
        <v>1.076259321728321</v>
      </c>
      <c r="L14" s="45">
        <f t="shared" si="0"/>
        <v>1.7815421620059113E-2</v>
      </c>
      <c r="M14" s="45">
        <f t="shared" si="1"/>
        <v>3.9019157643725572E-2</v>
      </c>
      <c r="N14" s="110">
        <f t="shared" si="7"/>
        <v>133.95323057981759</v>
      </c>
      <c r="O14" s="44">
        <f>O$3+((O$23-O$3)*0.55)</f>
        <v>2.126953192047023</v>
      </c>
      <c r="P14" s="45">
        <f t="shared" si="2"/>
        <v>5.0249160854306682E-2</v>
      </c>
      <c r="Q14" s="45">
        <f t="shared" si="3"/>
        <v>6.0236701403900084E-2</v>
      </c>
      <c r="R14" s="110">
        <f t="shared" si="8"/>
        <v>250.74796921353811</v>
      </c>
      <c r="S14" s="44">
        <f>S$3+((S$23-S$3)*0.55)</f>
        <v>2.399237424392652</v>
      </c>
      <c r="T14" s="45">
        <f t="shared" si="4"/>
        <v>7.2676270698199763E-2</v>
      </c>
      <c r="U14" s="45">
        <f t="shared" si="5"/>
        <v>7.190092912144383E-2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12.227896644088849</v>
      </c>
      <c r="K15" s="44">
        <f>K$3+((K$23-K$3)*0.6)</f>
        <v>1.0873517592091388</v>
      </c>
      <c r="L15" s="45">
        <f t="shared" si="0"/>
        <v>1.7666328333307224E-2</v>
      </c>
      <c r="M15" s="45">
        <f t="shared" si="1"/>
        <v>3.903923548840578E-2</v>
      </c>
      <c r="N15" s="110">
        <f t="shared" si="7"/>
        <v>146.50780257917614</v>
      </c>
      <c r="O15" s="44">
        <f>O$3+((O$23-O$3)*0.6)</f>
        <v>2.165860754566205</v>
      </c>
      <c r="P15" s="45">
        <f t="shared" si="2"/>
        <v>5.1129580446611284E-2</v>
      </c>
      <c r="Q15" s="45">
        <f t="shared" si="3"/>
        <v>6.2371017760608327E-2</v>
      </c>
      <c r="R15" s="110">
        <f t="shared" si="8"/>
        <v>336.07857462825467</v>
      </c>
      <c r="S15" s="44">
        <f>S$3+((S$23-S$3)*0.6)</f>
        <v>2.5264408266101652</v>
      </c>
      <c r="T15" s="45">
        <f t="shared" si="4"/>
        <v>7.61957378866506E-2</v>
      </c>
      <c r="U15" s="45">
        <f t="shared" si="5"/>
        <v>7.8379439560142816E-2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12.544235442754044</v>
      </c>
      <c r="K16" s="44">
        <f>K$3+((K$23-K$3)*0.65)</f>
        <v>1.0984441966899565</v>
      </c>
      <c r="L16" s="45">
        <f t="shared" si="0"/>
        <v>1.751130139071394E-2</v>
      </c>
      <c r="M16" s="45">
        <f t="shared" si="1"/>
        <v>3.9060847316593518E-2</v>
      </c>
      <c r="N16" s="110">
        <f t="shared" si="7"/>
        <v>160.23903360650178</v>
      </c>
      <c r="O16" s="44">
        <f>O$3+((O$23-O$3)*0.65)</f>
        <v>2.2047683170853873</v>
      </c>
      <c r="P16" s="45">
        <f t="shared" si="2"/>
        <v>5.2050839408986652E-2</v>
      </c>
      <c r="Q16" s="45">
        <f t="shared" si="3"/>
        <v>6.4395856218503356E-2</v>
      </c>
      <c r="R16" s="110">
        <f t="shared" si="8"/>
        <v>450.44754969868501</v>
      </c>
      <c r="S16" s="44">
        <f>S$3+((S$23-S$3)*0.65)</f>
        <v>2.6536442288276794</v>
      </c>
      <c r="T16" s="45">
        <f t="shared" si="4"/>
        <v>7.7981009780058591E-2</v>
      </c>
      <c r="U16" s="45">
        <f t="shared" si="5"/>
        <v>8.5504766942821803E-2</v>
      </c>
      <c r="V16"/>
    </row>
    <row r="17" spans="1:22">
      <c r="A17" s="107" t="str">
        <f>fossil!A2</f>
        <v>10˚C</v>
      </c>
      <c r="B17" s="108">
        <f t="array" ref="B17:E17">LINEST(B148:B263,A148:A263^{1,2,3})</f>
        <v>0.15853436573759586</v>
      </c>
      <c r="C17" s="108">
        <v>-0.54126014999538297</v>
      </c>
      <c r="D17" s="108">
        <v>0.60103075688612384</v>
      </c>
      <c r="E17" s="108">
        <v>-0.19972913468101433</v>
      </c>
      <c r="F17"/>
      <c r="J17" s="110">
        <f t="shared" si="6"/>
        <v>12.868758006661427</v>
      </c>
      <c r="K17" s="44">
        <f>K$3+((K$23-K$3)*0.7)</f>
        <v>1.1095366341707744</v>
      </c>
      <c r="L17" s="45">
        <f t="shared" si="0"/>
        <v>1.7351639034230093E-2</v>
      </c>
      <c r="M17" s="45">
        <f t="shared" si="1"/>
        <v>3.908401149167446E-2</v>
      </c>
      <c r="N17" s="110">
        <f t="shared" si="7"/>
        <v>175.25720432035979</v>
      </c>
      <c r="O17" s="44">
        <f>O$3+((O$23-O$3)*0.7)</f>
        <v>2.2436758796045693</v>
      </c>
      <c r="P17" s="45">
        <f t="shared" si="2"/>
        <v>5.3013730195061781E-2</v>
      </c>
      <c r="Q17" s="45">
        <f t="shared" si="3"/>
        <v>6.6305523174847891E-2</v>
      </c>
      <c r="R17" s="110">
        <f t="shared" si="8"/>
        <v>603.73677570486382</v>
      </c>
      <c r="S17" s="44">
        <f>S$3+((S$23-S$3)*0.7)</f>
        <v>2.7808476310451926</v>
      </c>
      <c r="T17" s="45">
        <f t="shared" si="4"/>
        <v>7.7833119277807006E-2</v>
      </c>
      <c r="U17" s="45">
        <f t="shared" si="5"/>
        <v>9.3304110428726383E-2</v>
      </c>
      <c r="V17"/>
    </row>
    <row r="18" spans="1:22">
      <c r="A18" s="107" t="str">
        <f>'80°C'!A2</f>
        <v>80˚C</v>
      </c>
      <c r="B18" s="108">
        <f t="array" ref="B18:E18">LINEST(I148:I180,H148:H180^{1,2,3})</f>
        <v>2.242438474869891E-3</v>
      </c>
      <c r="C18" s="108">
        <v>-1.0813900603189588E-3</v>
      </c>
      <c r="D18" s="108">
        <v>-3.7233123780607016E-3</v>
      </c>
      <c r="E18" s="108">
        <v>4.1483442240461479E-2</v>
      </c>
      <c r="F18"/>
      <c r="J18" s="110">
        <f t="shared" si="6"/>
        <v>13.201676051900908</v>
      </c>
      <c r="K18" s="44">
        <f>K$3+((K$23-K$3)*0.75)</f>
        <v>1.1206290716515923</v>
      </c>
      <c r="L18" s="45">
        <f t="shared" si="0"/>
        <v>1.7188639505806902E-2</v>
      </c>
      <c r="M18" s="45">
        <f t="shared" si="1"/>
        <v>3.9108746377034286E-2</v>
      </c>
      <c r="N18" s="110">
        <f t="shared" si="7"/>
        <v>191.68293127388191</v>
      </c>
      <c r="O18" s="44">
        <f>O$3+((O$23-O$3)*0.75)</f>
        <v>2.2825834421237516</v>
      </c>
      <c r="P18" s="45">
        <f t="shared" si="2"/>
        <v>5.4019045258465695E-2</v>
      </c>
      <c r="Q18" s="45">
        <f t="shared" si="3"/>
        <v>6.8094325026904434E-2</v>
      </c>
      <c r="R18" s="110">
        <f t="shared" si="8"/>
        <v>809.19098035348929</v>
      </c>
      <c r="S18" s="44">
        <f>S$3+((S$23-S$3)*0.75)</f>
        <v>2.9080510332627068</v>
      </c>
      <c r="T18" s="45">
        <f t="shared" si="4"/>
        <v>7.5553099279279001E-2</v>
      </c>
      <c r="U18" s="45">
        <f t="shared" si="5"/>
        <v>0.1018046691771024</v>
      </c>
      <c r="V18"/>
    </row>
    <row r="19" spans="1:22">
      <c r="A19" s="107" t="str">
        <f>'110°C'!A2</f>
        <v>110˚C</v>
      </c>
      <c r="B19" s="108">
        <f t="array" ref="B19:E19">LINEST(P148:P177,O148:O177^{1,2,3})</f>
        <v>-1.6111420746293927E-2</v>
      </c>
      <c r="C19" s="108">
        <v>6.8525282677261573E-2</v>
      </c>
      <c r="D19" s="108">
        <v>-1.6625125830975016E-2</v>
      </c>
      <c r="E19" s="108">
        <v>-5.9378903171197234E-2</v>
      </c>
      <c r="F19"/>
      <c r="J19" s="110">
        <f t="shared" si="6"/>
        <v>13.543206771711519</v>
      </c>
      <c r="K19" s="44">
        <f>K$3+((K$23-K$3)*0.8)</f>
        <v>1.13172150913241</v>
      </c>
      <c r="L19" s="45">
        <f t="shared" si="0"/>
        <v>1.7023601047395365E-2</v>
      </c>
      <c r="M19" s="45">
        <f t="shared" si="1"/>
        <v>3.9135070336058661E-2</v>
      </c>
      <c r="N19" s="110">
        <f t="shared" si="7"/>
        <v>209.64813563147399</v>
      </c>
      <c r="O19" s="44">
        <f>O$3+((O$23-O$3)*0.8)</f>
        <v>2.321491004642934</v>
      </c>
      <c r="P19" s="45">
        <f t="shared" si="2"/>
        <v>5.5067577052827409E-2</v>
      </c>
      <c r="Q19" s="45">
        <f t="shared" si="3"/>
        <v>6.9756568171935651E-2</v>
      </c>
      <c r="R19" s="110">
        <f t="shared" si="8"/>
        <v>1084.5621287869558</v>
      </c>
      <c r="S19" s="44">
        <f>S$3+((S$23-S$3)*0.8)</f>
        <v>3.0352544354802204</v>
      </c>
      <c r="T19" s="45">
        <f t="shared" si="4"/>
        <v>7.0941982683858068E-2</v>
      </c>
      <c r="U19" s="45">
        <f t="shared" si="5"/>
        <v>0.11103364234719557</v>
      </c>
      <c r="V19"/>
    </row>
    <row r="20" spans="1:22">
      <c r="A20" s="107" t="str">
        <f>'140°C'!A2</f>
        <v>140˚C</v>
      </c>
      <c r="B20" s="108">
        <f t="array" ref="B20:E20">LINEST(W148:W225,V148:V225^{1,2,3})</f>
        <v>2.2024600911167104E-3</v>
      </c>
      <c r="C20" s="108">
        <v>3.294135835569876E-3</v>
      </c>
      <c r="D20" s="108">
        <v>-5.382009871332985E-3</v>
      </c>
      <c r="E20" s="108">
        <v>3.5433686998794629E-2</v>
      </c>
      <c r="F20"/>
      <c r="J20" s="110">
        <f t="shared" si="6"/>
        <v>13.893572978176692</v>
      </c>
      <c r="K20" s="44">
        <f>K$3+((K$23-K$3)*0.85)</f>
        <v>1.1428139466132279</v>
      </c>
      <c r="L20" s="45">
        <f t="shared" si="0"/>
        <v>1.6857821900946646E-2</v>
      </c>
      <c r="M20" s="45">
        <f t="shared" si="1"/>
        <v>3.9163001732133267E-2</v>
      </c>
      <c r="N20" s="110">
        <f t="shared" si="7"/>
        <v>229.29710267708992</v>
      </c>
      <c r="O20" s="44">
        <f>O$3+((O$23-O$3)*0.85)</f>
        <v>2.3603985671621159</v>
      </c>
      <c r="P20" s="45">
        <f t="shared" si="2"/>
        <v>5.6160118031775924E-2</v>
      </c>
      <c r="Q20" s="45">
        <f t="shared" si="3"/>
        <v>7.1286559007204126E-2</v>
      </c>
      <c r="R20" s="110">
        <f t="shared" si="8"/>
        <v>1453.6432557429716</v>
      </c>
      <c r="S20" s="44">
        <f>S$3+((S$23-S$3)*0.85)</f>
        <v>3.1624578376977341</v>
      </c>
      <c r="T20" s="45">
        <f t="shared" si="4"/>
        <v>6.3800802390927253E-2</v>
      </c>
      <c r="U20" s="45">
        <f t="shared" si="5"/>
        <v>0.12101822909825161</v>
      </c>
      <c r="V20"/>
    </row>
    <row r="21" spans="1:22">
      <c r="F21"/>
      <c r="J21" s="110">
        <f t="shared" si="6"/>
        <v>14.253003247585157</v>
      </c>
      <c r="K21" s="44">
        <f>K$3+((K$23-K$3)*0.9)</f>
        <v>1.1539063840940458</v>
      </c>
      <c r="L21" s="45">
        <f t="shared" si="0"/>
        <v>1.669260030841152E-2</v>
      </c>
      <c r="M21" s="45">
        <f t="shared" si="1"/>
        <v>3.9192558928643775E-2</v>
      </c>
      <c r="N21" s="110">
        <f t="shared" si="7"/>
        <v>250.78764062338141</v>
      </c>
      <c r="O21" s="44">
        <f>O$3+((O$23-O$3)*0.9)</f>
        <v>2.3993061296812983</v>
      </c>
      <c r="P21" s="45">
        <f t="shared" si="2"/>
        <v>5.7297460648940257E-2</v>
      </c>
      <c r="Q21" s="45">
        <f t="shared" si="3"/>
        <v>7.2678603929972496E-2</v>
      </c>
      <c r="R21" s="110">
        <f t="shared" si="8"/>
        <v>1948.3242673524219</v>
      </c>
      <c r="S21" s="44">
        <f>S$3+((S$23-S$3)*0.9)</f>
        <v>3.2896612399152483</v>
      </c>
      <c r="T21" s="45">
        <f t="shared" si="4"/>
        <v>5.3930591299869907E-2</v>
      </c>
      <c r="U21" s="45">
        <f t="shared" si="5"/>
        <v>0.13178562858951628</v>
      </c>
      <c r="V21"/>
    </row>
    <row r="22" spans="1:22">
      <c r="J22" s="110">
        <f t="shared" si="6"/>
        <v>14.621732069552406</v>
      </c>
      <c r="K22" s="44">
        <f>K$3+((K$23-K$3)*0.95)</f>
        <v>1.1649988215748635</v>
      </c>
      <c r="L22" s="45">
        <f t="shared" si="0"/>
        <v>1.6529234511741375E-2</v>
      </c>
      <c r="M22" s="45">
        <f t="shared" si="1"/>
        <v>3.922376028897586E-2</v>
      </c>
      <c r="N22" s="110">
        <f t="shared" si="7"/>
        <v>274.29234802854859</v>
      </c>
      <c r="O22" s="44">
        <f>O$3+((O$23-O$3)*0.95)</f>
        <v>2.4382136922004802</v>
      </c>
      <c r="P22" s="45">
        <f t="shared" si="2"/>
        <v>5.8480397357949424E-2</v>
      </c>
      <c r="Q22" s="45">
        <f t="shared" si="3"/>
        <v>7.3927009337503319E-2</v>
      </c>
      <c r="R22" s="110">
        <f t="shared" si="8"/>
        <v>2611.3473410738529</v>
      </c>
      <c r="S22" s="44">
        <f>S$3+((S$23-S$3)*0.95)</f>
        <v>3.416864642132762</v>
      </c>
      <c r="T22" s="45">
        <f t="shared" si="4"/>
        <v>4.1132382310069493E-2</v>
      </c>
      <c r="U22" s="45">
        <f t="shared" si="5"/>
        <v>0.14336303998023525</v>
      </c>
      <c r="V22"/>
    </row>
    <row r="23" spans="1:22">
      <c r="A23" s="41" t="s">
        <v>7</v>
      </c>
      <c r="J23" s="109">
        <v>15</v>
      </c>
      <c r="K23" s="19">
        <f>LOG(J23)</f>
        <v>1.1760912590556813</v>
      </c>
      <c r="L23" s="45">
        <f t="shared" si="0"/>
        <v>1.6369022752887152E-2</v>
      </c>
      <c r="M23" s="45">
        <f t="shared" si="1"/>
        <v>3.9256624176515195E-2</v>
      </c>
      <c r="N23" s="109">
        <v>300</v>
      </c>
      <c r="O23" s="19">
        <f>LOG(N23)</f>
        <v>2.4771212547196626</v>
      </c>
      <c r="P23" s="45">
        <f t="shared" si="2"/>
        <v>5.9709720612432446E-2</v>
      </c>
      <c r="Q23" s="45">
        <f t="shared" si="3"/>
        <v>7.5026081627059205E-2</v>
      </c>
      <c r="R23" s="109">
        <v>3500</v>
      </c>
      <c r="S23" s="19">
        <f>LOG(R23)</f>
        <v>3.5440680443502757</v>
      </c>
      <c r="T23" s="45">
        <f t="shared" si="4"/>
        <v>2.5207208320908892E-2</v>
      </c>
      <c r="U23" s="45">
        <f t="shared" si="5"/>
        <v>0.15577766242965438</v>
      </c>
      <c r="V23"/>
    </row>
    <row r="24" spans="1:22">
      <c r="A24" s="84" t="s">
        <v>35</v>
      </c>
      <c r="B24" s="85" t="str">
        <f>fossil!H2</f>
        <v>Leu 10˚C</v>
      </c>
      <c r="C24" s="84" t="s">
        <v>35</v>
      </c>
      <c r="D24" s="85" t="str">
        <f>'80°C'!H2</f>
        <v>Leu 80˚C</v>
      </c>
      <c r="E24" s="84" t="s">
        <v>35</v>
      </c>
      <c r="F24" s="84" t="str">
        <f>'110°C'!H2</f>
        <v>Leu 110˚C</v>
      </c>
      <c r="G24" s="84" t="s">
        <v>35</v>
      </c>
      <c r="H24" s="84" t="str">
        <f>'140°C'!H2</f>
        <v>Leu 140˚C</v>
      </c>
      <c r="M24" s="52">
        <f>AVERAGE(L23:M23)</f>
        <v>2.7812823464701174E-2</v>
      </c>
      <c r="Q24" s="52">
        <f>AVERAGE(P23:Q23)</f>
        <v>6.7367901119745832E-2</v>
      </c>
      <c r="U24" s="52">
        <f>AVERAGE(T23:U23)</f>
        <v>9.0492435375281635E-2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'80°C'!H3</f>
        <v>4.7295123000000001E-2</v>
      </c>
      <c r="E25" s="88">
        <f>'110°C'!A3</f>
        <v>0</v>
      </c>
      <c r="F25" s="89">
        <f>'110°C'!H3</f>
        <v>4.7295123000000001E-2</v>
      </c>
      <c r="G25" s="90">
        <f>'140°C'!A3</f>
        <v>0</v>
      </c>
      <c r="H25" s="91">
        <f>'140°C'!H3</f>
        <v>4.7295123000000001E-2</v>
      </c>
      <c r="L25" s="41">
        <f>(L3-M3)^2</f>
        <v>4.081112301119634E-4</v>
      </c>
      <c r="P25" s="41">
        <f>(P3-Q3)^2</f>
        <v>1.4092661180566555E-4</v>
      </c>
      <c r="T25" s="41">
        <f>(T3-U3)^2</f>
        <v>3.4973551004599426E-3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'80°C'!H4</f>
        <v>4.6276471E-2</v>
      </c>
      <c r="E26" s="88">
        <f>'110°C'!A4</f>
        <v>0</v>
      </c>
      <c r="F26" s="89">
        <f>'110°C'!H4</f>
        <v>4.6276471E-2</v>
      </c>
      <c r="G26" s="90">
        <f>'140°C'!A4</f>
        <v>0</v>
      </c>
      <c r="H26" s="91">
        <f>'140°C'!H4</f>
        <v>4.6276471E-2</v>
      </c>
      <c r="L26" s="41">
        <f t="shared" ref="L26:L45" si="9">(L4-M4)^2</f>
        <v>4.0821447222657144E-4</v>
      </c>
      <c r="P26" s="41">
        <f t="shared" ref="P26:P45" si="10">(P4-Q4)^2</f>
        <v>8.8208621161380951E-5</v>
      </c>
      <c r="T26" s="41">
        <f t="shared" ref="T26:T45" si="11">(T4-U4)^2</f>
        <v>2.5840266151117893E-3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'80°C'!H5</f>
        <v>2.6661689999999999E-3</v>
      </c>
      <c r="E27" s="88">
        <f>'110°C'!A5</f>
        <v>0</v>
      </c>
      <c r="F27" s="89">
        <f>'110°C'!H5</f>
        <v>2.6661689999999999E-3</v>
      </c>
      <c r="G27" s="90">
        <f>'140°C'!A5</f>
        <v>0</v>
      </c>
      <c r="H27" s="91">
        <f>'140°C'!H5</f>
        <v>2.6661689999999999E-3</v>
      </c>
      <c r="L27" s="41">
        <f t="shared" si="9"/>
        <v>4.091889584929089E-4</v>
      </c>
      <c r="P27" s="41">
        <f t="shared" si="10"/>
        <v>4.8882584234498369E-5</v>
      </c>
      <c r="T27" s="41">
        <f t="shared" si="11"/>
        <v>1.7995740792229203E-3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'80°C'!H6</f>
        <v>7.5478029999999996E-3</v>
      </c>
      <c r="E28" s="88">
        <f>'110°C'!A6</f>
        <v>0</v>
      </c>
      <c r="F28" s="89">
        <f>'110°C'!H6</f>
        <v>7.5478029999999996E-3</v>
      </c>
      <c r="G28" s="90">
        <f>'140°C'!A6</f>
        <v>0</v>
      </c>
      <c r="H28" s="91">
        <f>'140°C'!H6</f>
        <v>7.5478029999999996E-3</v>
      </c>
      <c r="L28" s="41">
        <f t="shared" si="9"/>
        <v>4.1098590963940611E-4</v>
      </c>
      <c r="P28" s="41">
        <f t="shared" si="10"/>
        <v>2.1871789289553205E-5</v>
      </c>
      <c r="T28" s="41">
        <f t="shared" si="11"/>
        <v>1.1647751152103075E-3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'80°C'!H7</f>
        <v>3.5302854000000002E-2</v>
      </c>
      <c r="E29" s="88">
        <f>'110°C'!A7</f>
        <v>0</v>
      </c>
      <c r="F29" s="89">
        <f>'110°C'!H7</f>
        <v>3.5302854000000002E-2</v>
      </c>
      <c r="G29" s="90">
        <f>'140°C'!A7</f>
        <v>0</v>
      </c>
      <c r="H29" s="91">
        <f>'140°C'!H7</f>
        <v>3.5302854000000002E-2</v>
      </c>
      <c r="L29" s="41">
        <f t="shared" si="9"/>
        <v>4.1355866350920392E-4</v>
      </c>
      <c r="P29" s="41">
        <f t="shared" si="10"/>
        <v>6.0210931926888238E-6</v>
      </c>
      <c r="T29" s="41">
        <f t="shared" si="11"/>
        <v>6.854831185708159E-4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'80°C'!H8</f>
        <v>3.1801681999999998E-2</v>
      </c>
      <c r="E30" s="88">
        <f>'110°C'!A8</f>
        <v>0</v>
      </c>
      <c r="F30" s="89">
        <f>'110°C'!H8</f>
        <v>3.1801681999999998E-2</v>
      </c>
      <c r="G30" s="90">
        <f>'140°C'!A8</f>
        <v>0</v>
      </c>
      <c r="H30" s="91">
        <f>'140°C'!H8</f>
        <v>3.1801681999999998E-2</v>
      </c>
      <c r="L30" s="41">
        <f t="shared" si="9"/>
        <v>4.1686217266982868E-4</v>
      </c>
      <c r="P30" s="41">
        <f t="shared" si="10"/>
        <v>1.0842764106891392E-7</v>
      </c>
      <c r="T30" s="41">
        <f t="shared" si="11"/>
        <v>3.5367862688793545E-4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'80°C'!H9</f>
        <v>4.5232133000000001E-2</v>
      </c>
      <c r="E31" s="88">
        <f>'110°C'!A9</f>
        <v>0</v>
      </c>
      <c r="F31" s="89">
        <f>'110°C'!H9</f>
        <v>4.5232133000000001E-2</v>
      </c>
      <c r="G31" s="90">
        <f>'140°C'!A9</f>
        <v>0</v>
      </c>
      <c r="H31" s="91">
        <f>'140°C'!H9</f>
        <v>4.5232133000000001E-2</v>
      </c>
      <c r="L31" s="41">
        <f t="shared" si="9"/>
        <v>4.2085253478454465E-4</v>
      </c>
      <c r="P31" s="41">
        <f t="shared" si="10"/>
        <v>2.8571467708305164E-6</v>
      </c>
      <c r="T31" s="41">
        <f t="shared" si="11"/>
        <v>1.4954371238045779E-4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'80°C'!H10</f>
        <v>4.606706E-2</v>
      </c>
      <c r="E32" s="88">
        <f>'110°C'!A10</f>
        <v>0</v>
      </c>
      <c r="F32" s="89">
        <f>'110°C'!H10</f>
        <v>4.606706E-2</v>
      </c>
      <c r="G32" s="90">
        <f>'140°C'!A10</f>
        <v>0</v>
      </c>
      <c r="H32" s="91">
        <f>'140°C'!H10</f>
        <v>4.606706E-2</v>
      </c>
      <c r="L32" s="41">
        <f t="shared" si="9"/>
        <v>4.254865557456119E-4</v>
      </c>
      <c r="P32" s="41">
        <f t="shared" si="10"/>
        <v>1.294921614358261E-5</v>
      </c>
      <c r="T32" s="41">
        <f t="shared" si="11"/>
        <v>4.4559397993190899E-5</v>
      </c>
    </row>
    <row r="33" spans="1:24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'80°C'!H11</f>
        <v>3.6683240999999998E-2</v>
      </c>
      <c r="E33" s="88">
        <f>'110°C'!A11</f>
        <v>0</v>
      </c>
      <c r="F33" s="89">
        <f>'110°C'!H11</f>
        <v>3.6683240999999998E-2</v>
      </c>
      <c r="G33" s="90">
        <f>'140°C'!A11</f>
        <v>0</v>
      </c>
      <c r="H33" s="91">
        <f>'140°C'!H11</f>
        <v>3.6683240999999998E-2</v>
      </c>
      <c r="L33" s="41">
        <f t="shared" si="9"/>
        <v>4.3072134556923676E-4</v>
      </c>
      <c r="P33" s="41">
        <f t="shared" si="10"/>
        <v>2.903924311144739E-5</v>
      </c>
      <c r="T33" s="41">
        <f t="shared" si="11"/>
        <v>5.6260970296664171E-6</v>
      </c>
    </row>
    <row r="34" spans="1:24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'80°C'!H12</f>
        <v>3.6121568999999999E-2</v>
      </c>
      <c r="E34" s="88">
        <f>'110°C'!A12</f>
        <v>0</v>
      </c>
      <c r="F34" s="89">
        <f>'110°C'!H12</f>
        <v>3.6121568999999999E-2</v>
      </c>
      <c r="G34" s="90">
        <f>'140°C'!A12</f>
        <v>0</v>
      </c>
      <c r="H34" s="91">
        <f>'140°C'!H12</f>
        <v>3.6121568999999999E-2</v>
      </c>
      <c r="L34" s="41">
        <f t="shared" si="9"/>
        <v>4.3651394705234114E-4</v>
      </c>
      <c r="P34" s="41">
        <f t="shared" si="10"/>
        <v>4.976934856064899E-5</v>
      </c>
      <c r="T34" s="41">
        <f t="shared" si="11"/>
        <v>2.0707632684765825E-7</v>
      </c>
    </row>
    <row r="35" spans="1:24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'80°C'!H13</f>
        <v>4.7193800000000001E-2</v>
      </c>
      <c r="E35" s="88">
        <f>'110°C'!A13</f>
        <v>0</v>
      </c>
      <c r="F35" s="89">
        <f>'110°C'!H13</f>
        <v>4.7193800000000001E-2</v>
      </c>
      <c r="G35" s="90">
        <f>'140°C'!A13</f>
        <v>0</v>
      </c>
      <c r="H35" s="91">
        <f>'140°C'!H13</f>
        <v>4.7193800000000001E-2</v>
      </c>
      <c r="L35" s="41">
        <f t="shared" si="9"/>
        <v>4.4282099719111453E-4</v>
      </c>
      <c r="P35" s="41">
        <f t="shared" si="10"/>
        <v>7.3784880033639125E-5</v>
      </c>
      <c r="T35" s="41">
        <f t="shared" si="11"/>
        <v>2.4949429718476769E-6</v>
      </c>
    </row>
    <row r="36" spans="1:24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'80°C'!H14</f>
        <v>4.6535750000000001E-2</v>
      </c>
      <c r="E36" s="88">
        <f>'110°C'!A14</f>
        <v>0</v>
      </c>
      <c r="F36" s="89">
        <f>'110°C'!H14</f>
        <v>4.6535750000000001E-2</v>
      </c>
      <c r="G36" s="90">
        <f>'140°C'!A14</f>
        <v>0</v>
      </c>
      <c r="H36" s="91">
        <f>'140°C'!H14</f>
        <v>4.6535750000000001E-2</v>
      </c>
      <c r="L36" s="41">
        <f t="shared" si="9"/>
        <v>4.495984213613307E-4</v>
      </c>
      <c r="P36" s="41">
        <f t="shared" si="10"/>
        <v>9.9750966229772474E-5</v>
      </c>
      <c r="T36" s="41">
        <f t="shared" si="11"/>
        <v>6.0115456064637717E-7</v>
      </c>
    </row>
    <row r="37" spans="1:24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'80°C'!H15</f>
        <v>5.3879773999999998E-2</v>
      </c>
      <c r="E37" s="88">
        <f>'110°C'!A15</f>
        <v>0</v>
      </c>
      <c r="F37" s="89">
        <f>'110°C'!H15</f>
        <v>5.3879773999999998E-2</v>
      </c>
      <c r="G37" s="90">
        <f>'140°C'!A15</f>
        <v>0</v>
      </c>
      <c r="H37" s="91">
        <f>'140°C'!H15</f>
        <v>5.3879773999999998E-2</v>
      </c>
      <c r="L37" s="41">
        <f t="shared" si="9"/>
        <v>4.5680116026046306E-4</v>
      </c>
      <c r="P37" s="41">
        <f t="shared" si="10"/>
        <v>1.2636991288452506E-4</v>
      </c>
      <c r="T37" s="41">
        <f t="shared" si="11"/>
        <v>4.7685529988127073E-6</v>
      </c>
    </row>
    <row r="38" spans="1:24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'80°C'!H16</f>
        <v>3.0205656000000001E-2</v>
      </c>
      <c r="E38" s="88">
        <f>'110°C'!A16</f>
        <v>0</v>
      </c>
      <c r="F38" s="89">
        <f>'110°C'!H16</f>
        <v>3.0205656000000001E-2</v>
      </c>
      <c r="G38" s="90">
        <f>'140°C'!A16</f>
        <v>0</v>
      </c>
      <c r="H38" s="91">
        <f>'140°C'!H16</f>
        <v>3.0205656000000001E-2</v>
      </c>
      <c r="L38" s="41">
        <f t="shared" si="9"/>
        <v>4.6438292961159311E-4</v>
      </c>
      <c r="P38" s="41">
        <f t="shared" si="10"/>
        <v>1.5239944002724999E-4</v>
      </c>
      <c r="T38" s="41">
        <f t="shared" si="11"/>
        <v>5.6606921844230731E-5</v>
      </c>
      <c r="X38" t="s">
        <v>176</v>
      </c>
    </row>
    <row r="39" spans="1:24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'80°C'!H17</f>
        <v>6.4385629999999996E-3</v>
      </c>
      <c r="E39" s="88">
        <f>'110°C'!A17</f>
        <v>120</v>
      </c>
      <c r="F39" s="89">
        <f>'110°C'!H17</f>
        <v>1.4399481E-2</v>
      </c>
      <c r="G39" s="90">
        <f>'140°C'!A17</f>
        <v>1</v>
      </c>
      <c r="H39" s="91">
        <f>'140°C'!H17</f>
        <v>7.2470870000000001E-3</v>
      </c>
      <c r="L39" s="41">
        <f t="shared" si="9"/>
        <v>4.722960126290865E-4</v>
      </c>
      <c r="P39" s="41">
        <f t="shared" si="10"/>
        <v>1.7667176061749132E-4</v>
      </c>
      <c r="T39" s="41">
        <f t="shared" si="11"/>
        <v>2.3935156719182568E-4</v>
      </c>
    </row>
    <row r="40" spans="1:24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'80°C'!H18</f>
        <v>2.3278740000000002E-3</v>
      </c>
      <c r="E40" s="88">
        <f>'110°C'!A18</f>
        <v>120</v>
      </c>
      <c r="F40" s="89">
        <f>'110°C'!H18</f>
        <v>9.5361630000000003E-3</v>
      </c>
      <c r="G40" s="90">
        <f>'140°C'!A18</f>
        <v>1</v>
      </c>
      <c r="H40" s="91">
        <f>'140°C'!H18</f>
        <v>1.684945E-3</v>
      </c>
      <c r="L40" s="41">
        <f t="shared" si="9"/>
        <v>4.8049108524602995E-4</v>
      </c>
      <c r="P40" s="41">
        <f t="shared" si="10"/>
        <v>1.9811350055982089E-4</v>
      </c>
      <c r="T40" s="41">
        <f t="shared" si="11"/>
        <v>6.8914492210030772E-4</v>
      </c>
    </row>
    <row r="41" spans="1:24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'80°C'!H19</f>
        <v>4.5649026000000002E-2</v>
      </c>
      <c r="E41" s="88">
        <f>'110°C'!A19</f>
        <v>240</v>
      </c>
      <c r="F41" s="89">
        <f>'110°C'!H19</f>
        <v>5.0153389999999997E-3</v>
      </c>
      <c r="G41" s="90">
        <f>'140°C'!A19</f>
        <v>1</v>
      </c>
      <c r="H41" s="91">
        <f>'140°C'!H19</f>
        <v>1.0496059E-2</v>
      </c>
      <c r="L41" s="41">
        <f t="shared" si="9"/>
        <v>4.8891707410350009E-4</v>
      </c>
      <c r="P41" s="41">
        <f t="shared" si="10"/>
        <v>2.1576646009724082E-4</v>
      </c>
      <c r="T41" s="41">
        <f t="shared" si="11"/>
        <v>1.6073411745608829E-3</v>
      </c>
    </row>
    <row r="42" spans="1:24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'80°C'!H20</f>
        <v>4.8260975999999997E-2</v>
      </c>
      <c r="E42" s="88">
        <f>'110°C'!A20</f>
        <v>240</v>
      </c>
      <c r="F42" s="89">
        <f>'110°C'!H20</f>
        <v>1.6555006000000001E-2</v>
      </c>
      <c r="G42" s="90">
        <f>'140°C'!A20</f>
        <v>1</v>
      </c>
      <c r="H42" s="91">
        <f>'140°C'!H20</f>
        <v>3.1916230000000002E-3</v>
      </c>
      <c r="L42" s="41">
        <f t="shared" si="9"/>
        <v>4.9752104730157445E-4</v>
      </c>
      <c r="P42" s="41">
        <f t="shared" si="10"/>
        <v>2.2880921658311327E-4</v>
      </c>
      <c r="T42" s="41">
        <f t="shared" si="11"/>
        <v>3.273833919008034E-3</v>
      </c>
    </row>
    <row r="43" spans="1:24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'80°C'!H21</f>
        <v>3.3011189999999999E-3</v>
      </c>
      <c r="E43" s="88">
        <f>'110°C'!A21</f>
        <v>480</v>
      </c>
      <c r="F43" s="89">
        <f>'110°C'!H21</f>
        <v>2.291031E-2</v>
      </c>
      <c r="G43" s="90">
        <f>'140°C'!A21</f>
        <v>2</v>
      </c>
      <c r="H43" s="91">
        <f>'140°C'!H21</f>
        <v>1.1555387E-2</v>
      </c>
      <c r="L43" s="41">
        <f t="shared" si="9"/>
        <v>5.0624813791216373E-4</v>
      </c>
      <c r="P43" s="41">
        <f t="shared" si="10"/>
        <v>2.3657956863164318E-4</v>
      </c>
      <c r="T43" s="41">
        <f t="shared" si="11"/>
        <v>6.0614068313722281E-3</v>
      </c>
    </row>
    <row r="44" spans="1:24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'80°C'!H22</f>
        <v>4.3078022000000001E-2</v>
      </c>
      <c r="E44" s="88">
        <f>'110°C'!A22</f>
        <v>480</v>
      </c>
      <c r="F44" s="89">
        <f>'110°C'!H22</f>
        <v>1.40091E-2</v>
      </c>
      <c r="G44" s="90">
        <f>'140°C'!A22</f>
        <v>2</v>
      </c>
      <c r="H44" s="91">
        <f>'140°C'!H22</f>
        <v>6.0256859999999997E-3</v>
      </c>
      <c r="L44" s="41">
        <f t="shared" si="9"/>
        <v>5.1504150025356052E-4</v>
      </c>
      <c r="P44" s="41">
        <f t="shared" si="10"/>
        <v>2.3859782164689791E-4</v>
      </c>
      <c r="T44" s="41">
        <f t="shared" si="11"/>
        <v>1.0451107367674621E-2</v>
      </c>
    </row>
    <row r="45" spans="1:24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'80°C'!H23</f>
        <v>3.9012293000000003E-2</v>
      </c>
      <c r="E45" s="88">
        <f>'110°C'!A23</f>
        <v>120</v>
      </c>
      <c r="F45" s="89">
        <f>'110°C'!H23</f>
        <v>5.2871847E-2</v>
      </c>
      <c r="G45" s="90">
        <f>'140°C'!A23</f>
        <v>2</v>
      </c>
      <c r="H45" s="91">
        <f>'140°C'!H23</f>
        <v>9.3311330000000001E-3</v>
      </c>
      <c r="L45" s="41">
        <f t="shared" si="9"/>
        <v>5.2384229892686043E-4</v>
      </c>
      <c r="P45" s="41">
        <f t="shared" si="10"/>
        <v>2.3459091473037843E-4</v>
      </c>
      <c r="T45" s="41">
        <f t="shared" si="11"/>
        <v>1.7048643486164011E-2</v>
      </c>
    </row>
    <row r="46" spans="1:24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'80°C'!H24</f>
        <v>3.9458071999999997E-2</v>
      </c>
      <c r="E46" s="88">
        <f>'110°C'!A24</f>
        <v>120</v>
      </c>
      <c r="F46" s="89">
        <f>'110°C'!H24</f>
        <v>5.5704661000000003E-2</v>
      </c>
      <c r="G46" s="90">
        <f>'140°C'!A24</f>
        <v>2</v>
      </c>
      <c r="H46" s="91">
        <f>'140°C'!H24</f>
        <v>3.0444040000000001E-3</v>
      </c>
    </row>
    <row r="47" spans="1:24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'80°C'!H25</f>
        <v>3.9216252E-2</v>
      </c>
      <c r="E47" s="88">
        <f>'110°C'!A25</f>
        <v>240</v>
      </c>
      <c r="F47" s="89">
        <f>'110°C'!H25</f>
        <v>7.1128350000000007E-2</v>
      </c>
      <c r="G47" s="90">
        <f>'140°C'!A25</f>
        <v>4</v>
      </c>
      <c r="H47" s="91">
        <f>'140°C'!H25</f>
        <v>7.9006119999999996E-3</v>
      </c>
    </row>
    <row r="48" spans="1:24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'80°C'!H26</f>
        <v>4.0968881999999998E-2</v>
      </c>
      <c r="E48" s="88">
        <f>'110°C'!A26</f>
        <v>240</v>
      </c>
      <c r="F48" s="89">
        <f>'110°C'!H26</f>
        <v>6.5364790000000006E-2</v>
      </c>
      <c r="G48" s="90">
        <f>'140°C'!A26</f>
        <v>4</v>
      </c>
      <c r="H48" s="91">
        <f>'140°C'!H26</f>
        <v>1.0457809E-2</v>
      </c>
    </row>
    <row r="49" spans="1: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'80°C'!H27</f>
        <v>4.0749428999999997E-2</v>
      </c>
      <c r="E49" s="88">
        <f>'110°C'!A27</f>
        <v>480</v>
      </c>
      <c r="F49" s="89">
        <f>'110°C'!H27</f>
        <v>7.8290151000000002E-2</v>
      </c>
      <c r="G49" s="90">
        <f>'140°C'!A27</f>
        <v>6</v>
      </c>
      <c r="H49" s="91">
        <f>'140°C'!H27</f>
        <v>6.2303430000000002E-3</v>
      </c>
    </row>
    <row r="50" spans="1: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'80°C'!H28</f>
        <v>3.9666462999999999E-2</v>
      </c>
      <c r="E50" s="88">
        <f>'110°C'!A28</f>
        <v>480</v>
      </c>
      <c r="F50" s="89">
        <f>'110°C'!H28</f>
        <v>7.3312747999999997E-2</v>
      </c>
      <c r="G50" s="90">
        <f>'140°C'!A28</f>
        <v>6</v>
      </c>
      <c r="H50" s="91">
        <f>'140°C'!H28</f>
        <v>9.3000219999999998E-3</v>
      </c>
    </row>
    <row r="51" spans="1: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'80°C'!H29</f>
        <v>4.1020035000000003E-2</v>
      </c>
      <c r="E51" s="88">
        <f>'110°C'!A29</f>
        <v>120</v>
      </c>
      <c r="F51" s="89">
        <f>'110°C'!H29</f>
        <v>6.0764988999999998E-2</v>
      </c>
      <c r="G51" s="90">
        <f>'140°C'!A29</f>
        <v>8</v>
      </c>
      <c r="H51" s="91">
        <f>'140°C'!H29</f>
        <v>5.262315E-3</v>
      </c>
    </row>
    <row r="52" spans="1: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'80°C'!H30</f>
        <v>3.8623826999999999E-2</v>
      </c>
      <c r="E52" s="88">
        <f>'110°C'!A30</f>
        <v>120</v>
      </c>
      <c r="F52" s="89">
        <f>'110°C'!H30</f>
        <v>6.2019828999999999E-2</v>
      </c>
      <c r="G52" s="90">
        <f>'140°C'!A30</f>
        <v>8</v>
      </c>
      <c r="H52" s="91">
        <f>'140°C'!H30</f>
        <v>5.7278750000000003E-3</v>
      </c>
    </row>
    <row r="53" spans="1: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'80°C'!H31</f>
        <v>4.3498277000000002E-2</v>
      </c>
      <c r="E53" s="88">
        <f>'110°C'!A31</f>
        <v>240</v>
      </c>
      <c r="F53" s="89">
        <f>'110°C'!H31</f>
        <v>7.5900248000000003E-2</v>
      </c>
      <c r="G53" s="90">
        <f>'140°C'!A31</f>
        <v>24</v>
      </c>
      <c r="H53" s="91">
        <f>'140°C'!H31</f>
        <v>8.4880322999999994E-2</v>
      </c>
    </row>
    <row r="54" spans="1: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'80°C'!H32</f>
        <v>4.6712002000000002E-2</v>
      </c>
      <c r="E54" s="88">
        <f>'110°C'!A32</f>
        <v>240</v>
      </c>
      <c r="F54" s="89">
        <f>'110°C'!H32</f>
        <v>7.5882129000000006E-2</v>
      </c>
      <c r="G54" s="90">
        <f>'140°C'!A32</f>
        <v>24</v>
      </c>
      <c r="H54" s="91">
        <f>'140°C'!H32</f>
        <v>1.8743917999999998E-2</v>
      </c>
    </row>
    <row r="55" spans="1: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'80°C'!H33</f>
        <v>3.6243039999999997E-2</v>
      </c>
      <c r="E55" s="88">
        <f>'110°C'!A33</f>
        <v>480</v>
      </c>
      <c r="F55" s="89">
        <f>'110°C'!H33</f>
        <v>7.9361902999999998E-2</v>
      </c>
      <c r="G55" s="90">
        <f>'140°C'!A33</f>
        <v>48</v>
      </c>
      <c r="H55" s="91">
        <f>'140°C'!H33</f>
        <v>0.104858798</v>
      </c>
    </row>
    <row r="56" spans="1: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'80°C'!H34</f>
        <v>4.0525461999999998E-2</v>
      </c>
      <c r="E56" s="88">
        <f>'110°C'!A34</f>
        <v>480</v>
      </c>
      <c r="F56" s="89">
        <f>'110°C'!H34</f>
        <v>8.5798146000000006E-2</v>
      </c>
      <c r="G56" s="90">
        <f>'140°C'!A34</f>
        <v>48</v>
      </c>
      <c r="H56" s="91">
        <f>'140°C'!H34</f>
        <v>0.106693151</v>
      </c>
    </row>
    <row r="57" spans="1: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'80°C'!H35</f>
        <v>3.6960465999999997E-2</v>
      </c>
      <c r="E57" s="88">
        <f>'110°C'!A35</f>
        <v>120</v>
      </c>
      <c r="F57" s="89">
        <f>'110°C'!H35</f>
        <v>5.7755569E-2</v>
      </c>
      <c r="G57" s="90">
        <f>'140°C'!A35</f>
        <v>48</v>
      </c>
      <c r="H57" s="91">
        <f>'140°C'!H35</f>
        <v>1.7927669E-2</v>
      </c>
    </row>
    <row r="58" spans="1: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'80°C'!H36</f>
        <v>3.9849720999999998E-2</v>
      </c>
      <c r="E58" s="88">
        <f>'110°C'!A36</f>
        <v>120</v>
      </c>
      <c r="F58" s="89">
        <f>'110°C'!H36</f>
        <v>5.5731695999999997E-2</v>
      </c>
      <c r="G58" s="90">
        <f>'140°C'!A36</f>
        <v>48</v>
      </c>
      <c r="H58" s="91">
        <f>'140°C'!H36</f>
        <v>2.3886747E-2</v>
      </c>
    </row>
    <row r="59" spans="1: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'80°C'!H37</f>
        <v>4.3136849999999997E-2</v>
      </c>
      <c r="E59" s="88">
        <f>'110°C'!A37</f>
        <v>240</v>
      </c>
      <c r="F59" s="89">
        <f>'110°C'!H37</f>
        <v>7.3471262999999995E-2</v>
      </c>
      <c r="G59" s="90">
        <f>'140°C'!A37</f>
        <v>72</v>
      </c>
      <c r="H59" s="91">
        <f>'140°C'!H37</f>
        <v>3.6857521999999997E-2</v>
      </c>
    </row>
    <row r="60" spans="1: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'80°C'!H38</f>
        <v>4.3050498999999999E-2</v>
      </c>
      <c r="E60" s="88">
        <f>'110°C'!A38</f>
        <v>240</v>
      </c>
      <c r="F60" s="89">
        <f>'110°C'!H38</f>
        <v>7.0331324000000001E-2</v>
      </c>
      <c r="G60" s="90">
        <f>'140°C'!A38</f>
        <v>72</v>
      </c>
      <c r="H60" s="91">
        <f>'140°C'!H38</f>
        <v>2.4635483999999999E-2</v>
      </c>
    </row>
    <row r="61" spans="1: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'80°C'!H39</f>
        <v>4.2422205999999997E-2</v>
      </c>
      <c r="E61" s="88">
        <f>'110°C'!A39</f>
        <v>480</v>
      </c>
      <c r="F61" s="89">
        <f>'110°C'!H39</f>
        <v>7.6906839000000005E-2</v>
      </c>
      <c r="G61" s="90">
        <f>'140°C'!A39</f>
        <v>96</v>
      </c>
      <c r="H61" s="91">
        <f>'140°C'!H39</f>
        <v>3.8743728999999998E-2</v>
      </c>
    </row>
    <row r="62" spans="1: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'80°C'!H40</f>
        <v>4.2331301000000002E-2</v>
      </c>
      <c r="E62" s="88">
        <f>'110°C'!A40</f>
        <v>480</v>
      </c>
      <c r="F62" s="89">
        <f>'110°C'!H40</f>
        <v>7.5050134000000004E-2</v>
      </c>
      <c r="G62" s="90">
        <f>'140°C'!A40</f>
        <v>96</v>
      </c>
      <c r="H62" s="91">
        <f>'140°C'!H40</f>
        <v>3.0384409000000001E-2</v>
      </c>
    </row>
    <row r="63" spans="1:8" customFormat="1">
      <c r="A63" s="86">
        <f>fossil!A41</f>
        <v>5807064</v>
      </c>
      <c r="B63" s="87">
        <f>fossil!F41</f>
        <v>1.6409531000000002E-2</v>
      </c>
      <c r="G63" s="90">
        <f>'140°C'!A41</f>
        <v>120</v>
      </c>
      <c r="H63" s="91">
        <f>'140°C'!H41</f>
        <v>4.4978147000000003E-2</v>
      </c>
    </row>
    <row r="64" spans="1:8" customFormat="1">
      <c r="A64" s="86">
        <f>fossil!A42</f>
        <v>5807064</v>
      </c>
      <c r="B64" s="87">
        <f>fossil!F42</f>
        <v>1.6888013E-2</v>
      </c>
      <c r="G64" s="90">
        <f>'140°C'!A42</f>
        <v>120</v>
      </c>
      <c r="H64" s="91">
        <f>'140°C'!H42</f>
        <v>3.3038390000000001E-2</v>
      </c>
    </row>
    <row r="65" spans="1:8" customFormat="1">
      <c r="A65" s="86">
        <f>fossil!A43</f>
        <v>5807064</v>
      </c>
      <c r="B65" s="87">
        <f>fossil!F43</f>
        <v>1.5281853999999999E-2</v>
      </c>
      <c r="G65" s="90">
        <f>'140°C'!A43</f>
        <v>1</v>
      </c>
      <c r="H65" s="91">
        <f>'140°C'!H43</f>
        <v>3.9349103000000003E-2</v>
      </c>
    </row>
    <row r="66" spans="1:8" customFormat="1">
      <c r="A66" s="86">
        <f>fossil!A44</f>
        <v>5807064</v>
      </c>
      <c r="B66" s="87">
        <f>fossil!F44</f>
        <v>1.5575111000000001E-2</v>
      </c>
      <c r="G66" s="90">
        <f>'140°C'!A44</f>
        <v>1</v>
      </c>
      <c r="H66" s="91">
        <f>'140°C'!H44</f>
        <v>4.0585585E-2</v>
      </c>
    </row>
    <row r="67" spans="1:8" customFormat="1">
      <c r="A67" s="86">
        <f>fossil!A45</f>
        <v>8877264</v>
      </c>
      <c r="B67" s="87">
        <f>fossil!F45</f>
        <v>1.6776536000000002E-2</v>
      </c>
      <c r="G67" s="90">
        <f>'140°C'!A45</f>
        <v>2</v>
      </c>
      <c r="H67" s="91">
        <f>'140°C'!H45</f>
        <v>4.1544857999999997E-2</v>
      </c>
    </row>
    <row r="68" spans="1:8" customFormat="1">
      <c r="A68" s="86">
        <f>fossil!A46</f>
        <v>8877264</v>
      </c>
      <c r="B68" s="87">
        <f>fossil!F46</f>
        <v>1.5003298E-2</v>
      </c>
      <c r="G68" s="90">
        <f>'140°C'!A46</f>
        <v>2</v>
      </c>
      <c r="H68" s="91">
        <f>'140°C'!H46</f>
        <v>4.2639977000000003E-2</v>
      </c>
    </row>
    <row r="69" spans="1:8" customFormat="1">
      <c r="A69" s="86">
        <f>fossil!A47</f>
        <v>8877264</v>
      </c>
      <c r="B69" s="87">
        <f>fossil!F47</f>
        <v>1.5555114E-2</v>
      </c>
      <c r="G69" s="90">
        <f>'140°C'!A47</f>
        <v>4</v>
      </c>
      <c r="H69" s="91">
        <f>'140°C'!H47</f>
        <v>4.7201740999999998E-2</v>
      </c>
    </row>
    <row r="70" spans="1:8" customFormat="1">
      <c r="A70" s="86">
        <f>fossil!A48</f>
        <v>9973764</v>
      </c>
      <c r="B70" s="87">
        <f>fossil!F48</f>
        <v>1.4597681E-2</v>
      </c>
      <c r="G70" s="90">
        <f>'140°C'!A48</f>
        <v>4</v>
      </c>
      <c r="H70" s="91">
        <f>'140°C'!H48</f>
        <v>5.2342980999999997E-2</v>
      </c>
    </row>
    <row r="71" spans="1:8" customFormat="1">
      <c r="A71" s="86">
        <f>fossil!A49</f>
        <v>9973764</v>
      </c>
      <c r="B71" s="87">
        <f>fossil!F49</f>
        <v>1.5340588E-2</v>
      </c>
      <c r="G71" s="90">
        <f>'140°C'!A49</f>
        <v>6</v>
      </c>
      <c r="H71" s="91">
        <f>'140°C'!H49</f>
        <v>5.4834487000000001E-2</v>
      </c>
    </row>
    <row r="72" spans="1:8" customFormat="1">
      <c r="A72" s="86">
        <f>fossil!A50</f>
        <v>9272004</v>
      </c>
      <c r="B72" s="87">
        <f>fossil!F50</f>
        <v>1.3649839E-2</v>
      </c>
      <c r="G72" s="90">
        <f>'140°C'!A50</f>
        <v>6</v>
      </c>
      <c r="H72" s="91">
        <f>'140°C'!H50</f>
        <v>5.6397377999999998E-2</v>
      </c>
    </row>
    <row r="73" spans="1:8" customFormat="1">
      <c r="A73" s="86">
        <f>fossil!A51</f>
        <v>9272004</v>
      </c>
      <c r="B73" s="87">
        <f>fossil!F51</f>
        <v>1.4293024E-2</v>
      </c>
      <c r="G73" s="90">
        <f>'140°C'!A51</f>
        <v>8</v>
      </c>
      <c r="H73" s="91">
        <f>'140°C'!H51</f>
        <v>5.7110313000000003E-2</v>
      </c>
    </row>
    <row r="74" spans="1:8" customFormat="1">
      <c r="A74" s="86">
        <f>fossil!A52</f>
        <v>9272004</v>
      </c>
      <c r="B74" s="87">
        <f>fossil!F52</f>
        <v>1.4427743999999999E-2</v>
      </c>
      <c r="G74" s="90">
        <f>'140°C'!A52</f>
        <v>8</v>
      </c>
      <c r="H74" s="91">
        <f>'140°C'!H52</f>
        <v>5.4098470000000003E-2</v>
      </c>
    </row>
    <row r="75" spans="1:8" customFormat="1">
      <c r="A75" s="86">
        <f>fossil!A53</f>
        <v>9272004</v>
      </c>
      <c r="B75" s="87">
        <f>fossil!F53</f>
        <v>1.4211886999999999E-2</v>
      </c>
      <c r="G75" s="90">
        <f>'140°C'!A53</f>
        <v>24</v>
      </c>
      <c r="H75" s="91">
        <f>'140°C'!H53</f>
        <v>8.3175475999999998E-2</v>
      </c>
    </row>
    <row r="76" spans="1:8" customFormat="1">
      <c r="A76" s="86">
        <f>fossil!A54</f>
        <v>9272004</v>
      </c>
      <c r="B76" s="87">
        <f>fossil!F54</f>
        <v>1.4081086E-2</v>
      </c>
      <c r="G76" s="90">
        <f>'140°C'!A54</f>
        <v>24</v>
      </c>
      <c r="H76" s="91">
        <f>'140°C'!H54</f>
        <v>8.0856615000000007E-2</v>
      </c>
    </row>
    <row r="77" spans="1:8" customFormat="1">
      <c r="A77" s="86">
        <f>fossil!A55</f>
        <v>9272004</v>
      </c>
      <c r="B77" s="87">
        <f>fossil!F55</f>
        <v>1.4696580000000001E-2</v>
      </c>
      <c r="G77" s="90">
        <f>'140°C'!A55</f>
        <v>48</v>
      </c>
      <c r="H77" s="91">
        <f>'140°C'!H55</f>
        <v>0.11010919800000001</v>
      </c>
    </row>
    <row r="78" spans="1:8" customFormat="1">
      <c r="A78" s="86">
        <f>fossil!A56</f>
        <v>9272004</v>
      </c>
      <c r="B78" s="87">
        <f>fossil!F56</f>
        <v>1.7000370000000001E-2</v>
      </c>
      <c r="G78" s="90">
        <f>'140°C'!A56</f>
        <v>48</v>
      </c>
      <c r="H78" s="91">
        <f>'140°C'!H56</f>
        <v>0.114847859</v>
      </c>
    </row>
    <row r="79" spans="1:8" customFormat="1">
      <c r="A79" s="86">
        <f>fossil!A57</f>
        <v>8877264</v>
      </c>
      <c r="B79" s="87">
        <f>fossil!F57</f>
        <v>1.1048541E-2</v>
      </c>
      <c r="G79" s="90">
        <f>'140°C'!A57</f>
        <v>72</v>
      </c>
      <c r="H79" s="91">
        <f>'140°C'!H57</f>
        <v>0.13914024999999999</v>
      </c>
    </row>
    <row r="80" spans="1:8" customFormat="1">
      <c r="A80" s="86">
        <f>fossil!A58</f>
        <v>5807064</v>
      </c>
      <c r="B80" s="87">
        <f>fossil!F58</f>
        <v>1.7618801E-2</v>
      </c>
      <c r="G80" s="90">
        <f>'140°C'!A58</f>
        <v>72</v>
      </c>
      <c r="H80" s="91">
        <f>'140°C'!H58</f>
        <v>0.14754888699999999</v>
      </c>
    </row>
    <row r="81" spans="1:8" customFormat="1">
      <c r="A81" s="86">
        <f>fossil!A59</f>
        <v>5807064</v>
      </c>
      <c r="B81" s="87">
        <f>fossil!F59</f>
        <v>1.8877204000000002E-2</v>
      </c>
      <c r="G81" s="90">
        <f>'140°C'!A59</f>
        <v>96</v>
      </c>
      <c r="H81" s="91">
        <f>'140°C'!H59</f>
        <v>0.15208149600000001</v>
      </c>
    </row>
    <row r="82" spans="1:8" customFormat="1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'140°C'!H60</f>
        <v>0.15516802599999999</v>
      </c>
    </row>
    <row r="83" spans="1:8" customFormat="1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'140°C'!H61</f>
        <v>0.16750198099999999</v>
      </c>
    </row>
    <row r="84" spans="1:8" customFormat="1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'140°C'!H62</f>
        <v>0.174224189</v>
      </c>
    </row>
    <row r="85" spans="1:8" customFormat="1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'140°C'!H63</f>
        <v>4.1357889000000002E-2</v>
      </c>
    </row>
    <row r="86" spans="1:8" customFormat="1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'140°C'!H64</f>
        <v>4.1333775000000003E-2</v>
      </c>
    </row>
    <row r="87" spans="1:8" customFormat="1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'140°C'!H65</f>
        <v>4.3138124E-2</v>
      </c>
    </row>
    <row r="88" spans="1:8" customFormat="1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'140°C'!H66</f>
        <v>4.2636528999999999E-2</v>
      </c>
    </row>
    <row r="89" spans="1:8" customFormat="1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'140°C'!H67</f>
        <v>5.5019376000000002E-2</v>
      </c>
    </row>
    <row r="90" spans="1:8" customFormat="1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'140°C'!H68</f>
        <v>5.2454644000000002E-2</v>
      </c>
    </row>
    <row r="91" spans="1:8" customFormat="1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'140°C'!H69</f>
        <v>6.3728652999999996E-2</v>
      </c>
    </row>
    <row r="92" spans="1:8" customFormat="1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'140°C'!H70</f>
        <v>5.7803162999999998E-2</v>
      </c>
    </row>
    <row r="93" spans="1:8" customFormat="1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'140°C'!H71</f>
        <v>6.0969569000000001E-2</v>
      </c>
    </row>
    <row r="94" spans="1:8" customFormat="1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'140°C'!H72</f>
        <v>6.3913187999999996E-2</v>
      </c>
    </row>
    <row r="95" spans="1:8" customFormat="1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'140°C'!H73</f>
        <v>9.182179E-2</v>
      </c>
    </row>
    <row r="96" spans="1:8" customFormat="1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'140°C'!H74</f>
        <v>8.9684961999999993E-2</v>
      </c>
    </row>
    <row r="97" spans="1:8" customFormat="1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'140°C'!H75</f>
        <v>0.108120467</v>
      </c>
    </row>
    <row r="98" spans="1:8" customFormat="1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'140°C'!H76</f>
        <v>0.106312631</v>
      </c>
    </row>
    <row r="99" spans="1:8" customFormat="1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'140°C'!H77</f>
        <v>9.9091875999999995E-2</v>
      </c>
    </row>
    <row r="100" spans="1:8" customFormat="1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'140°C'!H78</f>
        <v>0.102929123</v>
      </c>
    </row>
    <row r="101" spans="1:8" customFormat="1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'140°C'!H79</f>
        <v>0.108151372</v>
      </c>
    </row>
    <row r="102" spans="1:8" customFormat="1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'140°C'!H80</f>
        <v>0.122377071</v>
      </c>
    </row>
    <row r="103" spans="1:8" customFormat="1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'140°C'!H81</f>
        <v>0.11978465100000001</v>
      </c>
    </row>
    <row r="104" spans="1:8" customFormat="1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'140°C'!H82</f>
        <v>0.12353541799999999</v>
      </c>
    </row>
    <row r="105" spans="1:8" customFormat="1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'140°C'!H83</f>
        <v>0.118455027</v>
      </c>
    </row>
    <row r="106" spans="1:8" customFormat="1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'140°C'!H84</f>
        <v>3.3567044999999997E-2</v>
      </c>
    </row>
    <row r="107" spans="1:8" customFormat="1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'140°C'!H85</f>
        <v>4.4484035999999998E-2</v>
      </c>
    </row>
    <row r="108" spans="1:8" customFormat="1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'140°C'!H86</f>
        <v>3.5012252000000001E-2</v>
      </c>
    </row>
    <row r="109" spans="1:8" customFormat="1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'140°C'!H87</f>
        <v>4.0960537999999998E-2</v>
      </c>
    </row>
    <row r="110" spans="1:8" customFormat="1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'140°C'!H88</f>
        <v>4.9653306000000001E-2</v>
      </c>
    </row>
    <row r="111" spans="1:8" customFormat="1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'140°C'!H89</f>
        <v>4.9463679000000003E-2</v>
      </c>
    </row>
    <row r="112" spans="1:8" customFormat="1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'140°C'!H90</f>
        <v>5.9623403999999998E-2</v>
      </c>
    </row>
    <row r="113" spans="1:8" customFormat="1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'140°C'!H91</f>
        <v>5.3708230000000003E-2</v>
      </c>
    </row>
    <row r="114" spans="1:8" customFormat="1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'140°C'!H92</f>
        <v>6.1447599999999998E-2</v>
      </c>
    </row>
    <row r="115" spans="1:8" customFormat="1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'140°C'!H93</f>
        <v>5.9897950999999998E-2</v>
      </c>
    </row>
    <row r="116" spans="1:8" customFormat="1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'140°C'!H94</f>
        <v>8.4333564999999999E-2</v>
      </c>
    </row>
    <row r="117" spans="1:8" customFormat="1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'140°C'!H95</f>
        <v>8.2491558000000006E-2</v>
      </c>
    </row>
    <row r="118" spans="1:8" customFormat="1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'140°C'!H96</f>
        <v>0.110399463</v>
      </c>
    </row>
    <row r="119" spans="1:8" customFormat="1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'140°C'!H97</f>
        <v>0.10173082899999999</v>
      </c>
    </row>
    <row r="120" spans="1:8" customFormat="1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'140°C'!H98</f>
        <v>9.2793929999999997E-2</v>
      </c>
    </row>
    <row r="121" spans="1:8" customFormat="1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'140°C'!H99</f>
        <v>8.9439648999999996E-2</v>
      </c>
    </row>
    <row r="122" spans="1:8" customFormat="1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'140°C'!H100</f>
        <v>8.9950573000000006E-2</v>
      </c>
    </row>
    <row r="123" spans="1:8" customFormat="1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'140°C'!H101</f>
        <v>0.10155211</v>
      </c>
    </row>
    <row r="124" spans="1:8" customFormat="1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'140°C'!H102</f>
        <v>0.106361386</v>
      </c>
    </row>
    <row r="125" spans="1:8" customFormat="1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'140°C'!H103</f>
        <v>0.114204137</v>
      </c>
    </row>
    <row r="126" spans="1:8" customFormat="1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'140°C'!H104</f>
        <v>0.114974443</v>
      </c>
    </row>
    <row r="127" spans="1:8" customFormat="1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'140°C'!H105</f>
        <v>0.10704865299999999</v>
      </c>
    </row>
    <row r="128" spans="1:8" customFormat="1">
      <c r="A128" s="86">
        <f>fossil!A106</f>
        <v>11508864</v>
      </c>
      <c r="B128" s="87">
        <f>fossil!F106</f>
        <v>1.7664368616215058E-2</v>
      </c>
    </row>
    <row r="129" spans="1:8" customFormat="1">
      <c r="A129" s="86">
        <f>fossil!A107</f>
        <v>11508864</v>
      </c>
      <c r="B129" s="87">
        <f>fossil!F107</f>
        <v>1.9813884217240806E-2</v>
      </c>
    </row>
    <row r="130" spans="1:8">
      <c r="A130" s="86">
        <f>fossil!A108</f>
        <v>11508864</v>
      </c>
      <c r="B130" s="87">
        <f>fossil!F108</f>
        <v>1.7582859231129035E-2</v>
      </c>
      <c r="C130"/>
      <c r="D130"/>
      <c r="E130"/>
      <c r="G130" s="49"/>
      <c r="H130" s="50"/>
    </row>
    <row r="131" spans="1:8">
      <c r="A131" s="86">
        <f>fossil!A109</f>
        <v>11508864</v>
      </c>
      <c r="B131" s="87">
        <f>fossil!F109</f>
        <v>1.5812955046372954E-2</v>
      </c>
      <c r="G131" s="49"/>
      <c r="H131" s="50"/>
    </row>
    <row r="132" spans="1:8">
      <c r="A132" s="86">
        <f>fossil!A110</f>
        <v>11508864</v>
      </c>
      <c r="B132" s="87">
        <f>fossil!F110</f>
        <v>1.5810835844730545E-2</v>
      </c>
      <c r="G132" s="49"/>
      <c r="H132" s="50"/>
    </row>
    <row r="133" spans="1:8">
      <c r="A133" s="86">
        <f>fossil!A111</f>
        <v>11508864</v>
      </c>
      <c r="B133" s="87">
        <f>fossil!F111</f>
        <v>1.685526466649977E-2</v>
      </c>
      <c r="G133" s="49"/>
      <c r="H133" s="50"/>
    </row>
    <row r="134" spans="1:8">
      <c r="A134" s="86">
        <f>fossil!A112</f>
        <v>10631664</v>
      </c>
      <c r="B134" s="87">
        <f>fossil!F112</f>
        <v>1.6225180548635761E-2</v>
      </c>
      <c r="G134" s="49"/>
      <c r="H134" s="50"/>
    </row>
    <row r="135" spans="1:8">
      <c r="A135" s="86">
        <f>fossil!A113</f>
        <v>9315864</v>
      </c>
      <c r="B135" s="87">
        <f>fossil!F113</f>
        <v>1.5293436319696159E-2</v>
      </c>
      <c r="G135" s="49"/>
      <c r="H135" s="50"/>
    </row>
    <row r="136" spans="1:8">
      <c r="A136" s="86">
        <f>fossil!A114</f>
        <v>9315864</v>
      </c>
      <c r="B136" s="87">
        <f>fossil!F114</f>
        <v>1.3092686804564001E-2</v>
      </c>
      <c r="G136" s="49"/>
      <c r="H136" s="50"/>
    </row>
    <row r="137" spans="1:8">
      <c r="A137" s="86">
        <f>fossil!A115</f>
        <v>9201828</v>
      </c>
      <c r="B137" s="87">
        <f>fossil!F115</f>
        <v>1.4558553942799498E-2</v>
      </c>
      <c r="G137" s="49"/>
      <c r="H137" s="50"/>
    </row>
    <row r="138" spans="1:8">
      <c r="A138" s="86">
        <f>fossil!A116</f>
        <v>9315864</v>
      </c>
      <c r="B138" s="87">
        <f>fossil!F116</f>
        <v>1.5947530734975124E-2</v>
      </c>
      <c r="G138" s="49"/>
      <c r="H138" s="50"/>
    </row>
    <row r="139" spans="1:8">
      <c r="A139" s="86">
        <f>fossil!A117</f>
        <v>9315864</v>
      </c>
      <c r="B139" s="87">
        <f>fossil!F117</f>
        <v>1.5322226514399304E-2</v>
      </c>
      <c r="G139" s="49"/>
      <c r="H139" s="50"/>
    </row>
    <row r="140" spans="1:8">
      <c r="A140" s="86">
        <f>fossil!A118</f>
        <v>9315864</v>
      </c>
      <c r="B140" s="87">
        <f>fossil!F118</f>
        <v>1.5370564681275857E-2</v>
      </c>
      <c r="G140" s="49"/>
      <c r="H140" s="50"/>
    </row>
    <row r="141" spans="1:8" customFormat="1"/>
    <row r="142" spans="1:8" customFormat="1"/>
    <row r="143" spans="1:8" customFormat="1"/>
    <row r="144" spans="1:8">
      <c r="A144" s="2"/>
    </row>
    <row r="145" spans="1:28">
      <c r="A145" s="41" t="s">
        <v>6</v>
      </c>
    </row>
    <row r="146" spans="1:28">
      <c r="B146" s="22">
        <f>Z4</f>
        <v>1.5E-6</v>
      </c>
      <c r="C146"/>
      <c r="D146"/>
      <c r="E146"/>
      <c r="F146"/>
      <c r="G146"/>
      <c r="I146" s="58">
        <f>AA4</f>
        <v>0.04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18</v>
      </c>
    </row>
    <row r="147" spans="1:28">
      <c r="A147" s="97" t="s">
        <v>35</v>
      </c>
      <c r="B147" s="97" t="s">
        <v>14</v>
      </c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8">
      <c r="A148" s="99">
        <f t="shared" ref="A148:A179" si="12">LOG(A25*B$146)</f>
        <v>1.0791847203895828</v>
      </c>
      <c r="B148" s="87">
        <f>B25</f>
        <v>5.6907469973248803E-2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>D25</f>
        <v>4.7295123000000001E-2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>F25</f>
        <v>4.7295123000000001E-2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>H25</f>
        <v>4.7295123000000001E-2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99">
        <f t="shared" si="12"/>
        <v>1.0791847203895828</v>
      </c>
      <c r="B149" s="87">
        <f t="shared" ref="B149:B212" si="13">B26</f>
        <v>2.8537226039590361E-2</v>
      </c>
      <c r="C149" s="138">
        <f>fossil!J4</f>
        <v>3960</v>
      </c>
      <c r="D149" s="138" t="str">
        <f>fossil!K4</f>
        <v>RKH</v>
      </c>
      <c r="E149" s="138">
        <f>fossil!L4</f>
        <v>1</v>
      </c>
      <c r="F149" s="138" t="str">
        <f>fossil!M4</f>
        <v>G483</v>
      </c>
      <c r="G149" s="138">
        <f>fossil!N4</f>
        <v>0</v>
      </c>
      <c r="H149" s="51">
        <v>-1</v>
      </c>
      <c r="I149" s="106">
        <f>D26</f>
        <v>4.6276471E-2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>F26</f>
        <v>4.6276471E-2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>H26</f>
        <v>4.6276471E-2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99">
        <f t="shared" si="12"/>
        <v>1.0791847203895828</v>
      </c>
      <c r="B150" s="87">
        <f t="shared" si="13"/>
        <v>1.6713993351471661E-2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ref="I150:I159" si="14">D29</f>
        <v>3.5302854000000002E-2</v>
      </c>
      <c r="J150">
        <f>'80°C'!J7</f>
        <v>2589</v>
      </c>
      <c r="K150">
        <f>'80°C'!K7</f>
        <v>0</v>
      </c>
      <c r="L150">
        <f>'80°C'!L7</f>
        <v>0</v>
      </c>
      <c r="M150" t="str">
        <f>'80°C'!M7</f>
        <v>H402</v>
      </c>
      <c r="N150" t="str">
        <f>'80°C'!N7</f>
        <v>NA</v>
      </c>
      <c r="O150" s="51">
        <v>-1</v>
      </c>
      <c r="P150" s="103">
        <f t="shared" ref="P150:P159" si="15">F29</f>
        <v>3.5302854000000002E-2</v>
      </c>
      <c r="Q150">
        <f>'110°C'!J7</f>
        <v>2589</v>
      </c>
      <c r="R150">
        <f>'110°C'!K7</f>
        <v>0</v>
      </c>
      <c r="S150">
        <f>'110°C'!L7</f>
        <v>0</v>
      </c>
      <c r="T150" t="str">
        <f>'110°C'!M7</f>
        <v>H402</v>
      </c>
      <c r="U150" t="str">
        <f>'110°C'!N7</f>
        <v>NA</v>
      </c>
      <c r="V150" s="51">
        <v>-1</v>
      </c>
      <c r="W150" s="104">
        <f t="shared" ref="W150:W159" si="16">H29</f>
        <v>3.5302854000000002E-2</v>
      </c>
      <c r="X150" s="41">
        <f>'140°C'!J7</f>
        <v>2589</v>
      </c>
      <c r="Y150" s="41">
        <f>'140°C'!K7</f>
        <v>0</v>
      </c>
      <c r="Z150" s="41">
        <f>'140°C'!L7</f>
        <v>0</v>
      </c>
      <c r="AA150" s="41" t="str">
        <f>'140°C'!M7</f>
        <v>H402</v>
      </c>
      <c r="AB150" s="41" t="str">
        <f>'140°C'!N7</f>
        <v>NA</v>
      </c>
    </row>
    <row r="151" spans="1:28">
      <c r="A151" s="99">
        <f t="shared" si="12"/>
        <v>0.97166987569802288</v>
      </c>
      <c r="B151" s="87">
        <f t="shared" si="13"/>
        <v>2.3122542104583355E-2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4"/>
        <v>3.1801681999999998E-2</v>
      </c>
      <c r="J151">
        <f>'80°C'!J8</f>
        <v>2589</v>
      </c>
      <c r="K151">
        <f>'80°C'!K8</f>
        <v>0</v>
      </c>
      <c r="L151">
        <f>'80°C'!L8</f>
        <v>0</v>
      </c>
      <c r="M151" t="str">
        <f>'80°C'!M8</f>
        <v>H402</v>
      </c>
      <c r="N151" t="str">
        <f>'80°C'!N8</f>
        <v>NA</v>
      </c>
      <c r="O151" s="51">
        <v>-1</v>
      </c>
      <c r="P151" s="103">
        <f t="shared" si="15"/>
        <v>3.1801681999999998E-2</v>
      </c>
      <c r="Q151">
        <f>'110°C'!J8</f>
        <v>2589</v>
      </c>
      <c r="R151">
        <f>'110°C'!K8</f>
        <v>0</v>
      </c>
      <c r="S151">
        <f>'110°C'!L8</f>
        <v>0</v>
      </c>
      <c r="T151" t="str">
        <f>'110°C'!M8</f>
        <v>H402</v>
      </c>
      <c r="U151" t="str">
        <f>'110°C'!N8</f>
        <v>NA</v>
      </c>
      <c r="V151" s="51">
        <v>-1</v>
      </c>
      <c r="W151" s="104">
        <f t="shared" si="16"/>
        <v>3.1801681999999998E-2</v>
      </c>
      <c r="X151" s="41">
        <f>'140°C'!J8</f>
        <v>2589</v>
      </c>
      <c r="Y151" s="41">
        <f>'140°C'!K8</f>
        <v>0</v>
      </c>
      <c r="Z151" s="41">
        <f>'140°C'!L8</f>
        <v>0</v>
      </c>
      <c r="AA151" s="41" t="str">
        <f>'140°C'!M8</f>
        <v>H402</v>
      </c>
      <c r="AB151" s="41" t="str">
        <f>'140°C'!N8</f>
        <v>NA</v>
      </c>
    </row>
    <row r="152" spans="1:28">
      <c r="A152" s="99">
        <f t="shared" si="12"/>
        <v>0.97166987569802288</v>
      </c>
      <c r="B152" s="87">
        <f t="shared" si="13"/>
        <v>2.2347200230317974E-2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4"/>
        <v>4.5232133000000001E-2</v>
      </c>
      <c r="J152">
        <f>'80°C'!J9</f>
        <v>4126</v>
      </c>
      <c r="K152">
        <f>'80°C'!K9</f>
        <v>0</v>
      </c>
      <c r="L152">
        <f>'80°C'!L9</f>
        <v>0</v>
      </c>
      <c r="M152" t="str">
        <f>'80°C'!M9</f>
        <v>G483</v>
      </c>
      <c r="N152" t="str">
        <f>'80°C'!N9</f>
        <v>NA</v>
      </c>
      <c r="O152" s="51">
        <v>-1</v>
      </c>
      <c r="P152" s="103">
        <f t="shared" si="15"/>
        <v>4.5232133000000001E-2</v>
      </c>
      <c r="Q152">
        <f>'110°C'!J9</f>
        <v>4126</v>
      </c>
      <c r="R152">
        <f>'110°C'!K9</f>
        <v>0</v>
      </c>
      <c r="S152">
        <f>'110°C'!L9</f>
        <v>0</v>
      </c>
      <c r="T152" t="str">
        <f>'110°C'!M9</f>
        <v>G483</v>
      </c>
      <c r="U152" t="str">
        <f>'110°C'!N9</f>
        <v>NA</v>
      </c>
      <c r="V152" s="51">
        <v>-1</v>
      </c>
      <c r="W152" s="104">
        <f t="shared" si="16"/>
        <v>4.5232133000000001E-2</v>
      </c>
      <c r="X152" s="41">
        <f>'140°C'!J9</f>
        <v>4126</v>
      </c>
      <c r="Y152" s="41">
        <f>'140°C'!K9</f>
        <v>0</v>
      </c>
      <c r="Z152" s="41">
        <f>'140°C'!L9</f>
        <v>0</v>
      </c>
      <c r="AA152" s="41" t="str">
        <f>'140°C'!M9</f>
        <v>G483</v>
      </c>
      <c r="AB152" s="41" t="str">
        <f>'140°C'!N9</f>
        <v>NA</v>
      </c>
    </row>
    <row r="153" spans="1:28">
      <c r="A153" s="99">
        <f t="shared" si="12"/>
        <v>0.97166987569802288</v>
      </c>
      <c r="B153" s="87">
        <f t="shared" si="13"/>
        <v>2.2907646700652731E-2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4"/>
        <v>4.606706E-2</v>
      </c>
      <c r="J153">
        <f>'80°C'!J10</f>
        <v>4126</v>
      </c>
      <c r="K153">
        <f>'80°C'!K10</f>
        <v>0</v>
      </c>
      <c r="L153">
        <f>'80°C'!L10</f>
        <v>0</v>
      </c>
      <c r="M153" t="str">
        <f>'80°C'!M10</f>
        <v>G483</v>
      </c>
      <c r="N153" t="str">
        <f>'80°C'!N10</f>
        <v>NA</v>
      </c>
      <c r="O153" s="51">
        <v>-1</v>
      </c>
      <c r="P153" s="103">
        <f t="shared" si="15"/>
        <v>4.606706E-2</v>
      </c>
      <c r="Q153">
        <f>'110°C'!J10</f>
        <v>4126</v>
      </c>
      <c r="R153">
        <f>'110°C'!K10</f>
        <v>0</v>
      </c>
      <c r="S153">
        <f>'110°C'!L10</f>
        <v>0</v>
      </c>
      <c r="T153" t="str">
        <f>'110°C'!M10</f>
        <v>G483</v>
      </c>
      <c r="U153" t="str">
        <f>'110°C'!N10</f>
        <v>NA</v>
      </c>
      <c r="V153" s="51">
        <v>-1</v>
      </c>
      <c r="W153" s="104">
        <f t="shared" si="16"/>
        <v>4.606706E-2</v>
      </c>
      <c r="X153" s="41">
        <f>'140°C'!J10</f>
        <v>4126</v>
      </c>
      <c r="Y153" s="41">
        <f>'140°C'!K10</f>
        <v>0</v>
      </c>
      <c r="Z153" s="41">
        <f>'140°C'!L10</f>
        <v>0</v>
      </c>
      <c r="AA153" s="41" t="str">
        <f>'140°C'!M10</f>
        <v>G483</v>
      </c>
      <c r="AB153" s="41" t="str">
        <f>'140°C'!N10</f>
        <v>NA</v>
      </c>
    </row>
    <row r="154" spans="1:28">
      <c r="A154" s="99">
        <f t="shared" si="12"/>
        <v>0.97166987569802288</v>
      </c>
      <c r="B154" s="87">
        <f t="shared" si="13"/>
        <v>2.4207213077421862E-2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4"/>
        <v>3.6683240999999998E-2</v>
      </c>
      <c r="J154">
        <f>'80°C'!J11</f>
        <v>4126</v>
      </c>
      <c r="K154">
        <f>'80°C'!K11</f>
        <v>0</v>
      </c>
      <c r="L154">
        <f>'80°C'!L11</f>
        <v>0</v>
      </c>
      <c r="M154" t="str">
        <f>'80°C'!M11</f>
        <v>H398</v>
      </c>
      <c r="N154" t="str">
        <f>'80°C'!N11</f>
        <v>NA</v>
      </c>
      <c r="O154" s="51">
        <v>-1</v>
      </c>
      <c r="P154" s="103">
        <f t="shared" si="15"/>
        <v>3.6683240999999998E-2</v>
      </c>
      <c r="Q154">
        <f>'110°C'!J11</f>
        <v>4126</v>
      </c>
      <c r="R154">
        <f>'110°C'!K11</f>
        <v>0</v>
      </c>
      <c r="S154">
        <f>'110°C'!L11</f>
        <v>0</v>
      </c>
      <c r="T154" t="str">
        <f>'110°C'!M11</f>
        <v>H398</v>
      </c>
      <c r="U154" t="str">
        <f>'110°C'!N11</f>
        <v>NA</v>
      </c>
      <c r="V154" s="51">
        <v>-1</v>
      </c>
      <c r="W154" s="104">
        <f t="shared" si="16"/>
        <v>3.6683240999999998E-2</v>
      </c>
      <c r="X154" s="41">
        <f>'140°C'!J11</f>
        <v>4126</v>
      </c>
      <c r="Y154" s="41">
        <f>'140°C'!K11</f>
        <v>0</v>
      </c>
      <c r="Z154" s="41">
        <f>'140°C'!L11</f>
        <v>0</v>
      </c>
      <c r="AA154" s="41" t="str">
        <f>'140°C'!M11</f>
        <v>H398</v>
      </c>
      <c r="AB154" s="41" t="str">
        <f>'140°C'!N11</f>
        <v>NA</v>
      </c>
    </row>
    <row r="155" spans="1:28">
      <c r="A155" s="99">
        <f t="shared" si="12"/>
        <v>0.97166987569802288</v>
      </c>
      <c r="B155" s="87">
        <f t="shared" si="13"/>
        <v>2.3407996923605817E-2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4"/>
        <v>3.6121568999999999E-2</v>
      </c>
      <c r="J155">
        <f>'80°C'!J12</f>
        <v>4126</v>
      </c>
      <c r="K155">
        <f>'80°C'!K12</f>
        <v>0</v>
      </c>
      <c r="L155">
        <f>'80°C'!L12</f>
        <v>0</v>
      </c>
      <c r="M155" t="str">
        <f>'80°C'!M12</f>
        <v>H398</v>
      </c>
      <c r="N155" t="str">
        <f>'80°C'!N12</f>
        <v>NA</v>
      </c>
      <c r="O155" s="51">
        <v>-1</v>
      </c>
      <c r="P155" s="103">
        <f t="shared" si="15"/>
        <v>3.6121568999999999E-2</v>
      </c>
      <c r="Q155">
        <f>'110°C'!J12</f>
        <v>4126</v>
      </c>
      <c r="R155">
        <f>'110°C'!K12</f>
        <v>0</v>
      </c>
      <c r="S155">
        <f>'110°C'!L12</f>
        <v>0</v>
      </c>
      <c r="T155" t="str">
        <f>'110°C'!M12</f>
        <v>H398</v>
      </c>
      <c r="U155" t="str">
        <f>'110°C'!N12</f>
        <v>NA</v>
      </c>
      <c r="V155" s="51">
        <v>-1</v>
      </c>
      <c r="W155" s="104">
        <f t="shared" si="16"/>
        <v>3.6121568999999999E-2</v>
      </c>
      <c r="X155" s="41">
        <f>'140°C'!J12</f>
        <v>4126</v>
      </c>
      <c r="Y155" s="41">
        <f>'140°C'!K12</f>
        <v>0</v>
      </c>
      <c r="Z155" s="41">
        <f>'140°C'!L12</f>
        <v>0</v>
      </c>
      <c r="AA155" s="41" t="str">
        <f>'140°C'!M12</f>
        <v>H398</v>
      </c>
      <c r="AB155" s="41" t="str">
        <f>'140°C'!N12</f>
        <v>NA</v>
      </c>
    </row>
    <row r="156" spans="1:28">
      <c r="A156" s="99">
        <f t="shared" si="12"/>
        <v>0.97166987569802288</v>
      </c>
      <c r="B156" s="87">
        <f t="shared" si="13"/>
        <v>1.8197677321103556E-2</v>
      </c>
      <c r="C156">
        <f>fossil!J11</f>
        <v>3962</v>
      </c>
      <c r="D156" t="str">
        <f>fossil!K11</f>
        <v>RKH</v>
      </c>
      <c r="E156">
        <f>fossil!L11</f>
        <v>2</v>
      </c>
      <c r="F156" t="str">
        <f>fossil!M11</f>
        <v>G483</v>
      </c>
      <c r="G156">
        <f>fossil!N11</f>
        <v>0</v>
      </c>
      <c r="H156" s="51">
        <v>-1</v>
      </c>
      <c r="I156" s="106">
        <f t="shared" si="14"/>
        <v>4.7193800000000001E-2</v>
      </c>
      <c r="J156">
        <f>'80°C'!J13</f>
        <v>4129</v>
      </c>
      <c r="K156">
        <f>'80°C'!K13</f>
        <v>0</v>
      </c>
      <c r="L156">
        <f>'80°C'!L13</f>
        <v>0</v>
      </c>
      <c r="M156" t="str">
        <f>'80°C'!M13</f>
        <v>G483</v>
      </c>
      <c r="N156" t="str">
        <f>'80°C'!N13</f>
        <v>NA</v>
      </c>
      <c r="O156" s="51">
        <v>-1</v>
      </c>
      <c r="P156" s="103">
        <f t="shared" si="15"/>
        <v>4.7193800000000001E-2</v>
      </c>
      <c r="Q156">
        <f>'110°C'!J13</f>
        <v>4129</v>
      </c>
      <c r="R156">
        <f>'110°C'!K13</f>
        <v>0</v>
      </c>
      <c r="S156">
        <f>'110°C'!L13</f>
        <v>0</v>
      </c>
      <c r="T156" t="str">
        <f>'110°C'!M13</f>
        <v>G483</v>
      </c>
      <c r="U156" t="str">
        <f>'110°C'!N13</f>
        <v>NA</v>
      </c>
      <c r="V156" s="51">
        <v>-1</v>
      </c>
      <c r="W156" s="104">
        <f t="shared" si="16"/>
        <v>4.7193800000000001E-2</v>
      </c>
      <c r="X156" s="41">
        <f>'140°C'!J13</f>
        <v>4129</v>
      </c>
      <c r="Y156" s="41">
        <f>'140°C'!K13</f>
        <v>0</v>
      </c>
      <c r="Z156" s="41">
        <f>'140°C'!L13</f>
        <v>0</v>
      </c>
      <c r="AA156" s="41" t="str">
        <f>'140°C'!M13</f>
        <v>G483</v>
      </c>
      <c r="AB156" s="41" t="str">
        <f>'140°C'!N13</f>
        <v>NA</v>
      </c>
    </row>
    <row r="157" spans="1:28">
      <c r="A157" s="99">
        <f t="shared" si="12"/>
        <v>0.97166987569802288</v>
      </c>
      <c r="B157" s="87">
        <f t="shared" si="13"/>
        <v>1.5502634094366597E-2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4"/>
        <v>4.6535750000000001E-2</v>
      </c>
      <c r="J157">
        <f>'80°C'!J14</f>
        <v>4129</v>
      </c>
      <c r="K157">
        <f>'80°C'!K14</f>
        <v>0</v>
      </c>
      <c r="L157">
        <f>'80°C'!L14</f>
        <v>0</v>
      </c>
      <c r="M157" t="str">
        <f>'80°C'!M14</f>
        <v>G483</v>
      </c>
      <c r="N157" t="str">
        <f>'80°C'!N14</f>
        <v>NA</v>
      </c>
      <c r="O157" s="51">
        <v>-1</v>
      </c>
      <c r="P157" s="103">
        <f t="shared" si="15"/>
        <v>4.6535750000000001E-2</v>
      </c>
      <c r="Q157">
        <f>'110°C'!J14</f>
        <v>4129</v>
      </c>
      <c r="R157">
        <f>'110°C'!K14</f>
        <v>0</v>
      </c>
      <c r="S157">
        <f>'110°C'!L14</f>
        <v>0</v>
      </c>
      <c r="T157" t="str">
        <f>'110°C'!M14</f>
        <v>G483</v>
      </c>
      <c r="U157" t="str">
        <f>'110°C'!N14</f>
        <v>NA</v>
      </c>
      <c r="V157" s="51">
        <v>-1</v>
      </c>
      <c r="W157" s="104">
        <f t="shared" si="16"/>
        <v>4.6535750000000001E-2</v>
      </c>
      <c r="X157" s="41">
        <f>'140°C'!J14</f>
        <v>4129</v>
      </c>
      <c r="Y157" s="41">
        <f>'140°C'!K14</f>
        <v>0</v>
      </c>
      <c r="Z157" s="41">
        <f>'140°C'!L14</f>
        <v>0</v>
      </c>
      <c r="AA157" s="41" t="str">
        <f>'140°C'!M14</f>
        <v>G483</v>
      </c>
      <c r="AB157" s="41" t="str">
        <f>'140°C'!N14</f>
        <v>NA</v>
      </c>
    </row>
    <row r="158" spans="1:28">
      <c r="A158" s="99">
        <f t="shared" si="12"/>
        <v>0.97166987569802288</v>
      </c>
      <c r="B158" s="87">
        <f t="shared" si="13"/>
        <v>1.5921161501360401E-2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4"/>
        <v>5.3879773999999998E-2</v>
      </c>
      <c r="J158">
        <f>'80°C'!J15</f>
        <v>4129</v>
      </c>
      <c r="K158">
        <f>'80°C'!K15</f>
        <v>0</v>
      </c>
      <c r="L158">
        <f>'80°C'!L15</f>
        <v>0</v>
      </c>
      <c r="M158" t="str">
        <f>'80°C'!M15</f>
        <v>H429</v>
      </c>
      <c r="N158" t="str">
        <f>'80°C'!N15</f>
        <v>NA</v>
      </c>
      <c r="O158" s="51">
        <v>-1</v>
      </c>
      <c r="P158" s="103">
        <f t="shared" si="15"/>
        <v>5.3879773999999998E-2</v>
      </c>
      <c r="Q158">
        <f>'110°C'!J15</f>
        <v>4129</v>
      </c>
      <c r="R158">
        <f>'110°C'!K15</f>
        <v>0</v>
      </c>
      <c r="S158">
        <f>'110°C'!L15</f>
        <v>0</v>
      </c>
      <c r="T158" t="str">
        <f>'110°C'!M15</f>
        <v>H429</v>
      </c>
      <c r="U158" t="str">
        <f>'110°C'!N15</f>
        <v>NA</v>
      </c>
      <c r="V158" s="51">
        <v>-1</v>
      </c>
      <c r="W158" s="104">
        <f t="shared" si="16"/>
        <v>5.3879773999999998E-2</v>
      </c>
      <c r="X158" s="41">
        <f>'140°C'!J15</f>
        <v>4129</v>
      </c>
      <c r="Y158" s="41">
        <f>'140°C'!K15</f>
        <v>0</v>
      </c>
      <c r="Z158" s="41">
        <f>'140°C'!L15</f>
        <v>0</v>
      </c>
      <c r="AA158" s="41" t="str">
        <f>'140°C'!M15</f>
        <v>H429</v>
      </c>
      <c r="AB158" s="41" t="str">
        <f>'140°C'!N15</f>
        <v>NA</v>
      </c>
    </row>
    <row r="159" spans="1:28">
      <c r="A159" s="99">
        <f t="shared" si="12"/>
        <v>0.97166987569802288</v>
      </c>
      <c r="B159" s="87">
        <f t="shared" si="13"/>
        <v>1.4689972694361092E-2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4"/>
        <v>3.0205656000000001E-2</v>
      </c>
      <c r="J159">
        <f>'80°C'!J16</f>
        <v>4129</v>
      </c>
      <c r="K159">
        <f>'80°C'!K16</f>
        <v>0</v>
      </c>
      <c r="L159">
        <f>'80°C'!L16</f>
        <v>0</v>
      </c>
      <c r="M159" t="str">
        <f>'80°C'!M16</f>
        <v>H402</v>
      </c>
      <c r="N159" t="str">
        <f>'80°C'!N16</f>
        <v>NA</v>
      </c>
      <c r="O159" s="51">
        <v>-1</v>
      </c>
      <c r="P159" s="103">
        <f t="shared" si="15"/>
        <v>3.0205656000000001E-2</v>
      </c>
      <c r="Q159">
        <f>'110°C'!J16</f>
        <v>4129</v>
      </c>
      <c r="R159">
        <f>'110°C'!K16</f>
        <v>0</v>
      </c>
      <c r="S159">
        <f>'110°C'!L16</f>
        <v>0</v>
      </c>
      <c r="T159" t="str">
        <f>'110°C'!M16</f>
        <v>H402</v>
      </c>
      <c r="U159" t="str">
        <f>'110°C'!N16</f>
        <v>NA</v>
      </c>
      <c r="V159" s="51">
        <v>-1</v>
      </c>
      <c r="W159" s="104">
        <f t="shared" si="16"/>
        <v>3.0205656000000001E-2</v>
      </c>
      <c r="X159" s="41">
        <f>'140°C'!J16</f>
        <v>4129</v>
      </c>
      <c r="Y159" s="41">
        <f>'140°C'!K16</f>
        <v>0</v>
      </c>
      <c r="Z159" s="41">
        <f>'140°C'!L16</f>
        <v>0</v>
      </c>
      <c r="AA159" s="41" t="str">
        <f>'140°C'!M16</f>
        <v>H402</v>
      </c>
      <c r="AB159" s="41" t="str">
        <f>'140°C'!N16</f>
        <v>NA</v>
      </c>
    </row>
    <row r="160" spans="1:28">
      <c r="A160" s="99">
        <f t="shared" si="12"/>
        <v>0.82845984303699727</v>
      </c>
      <c r="B160" s="87">
        <f t="shared" si="13"/>
        <v>2.1373739413825019E-2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86">
        <f>LOG(C41*I$146)</f>
        <v>1.7604224834232121</v>
      </c>
      <c r="I160" s="100">
        <f>D41</f>
        <v>4.5649026000000002E-2</v>
      </c>
      <c r="J160">
        <f>'80°C'!J19</f>
        <v>2588</v>
      </c>
      <c r="K160">
        <f>'80°C'!K19</f>
        <v>80</v>
      </c>
      <c r="L160">
        <f>'80°C'!L19</f>
        <v>1440</v>
      </c>
      <c r="M160" t="str">
        <f>'80°C'!M19</f>
        <v>H420</v>
      </c>
      <c r="N160" t="str">
        <f>'80°C'!N19</f>
        <v>NA</v>
      </c>
      <c r="O160" s="101">
        <f t="shared" ref="O160:O177" si="17">LOG(E45)</f>
        <v>2.0791812460476247</v>
      </c>
      <c r="P160" s="102">
        <f t="shared" ref="P160:P177" si="18">F45</f>
        <v>5.2871847E-2</v>
      </c>
      <c r="Q160">
        <f>'110°C'!J23</f>
        <v>2589</v>
      </c>
      <c r="R160">
        <f>'110°C'!K23</f>
        <v>110</v>
      </c>
      <c r="S160">
        <f>'110°C'!L23</f>
        <v>120</v>
      </c>
      <c r="T160" t="str">
        <f>'110°C'!M23</f>
        <v>H397</v>
      </c>
      <c r="U160" t="str">
        <f>'110°C'!N23</f>
        <v>NA</v>
      </c>
      <c r="V160" s="101">
        <f>LOG(G53*W$146)</f>
        <v>2.6354837468149119</v>
      </c>
      <c r="W160" s="103">
        <f>H53</f>
        <v>8.4880322999999994E-2</v>
      </c>
      <c r="X160" s="41">
        <f>'140°C'!J31</f>
        <v>2588</v>
      </c>
      <c r="Y160" s="41">
        <f>'140°C'!K31</f>
        <v>140</v>
      </c>
      <c r="Z160" s="41">
        <f>'140°C'!L31</f>
        <v>24</v>
      </c>
      <c r="AA160" s="41" t="str">
        <f>'140°C'!M31</f>
        <v>H420</v>
      </c>
      <c r="AB160" s="41" t="str">
        <f>'140°C'!N31</f>
        <v>NA</v>
      </c>
    </row>
    <row r="161" spans="1:28">
      <c r="A161" s="99">
        <f t="shared" si="12"/>
        <v>0.82845984303699727</v>
      </c>
      <c r="B161" s="87">
        <f t="shared" si="13"/>
        <v>2.0173184953936434E-2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86">
        <f>LOG(C42*I$146)</f>
        <v>1.7604224834232121</v>
      </c>
      <c r="I161" s="100">
        <f>D42</f>
        <v>4.8260975999999997E-2</v>
      </c>
      <c r="J161">
        <f>'80°C'!J20</f>
        <v>2588</v>
      </c>
      <c r="K161">
        <f>'80°C'!K20</f>
        <v>80</v>
      </c>
      <c r="L161">
        <f>'80°C'!L20</f>
        <v>1440</v>
      </c>
      <c r="M161" t="str">
        <f>'80°C'!M20</f>
        <v>H420</v>
      </c>
      <c r="N161" t="str">
        <f>'80°C'!N20</f>
        <v>NA</v>
      </c>
      <c r="O161" s="101">
        <f t="shared" si="17"/>
        <v>2.0791812460476247</v>
      </c>
      <c r="P161" s="102">
        <f t="shared" si="18"/>
        <v>5.5704661000000003E-2</v>
      </c>
      <c r="Q161">
        <f>'110°C'!J24</f>
        <v>2589</v>
      </c>
      <c r="R161">
        <f>'110°C'!K24</f>
        <v>110</v>
      </c>
      <c r="S161">
        <f>'110°C'!L24</f>
        <v>120</v>
      </c>
      <c r="T161" t="str">
        <f>'110°C'!M24</f>
        <v>H397</v>
      </c>
      <c r="U161" t="str">
        <f>'110°C'!N24</f>
        <v>NA</v>
      </c>
      <c r="V161" s="101">
        <f>LOG(G55*W$146)</f>
        <v>2.9365137424788932</v>
      </c>
      <c r="W161" s="103">
        <f>H55</f>
        <v>0.104858798</v>
      </c>
      <c r="X161" s="41">
        <f>'140°C'!J33</f>
        <v>2588</v>
      </c>
      <c r="Y161" s="41">
        <f>'140°C'!K33</f>
        <v>140</v>
      </c>
      <c r="Z161" s="41">
        <f>'140°C'!L33</f>
        <v>48</v>
      </c>
      <c r="AA161" s="41" t="str">
        <f>'140°C'!M33</f>
        <v>G483</v>
      </c>
      <c r="AB161" s="41" t="str">
        <f>'140°C'!N33</f>
        <v>NA</v>
      </c>
    </row>
    <row r="162" spans="1:28">
      <c r="A162" s="99">
        <f t="shared" si="12"/>
        <v>0.82845984303699727</v>
      </c>
      <c r="B162" s="87">
        <f t="shared" si="13"/>
        <v>2.2522528424145052E-2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 t="shared" ref="H162:H180" si="19">LOG(C44*I$146)</f>
        <v>1.4593924877592308</v>
      </c>
      <c r="I162" s="100">
        <f t="shared" ref="I162:I180" si="20">D44</f>
        <v>4.3078022000000001E-2</v>
      </c>
      <c r="J162">
        <f>'80°C'!J22</f>
        <v>2588</v>
      </c>
      <c r="K162">
        <f>'80°C'!K22</f>
        <v>80</v>
      </c>
      <c r="L162">
        <f>'80°C'!L22</f>
        <v>720</v>
      </c>
      <c r="M162" t="str">
        <f>'80°C'!M22</f>
        <v>H420</v>
      </c>
      <c r="N162" t="str">
        <f>'80°C'!N22</f>
        <v>NA</v>
      </c>
      <c r="O162" s="101">
        <f t="shared" si="17"/>
        <v>2.3802112417116059</v>
      </c>
      <c r="P162" s="102">
        <f t="shared" si="18"/>
        <v>7.1128350000000007E-2</v>
      </c>
      <c r="Q162">
        <f>'110°C'!J25</f>
        <v>2589</v>
      </c>
      <c r="R162">
        <f>'110°C'!K25</f>
        <v>110</v>
      </c>
      <c r="S162">
        <f>'110°C'!L25</f>
        <v>240</v>
      </c>
      <c r="T162" t="str">
        <f>'110°C'!M25</f>
        <v>H397</v>
      </c>
      <c r="U162" t="str">
        <f>'110°C'!N25</f>
        <v>NA</v>
      </c>
      <c r="V162" s="101">
        <f>LOG(G56*W$146)</f>
        <v>2.9365137424788932</v>
      </c>
      <c r="W162" s="103">
        <f>H56</f>
        <v>0.106693151</v>
      </c>
      <c r="X162" s="41">
        <f>'140°C'!J34</f>
        <v>2588</v>
      </c>
      <c r="Y162" s="41">
        <f>'140°C'!K34</f>
        <v>140</v>
      </c>
      <c r="Z162" s="41">
        <f>'140°C'!L34</f>
        <v>48</v>
      </c>
      <c r="AA162" s="41" t="str">
        <f>'140°C'!M34</f>
        <v>G483</v>
      </c>
      <c r="AB162" s="41" t="str">
        <f>'140°C'!N34</f>
        <v>NA</v>
      </c>
    </row>
    <row r="163" spans="1:28">
      <c r="A163" s="99">
        <f t="shared" si="12"/>
        <v>0.82845984303699727</v>
      </c>
      <c r="B163" s="87">
        <f t="shared" si="13"/>
        <v>1.4586713130469612E-2</v>
      </c>
      <c r="C163">
        <f>fossil!J18</f>
        <v>2905</v>
      </c>
      <c r="D163" t="str">
        <f>fossil!K18</f>
        <v>RKH</v>
      </c>
      <c r="E163">
        <f>fossil!L18</f>
        <v>3</v>
      </c>
      <c r="F163" t="str">
        <f>fossil!M18</f>
        <v>G483</v>
      </c>
      <c r="G163">
        <f>fossil!N18</f>
        <v>0</v>
      </c>
      <c r="H163" s="86">
        <f t="shared" si="19"/>
        <v>0.68124123737558717</v>
      </c>
      <c r="I163" s="100">
        <f t="shared" si="20"/>
        <v>3.9012293000000003E-2</v>
      </c>
      <c r="J163">
        <f>'80°C'!J23</f>
        <v>2589</v>
      </c>
      <c r="K163">
        <f>'80°C'!K23</f>
        <v>80</v>
      </c>
      <c r="L163">
        <f>'80°C'!L23</f>
        <v>120</v>
      </c>
      <c r="M163" t="str">
        <f>'80°C'!M23</f>
        <v>H397</v>
      </c>
      <c r="N163" t="str">
        <f>'80°C'!N23</f>
        <v>NA</v>
      </c>
      <c r="O163" s="101">
        <f t="shared" si="17"/>
        <v>2.3802112417116059</v>
      </c>
      <c r="P163" s="102">
        <f t="shared" si="18"/>
        <v>6.5364790000000006E-2</v>
      </c>
      <c r="Q163">
        <f>'110°C'!J26</f>
        <v>2589</v>
      </c>
      <c r="R163">
        <f>'110°C'!K26</f>
        <v>110</v>
      </c>
      <c r="S163">
        <f>'110°C'!L26</f>
        <v>240</v>
      </c>
      <c r="T163" t="str">
        <f>'110°C'!M26</f>
        <v>H402</v>
      </c>
      <c r="U163" t="str">
        <f>'110°C'!N26</f>
        <v>NA</v>
      </c>
      <c r="V163" s="101">
        <f t="shared" ref="V163:V168" si="21">LOG(G65*W$146)</f>
        <v>1.255272505103306</v>
      </c>
      <c r="W163" s="103">
        <f t="shared" ref="W163:W206" si="22">H65</f>
        <v>3.9349103000000003E-2</v>
      </c>
      <c r="X163" s="41">
        <f>'140°C'!J43</f>
        <v>2589</v>
      </c>
      <c r="Y163" s="41">
        <f>'140°C'!K43</f>
        <v>140</v>
      </c>
      <c r="Z163" s="41">
        <f>'140°C'!L43</f>
        <v>1</v>
      </c>
      <c r="AA163" s="41" t="str">
        <f>'140°C'!M43</f>
        <v>H397</v>
      </c>
      <c r="AB163" s="41" t="str">
        <f>'140°C'!N43</f>
        <v>NA</v>
      </c>
    </row>
    <row r="164" spans="1:28">
      <c r="A164" s="99">
        <f t="shared" si="12"/>
        <v>0.82845984303699727</v>
      </c>
      <c r="B164" s="87">
        <f t="shared" si="13"/>
        <v>1.5398194796661201E-2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9"/>
        <v>0.68124123737558717</v>
      </c>
      <c r="I164" s="100">
        <f t="shared" si="20"/>
        <v>3.9458071999999997E-2</v>
      </c>
      <c r="J164">
        <f>'80°C'!J24</f>
        <v>2589</v>
      </c>
      <c r="K164">
        <f>'80°C'!K24</f>
        <v>80</v>
      </c>
      <c r="L164">
        <f>'80°C'!L24</f>
        <v>120</v>
      </c>
      <c r="M164" t="str">
        <f>'80°C'!M24</f>
        <v>H397</v>
      </c>
      <c r="N164" t="str">
        <f>'80°C'!N24</f>
        <v>NA</v>
      </c>
      <c r="O164" s="101">
        <f t="shared" si="17"/>
        <v>2.6812412373755872</v>
      </c>
      <c r="P164" s="102">
        <f t="shared" si="18"/>
        <v>7.8290151000000002E-2</v>
      </c>
      <c r="Q164">
        <f>'110°C'!J27</f>
        <v>2589</v>
      </c>
      <c r="R164">
        <f>'110°C'!K27</f>
        <v>110</v>
      </c>
      <c r="S164">
        <f>'110°C'!L27</f>
        <v>480</v>
      </c>
      <c r="T164" t="str">
        <f>'110°C'!M27</f>
        <v>H397</v>
      </c>
      <c r="U164" t="str">
        <f>'110°C'!N27</f>
        <v>NA</v>
      </c>
      <c r="V164" s="101">
        <f t="shared" si="21"/>
        <v>1.255272505103306</v>
      </c>
      <c r="W164" s="103">
        <f t="shared" si="22"/>
        <v>4.0585585E-2</v>
      </c>
      <c r="X164" s="41">
        <f>'140°C'!J44</f>
        <v>2589</v>
      </c>
      <c r="Y164" s="41">
        <f>'140°C'!K44</f>
        <v>140</v>
      </c>
      <c r="Z164" s="41">
        <f>'140°C'!L44</f>
        <v>1</v>
      </c>
      <c r="AA164" s="41" t="str">
        <f>'140°C'!M44</f>
        <v>H397</v>
      </c>
      <c r="AB164" s="41" t="str">
        <f>'140°C'!N44</f>
        <v>NA</v>
      </c>
    </row>
    <row r="165" spans="1:28">
      <c r="A165" s="99">
        <f t="shared" si="12"/>
        <v>0.82845984303699727</v>
      </c>
      <c r="B165" s="87">
        <f t="shared" si="13"/>
        <v>1.9201493695059794E-2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9"/>
        <v>1.7604224834232121</v>
      </c>
      <c r="I165" s="100">
        <f t="shared" si="20"/>
        <v>3.9216252E-2</v>
      </c>
      <c r="J165">
        <f>'80°C'!J25</f>
        <v>2589</v>
      </c>
      <c r="K165">
        <f>'80°C'!K25</f>
        <v>80</v>
      </c>
      <c r="L165">
        <f>'80°C'!L25</f>
        <v>1440</v>
      </c>
      <c r="M165" t="str">
        <f>'80°C'!M25</f>
        <v>H402</v>
      </c>
      <c r="N165" t="str">
        <f>'80°C'!N25</f>
        <v>NA</v>
      </c>
      <c r="O165" s="101">
        <f t="shared" si="17"/>
        <v>2.6812412373755872</v>
      </c>
      <c r="P165" s="102">
        <f t="shared" si="18"/>
        <v>7.3312747999999997E-2</v>
      </c>
      <c r="Q165">
        <f>'110°C'!J28</f>
        <v>2589</v>
      </c>
      <c r="R165">
        <f>'110°C'!K28</f>
        <v>110</v>
      </c>
      <c r="S165">
        <f>'110°C'!L28</f>
        <v>480</v>
      </c>
      <c r="T165" t="str">
        <f>'110°C'!M28</f>
        <v>H402</v>
      </c>
      <c r="U165" t="str">
        <f>'110°C'!N28</f>
        <v>NA</v>
      </c>
      <c r="V165" s="101">
        <f t="shared" si="21"/>
        <v>1.5563025007672873</v>
      </c>
      <c r="W165" s="103">
        <f t="shared" si="22"/>
        <v>4.1544857999999997E-2</v>
      </c>
      <c r="X165" s="41">
        <f>'140°C'!J45</f>
        <v>2589</v>
      </c>
      <c r="Y165" s="41">
        <f>'140°C'!K45</f>
        <v>140</v>
      </c>
      <c r="Z165" s="41">
        <f>'140°C'!L45</f>
        <v>2</v>
      </c>
      <c r="AA165" s="41" t="str">
        <f>'140°C'!M45</f>
        <v>H397</v>
      </c>
      <c r="AB165" s="41" t="str">
        <f>'140°C'!N45</f>
        <v>NA</v>
      </c>
    </row>
    <row r="166" spans="1:28">
      <c r="A166" s="99">
        <f t="shared" si="12"/>
        <v>0.82845984303699727</v>
      </c>
      <c r="B166" s="87">
        <f t="shared" si="13"/>
        <v>1.6971947461064636E-2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9"/>
        <v>1.7604224834232121</v>
      </c>
      <c r="I166" s="100">
        <f t="shared" si="20"/>
        <v>4.0968881999999998E-2</v>
      </c>
      <c r="J166">
        <f>'80°C'!J26</f>
        <v>2589</v>
      </c>
      <c r="K166">
        <f>'80°C'!K26</f>
        <v>80</v>
      </c>
      <c r="L166">
        <f>'80°C'!L26</f>
        <v>1440</v>
      </c>
      <c r="M166" t="str">
        <f>'80°C'!M26</f>
        <v>H402</v>
      </c>
      <c r="N166" t="str">
        <f>'80°C'!N26</f>
        <v>NA</v>
      </c>
      <c r="O166" s="101">
        <f t="shared" si="17"/>
        <v>2.0791812460476247</v>
      </c>
      <c r="P166" s="102">
        <f t="shared" si="18"/>
        <v>6.0764988999999998E-2</v>
      </c>
      <c r="Q166">
        <f>'110°C'!J29</f>
        <v>4126</v>
      </c>
      <c r="R166">
        <f>'110°C'!K29</f>
        <v>110</v>
      </c>
      <c r="S166">
        <f>'110°C'!L29</f>
        <v>120</v>
      </c>
      <c r="T166" t="str">
        <f>'110°C'!M29</f>
        <v>H398</v>
      </c>
      <c r="U166" t="str">
        <f>'110°C'!N29</f>
        <v>NA</v>
      </c>
      <c r="V166" s="101">
        <f t="shared" si="21"/>
        <v>1.5563025007672873</v>
      </c>
      <c r="W166" s="103">
        <f t="shared" si="22"/>
        <v>4.2639977000000003E-2</v>
      </c>
      <c r="X166" s="41">
        <f>'140°C'!J46</f>
        <v>2589</v>
      </c>
      <c r="Y166" s="41">
        <f>'140°C'!K46</f>
        <v>140</v>
      </c>
      <c r="Z166" s="41">
        <f>'140°C'!L46</f>
        <v>2</v>
      </c>
      <c r="AA166" s="41" t="str">
        <f>'140°C'!M46</f>
        <v>H397</v>
      </c>
      <c r="AB166" s="41" t="str">
        <f>'140°C'!N46</f>
        <v>NA</v>
      </c>
    </row>
    <row r="167" spans="1:28">
      <c r="A167" s="99">
        <f t="shared" si="12"/>
        <v>0.82845984303699727</v>
      </c>
      <c r="B167" s="87">
        <f t="shared" si="13"/>
        <v>1.4161467290924918E-2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9"/>
        <v>1.4593924877592308</v>
      </c>
      <c r="I167" s="100">
        <f t="shared" si="20"/>
        <v>4.0749428999999997E-2</v>
      </c>
      <c r="J167">
        <f>'80°C'!J27</f>
        <v>2589</v>
      </c>
      <c r="K167">
        <f>'80°C'!K27</f>
        <v>80</v>
      </c>
      <c r="L167">
        <f>'80°C'!L27</f>
        <v>720</v>
      </c>
      <c r="M167" t="str">
        <f>'80°C'!M27</f>
        <v>H397</v>
      </c>
      <c r="N167" t="str">
        <f>'80°C'!N27</f>
        <v>NA</v>
      </c>
      <c r="O167" s="101">
        <f t="shared" si="17"/>
        <v>2.0791812460476247</v>
      </c>
      <c r="P167" s="102">
        <f t="shared" si="18"/>
        <v>6.2019828999999999E-2</v>
      </c>
      <c r="Q167">
        <f>'110°C'!J30</f>
        <v>4126</v>
      </c>
      <c r="R167">
        <f>'110°C'!K30</f>
        <v>110</v>
      </c>
      <c r="S167">
        <f>'110°C'!L30</f>
        <v>120</v>
      </c>
      <c r="T167" t="str">
        <f>'110°C'!M30</f>
        <v>H398</v>
      </c>
      <c r="U167" t="str">
        <f>'110°C'!N30</f>
        <v>NA</v>
      </c>
      <c r="V167" s="101">
        <f t="shared" si="21"/>
        <v>1.8573324964312685</v>
      </c>
      <c r="W167" s="103">
        <f t="shared" si="22"/>
        <v>4.7201740999999998E-2</v>
      </c>
      <c r="X167" s="41">
        <f>'140°C'!J47</f>
        <v>2589</v>
      </c>
      <c r="Y167" s="41">
        <f>'140°C'!K47</f>
        <v>140</v>
      </c>
      <c r="Z167" s="41">
        <f>'140°C'!L47</f>
        <v>4</v>
      </c>
      <c r="AA167" s="41" t="str">
        <f>'140°C'!M47</f>
        <v>H397</v>
      </c>
      <c r="AB167" s="41" t="str">
        <f>'140°C'!N47</f>
        <v>NA</v>
      </c>
    </row>
    <row r="168" spans="1:28">
      <c r="A168" s="99">
        <f t="shared" si="12"/>
        <v>1.1749503467489013</v>
      </c>
      <c r="B168" s="87">
        <f t="shared" si="13"/>
        <v>1.5480839999999999E-2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9"/>
        <v>1.4593924877592308</v>
      </c>
      <c r="I168" s="100">
        <f t="shared" si="20"/>
        <v>3.9666462999999999E-2</v>
      </c>
      <c r="J168">
        <f>'80°C'!J28</f>
        <v>2589</v>
      </c>
      <c r="K168">
        <f>'80°C'!K28</f>
        <v>80</v>
      </c>
      <c r="L168">
        <f>'80°C'!L28</f>
        <v>720</v>
      </c>
      <c r="M168" t="str">
        <f>'80°C'!M28</f>
        <v>H402</v>
      </c>
      <c r="N168" t="str">
        <f>'80°C'!N28</f>
        <v>NA</v>
      </c>
      <c r="O168" s="101">
        <f t="shared" si="17"/>
        <v>2.3802112417116059</v>
      </c>
      <c r="P168" s="102">
        <f t="shared" si="18"/>
        <v>7.5900248000000003E-2</v>
      </c>
      <c r="Q168">
        <f>'110°C'!J31</f>
        <v>4126</v>
      </c>
      <c r="R168">
        <f>'110°C'!K31</f>
        <v>110</v>
      </c>
      <c r="S168">
        <f>'110°C'!L31</f>
        <v>240</v>
      </c>
      <c r="T168" t="str">
        <f>'110°C'!M31</f>
        <v>H398</v>
      </c>
      <c r="U168" t="str">
        <f>'110°C'!N31</f>
        <v>NA</v>
      </c>
      <c r="V168" s="101">
        <f t="shared" si="21"/>
        <v>1.8573324964312685</v>
      </c>
      <c r="W168" s="103">
        <f t="shared" si="22"/>
        <v>5.2342980999999997E-2</v>
      </c>
      <c r="X168" s="41">
        <f>'140°C'!J48</f>
        <v>2589</v>
      </c>
      <c r="Y168" s="41">
        <f>'140°C'!K48</f>
        <v>140</v>
      </c>
      <c r="Z168" s="41">
        <f>'140°C'!L48</f>
        <v>4</v>
      </c>
      <c r="AA168" s="41" t="str">
        <f>'140°C'!M48</f>
        <v>H397</v>
      </c>
      <c r="AB168" s="41" t="str">
        <f>'140°C'!N48</f>
        <v>NA</v>
      </c>
    </row>
    <row r="169" spans="1:28">
      <c r="A169" s="99">
        <f t="shared" si="12"/>
        <v>1.1749503467489013</v>
      </c>
      <c r="B169" s="87">
        <f t="shared" si="13"/>
        <v>1.6361813999999999E-2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9"/>
        <v>0.68124123737558717</v>
      </c>
      <c r="I169" s="100">
        <f t="shared" si="20"/>
        <v>4.1020035000000003E-2</v>
      </c>
      <c r="J169">
        <f>'80°C'!J29</f>
        <v>4126</v>
      </c>
      <c r="K169">
        <f>'80°C'!K29</f>
        <v>80</v>
      </c>
      <c r="L169">
        <f>'80°C'!L29</f>
        <v>120</v>
      </c>
      <c r="M169" t="str">
        <f>'80°C'!M29</f>
        <v>H398</v>
      </c>
      <c r="N169" t="str">
        <f>'80°C'!N29</f>
        <v>NA</v>
      </c>
      <c r="O169" s="101">
        <f t="shared" si="17"/>
        <v>2.3802112417116059</v>
      </c>
      <c r="P169" s="102">
        <f t="shared" si="18"/>
        <v>7.5882129000000006E-2</v>
      </c>
      <c r="Q169">
        <f>'110°C'!J32</f>
        <v>4126</v>
      </c>
      <c r="R169">
        <f>'110°C'!K32</f>
        <v>110</v>
      </c>
      <c r="S169">
        <f>'110°C'!L32</f>
        <v>240</v>
      </c>
      <c r="T169" t="str">
        <f>'110°C'!M32</f>
        <v>H398</v>
      </c>
      <c r="U169" t="str">
        <f>'110°C'!N32</f>
        <v>NA</v>
      </c>
      <c r="V169" s="101">
        <f t="shared" ref="V169:V200" si="23">LOG(G71*W$146)</f>
        <v>2.0334237554869499</v>
      </c>
      <c r="W169" s="103">
        <f t="shared" si="22"/>
        <v>5.4834487000000001E-2</v>
      </c>
      <c r="X169" s="41">
        <f>'140°C'!J49</f>
        <v>2589</v>
      </c>
      <c r="Y169" s="41">
        <f>'140°C'!K49</f>
        <v>140</v>
      </c>
      <c r="Z169" s="41">
        <f>'140°C'!L49</f>
        <v>6</v>
      </c>
      <c r="AA169" s="41" t="str">
        <f>'140°C'!M49</f>
        <v>H397</v>
      </c>
      <c r="AB169" s="41" t="str">
        <f>'140°C'!N49</f>
        <v>NA</v>
      </c>
    </row>
    <row r="170" spans="1:28">
      <c r="A170" s="99">
        <f t="shared" si="12"/>
        <v>1.1749503467489013</v>
      </c>
      <c r="B170" s="87">
        <f t="shared" si="13"/>
        <v>1.6008079000000001E-2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9"/>
        <v>0.68124123737558717</v>
      </c>
      <c r="I170" s="100">
        <f t="shared" si="20"/>
        <v>3.8623826999999999E-2</v>
      </c>
      <c r="J170">
        <f>'80°C'!J30</f>
        <v>4126</v>
      </c>
      <c r="K170">
        <f>'80°C'!K30</f>
        <v>80</v>
      </c>
      <c r="L170">
        <f>'80°C'!L30</f>
        <v>120</v>
      </c>
      <c r="M170" t="str">
        <f>'80°C'!M30</f>
        <v>H420</v>
      </c>
      <c r="N170" t="str">
        <f>'80°C'!N30</f>
        <v>NA</v>
      </c>
      <c r="O170" s="101">
        <f t="shared" si="17"/>
        <v>2.6812412373755872</v>
      </c>
      <c r="P170" s="102">
        <f t="shared" si="18"/>
        <v>7.9361902999999998E-2</v>
      </c>
      <c r="Q170">
        <f>'110°C'!J33</f>
        <v>4126</v>
      </c>
      <c r="R170">
        <f>'110°C'!K33</f>
        <v>110</v>
      </c>
      <c r="S170">
        <f>'110°C'!L33</f>
        <v>480</v>
      </c>
      <c r="T170" t="str">
        <f>'110°C'!M33</f>
        <v>H398</v>
      </c>
      <c r="U170" t="str">
        <f>'110°C'!N33</f>
        <v>NA</v>
      </c>
      <c r="V170" s="101">
        <f t="shared" si="23"/>
        <v>2.0334237554869499</v>
      </c>
      <c r="W170" s="103">
        <f t="shared" si="22"/>
        <v>5.6397377999999998E-2</v>
      </c>
      <c r="X170" s="41">
        <f>'140°C'!J50</f>
        <v>2589</v>
      </c>
      <c r="Y170" s="41">
        <f>'140°C'!K50</f>
        <v>140</v>
      </c>
      <c r="Z170" s="41">
        <f>'140°C'!L50</f>
        <v>6</v>
      </c>
      <c r="AA170" s="41" t="str">
        <f>'140°C'!M50</f>
        <v>H397</v>
      </c>
      <c r="AB170" s="41" t="str">
        <f>'140°C'!N50</f>
        <v>NA</v>
      </c>
    </row>
    <row r="171" spans="1:28">
      <c r="A171" s="99">
        <f t="shared" si="12"/>
        <v>1.1749503467489013</v>
      </c>
      <c r="B171" s="87">
        <f t="shared" si="13"/>
        <v>1.6227322999999998E-2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9"/>
        <v>1.7604224834232121</v>
      </c>
      <c r="I171" s="100">
        <f t="shared" si="20"/>
        <v>4.3498277000000002E-2</v>
      </c>
      <c r="J171">
        <f>'80°C'!J31</f>
        <v>4126</v>
      </c>
      <c r="K171">
        <f>'80°C'!K31</f>
        <v>80</v>
      </c>
      <c r="L171">
        <f>'80°C'!L31</f>
        <v>1440</v>
      </c>
      <c r="M171" t="str">
        <f>'80°C'!M31</f>
        <v>H420</v>
      </c>
      <c r="N171" t="str">
        <f>'80°C'!N31</f>
        <v>NA</v>
      </c>
      <c r="O171" s="101">
        <f t="shared" si="17"/>
        <v>2.6812412373755872</v>
      </c>
      <c r="P171" s="102">
        <f t="shared" si="18"/>
        <v>8.5798146000000006E-2</v>
      </c>
      <c r="Q171">
        <f>'110°C'!J34</f>
        <v>4126</v>
      </c>
      <c r="R171">
        <f>'110°C'!K34</f>
        <v>110</v>
      </c>
      <c r="S171">
        <f>'110°C'!L34</f>
        <v>480</v>
      </c>
      <c r="T171" t="str">
        <f>'110°C'!M34</f>
        <v>H398</v>
      </c>
      <c r="U171" t="str">
        <f>'110°C'!N34</f>
        <v>NA</v>
      </c>
      <c r="V171" s="101">
        <f t="shared" si="23"/>
        <v>2.1583624920952498</v>
      </c>
      <c r="W171" s="103">
        <f t="shared" si="22"/>
        <v>5.7110313000000003E-2</v>
      </c>
      <c r="X171" s="41">
        <f>'140°C'!J51</f>
        <v>2589</v>
      </c>
      <c r="Y171" s="41">
        <f>'140°C'!K51</f>
        <v>140</v>
      </c>
      <c r="Z171" s="41">
        <f>'140°C'!L51</f>
        <v>8</v>
      </c>
      <c r="AA171" s="41" t="str">
        <f>'140°C'!M51</f>
        <v>H397</v>
      </c>
      <c r="AB171" s="41" t="str">
        <f>'140°C'!N51</f>
        <v>NA</v>
      </c>
    </row>
    <row r="172" spans="1:28">
      <c r="A172" s="99">
        <f t="shared" si="12"/>
        <v>1.1432648693685927</v>
      </c>
      <c r="B172" s="87">
        <f t="shared" si="13"/>
        <v>1.6709422000000002E-2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9"/>
        <v>1.7604224834232121</v>
      </c>
      <c r="I172" s="100">
        <f t="shared" si="20"/>
        <v>4.6712002000000002E-2</v>
      </c>
      <c r="J172">
        <f>'80°C'!J32</f>
        <v>4126</v>
      </c>
      <c r="K172">
        <f>'80°C'!K32</f>
        <v>80</v>
      </c>
      <c r="L172">
        <f>'80°C'!L32</f>
        <v>1440</v>
      </c>
      <c r="M172" t="str">
        <f>'80°C'!M32</f>
        <v>H420</v>
      </c>
      <c r="N172" t="str">
        <f>'80°C'!N32</f>
        <v>NA</v>
      </c>
      <c r="O172" s="101">
        <f t="shared" si="17"/>
        <v>2.0791812460476247</v>
      </c>
      <c r="P172" s="102">
        <f t="shared" si="18"/>
        <v>5.7755569E-2</v>
      </c>
      <c r="Q172">
        <f>'110°C'!J35</f>
        <v>4129</v>
      </c>
      <c r="R172">
        <f>'110°C'!K35</f>
        <v>110</v>
      </c>
      <c r="S172">
        <f>'110°C'!L35</f>
        <v>120</v>
      </c>
      <c r="T172" t="str">
        <f>'110°C'!M35</f>
        <v>H398</v>
      </c>
      <c r="U172" t="str">
        <f>'110°C'!N35</f>
        <v>NA</v>
      </c>
      <c r="V172" s="101">
        <f t="shared" si="23"/>
        <v>2.1583624920952498</v>
      </c>
      <c r="W172" s="103">
        <f t="shared" si="22"/>
        <v>5.4098470000000003E-2</v>
      </c>
      <c r="X172" s="41">
        <f>'140°C'!J52</f>
        <v>2589</v>
      </c>
      <c r="Y172" s="41">
        <f>'140°C'!K52</f>
        <v>140</v>
      </c>
      <c r="Z172" s="41">
        <f>'140°C'!L52</f>
        <v>8</v>
      </c>
      <c r="AA172" s="41" t="str">
        <f>'140°C'!M52</f>
        <v>H402</v>
      </c>
      <c r="AB172" s="41" t="str">
        <f>'140°C'!N52</f>
        <v>NA</v>
      </c>
    </row>
    <row r="173" spans="1:28">
      <c r="A173" s="99">
        <f t="shared" si="12"/>
        <v>1.1432648693685927</v>
      </c>
      <c r="B173" s="87">
        <f t="shared" si="13"/>
        <v>1.6099149E-2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9"/>
        <v>1.4593924877592308</v>
      </c>
      <c r="I173" s="100">
        <f t="shared" si="20"/>
        <v>3.6243039999999997E-2</v>
      </c>
      <c r="J173">
        <f>'80°C'!J33</f>
        <v>4126</v>
      </c>
      <c r="K173">
        <f>'80°C'!K33</f>
        <v>80</v>
      </c>
      <c r="L173">
        <f>'80°C'!L33</f>
        <v>720</v>
      </c>
      <c r="M173" t="str">
        <f>'80°C'!M33</f>
        <v>H398</v>
      </c>
      <c r="N173" t="str">
        <f>'80°C'!N33</f>
        <v>NA</v>
      </c>
      <c r="O173" s="101">
        <f t="shared" si="17"/>
        <v>2.0791812460476247</v>
      </c>
      <c r="P173" s="102">
        <f t="shared" si="18"/>
        <v>5.5731695999999997E-2</v>
      </c>
      <c r="Q173">
        <f>'110°C'!J36</f>
        <v>4129</v>
      </c>
      <c r="R173">
        <f>'110°C'!K36</f>
        <v>110</v>
      </c>
      <c r="S173">
        <f>'110°C'!L36</f>
        <v>120</v>
      </c>
      <c r="T173" t="str">
        <f>'110°C'!M36</f>
        <v>H398</v>
      </c>
      <c r="U173" t="str">
        <f>'110°C'!N36</f>
        <v>NA</v>
      </c>
      <c r="V173" s="101">
        <f t="shared" si="23"/>
        <v>2.6354837468149119</v>
      </c>
      <c r="W173" s="103">
        <f t="shared" si="22"/>
        <v>8.3175475999999998E-2</v>
      </c>
      <c r="X173" s="41">
        <f>'140°C'!J53</f>
        <v>2589</v>
      </c>
      <c r="Y173" s="41">
        <f>'140°C'!K53</f>
        <v>140</v>
      </c>
      <c r="Z173" s="41">
        <f>'140°C'!L53</f>
        <v>24</v>
      </c>
      <c r="AA173" s="41" t="str">
        <f>'140°C'!M53</f>
        <v>H397</v>
      </c>
      <c r="AB173" s="41" t="str">
        <f>'140°C'!N53</f>
        <v>NA</v>
      </c>
    </row>
    <row r="174" spans="1:28">
      <c r="A174" s="99">
        <f t="shared" si="12"/>
        <v>1.1432648693685927</v>
      </c>
      <c r="B174" s="87">
        <f t="shared" si="13"/>
        <v>1.6379214999999999E-2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9"/>
        <v>1.4593924877592308</v>
      </c>
      <c r="I174" s="100">
        <f t="shared" si="20"/>
        <v>4.0525461999999998E-2</v>
      </c>
      <c r="J174">
        <f>'80°C'!J34</f>
        <v>4126</v>
      </c>
      <c r="K174">
        <f>'80°C'!K34</f>
        <v>80</v>
      </c>
      <c r="L174">
        <f>'80°C'!L34</f>
        <v>720</v>
      </c>
      <c r="M174" t="str">
        <f>'80°C'!M34</f>
        <v>H420</v>
      </c>
      <c r="N174" t="str">
        <f>'80°C'!N34</f>
        <v>NA</v>
      </c>
      <c r="O174" s="101">
        <f t="shared" si="17"/>
        <v>2.3802112417116059</v>
      </c>
      <c r="P174" s="102">
        <f t="shared" si="18"/>
        <v>7.3471262999999995E-2</v>
      </c>
      <c r="Q174">
        <f>'110°C'!J37</f>
        <v>4129</v>
      </c>
      <c r="R174">
        <f>'110°C'!K37</f>
        <v>110</v>
      </c>
      <c r="S174">
        <f>'110°C'!L37</f>
        <v>240</v>
      </c>
      <c r="T174" t="str">
        <f>'110°C'!M37</f>
        <v>H402</v>
      </c>
      <c r="U174" t="str">
        <f>'110°C'!N37</f>
        <v>NA</v>
      </c>
      <c r="V174" s="101">
        <f t="shared" si="23"/>
        <v>2.6354837468149119</v>
      </c>
      <c r="W174" s="103">
        <f t="shared" si="22"/>
        <v>8.0856615000000007E-2</v>
      </c>
      <c r="X174" s="41">
        <f>'140°C'!J54</f>
        <v>2589</v>
      </c>
      <c r="Y174" s="41">
        <f>'140°C'!K54</f>
        <v>140</v>
      </c>
      <c r="Z174" s="41">
        <f>'140°C'!L54</f>
        <v>24</v>
      </c>
      <c r="AA174" s="41" t="str">
        <f>'140°C'!M54</f>
        <v>H402</v>
      </c>
      <c r="AB174" s="41" t="str">
        <f>'140°C'!N54</f>
        <v>NA</v>
      </c>
    </row>
    <row r="175" spans="1:28">
      <c r="A175" s="99">
        <f t="shared" si="12"/>
        <v>1.1432648693685927</v>
      </c>
      <c r="B175" s="87">
        <f t="shared" si="13"/>
        <v>1.6406397E-2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9"/>
        <v>0.68124123737558717</v>
      </c>
      <c r="I175" s="100">
        <f t="shared" si="20"/>
        <v>3.6960465999999997E-2</v>
      </c>
      <c r="J175">
        <f>'80°C'!J35</f>
        <v>4129</v>
      </c>
      <c r="K175">
        <f>'80°C'!K35</f>
        <v>80</v>
      </c>
      <c r="L175">
        <f>'80°C'!L35</f>
        <v>120</v>
      </c>
      <c r="M175" t="str">
        <f>'80°C'!M35</f>
        <v>H398</v>
      </c>
      <c r="N175" t="str">
        <f>'80°C'!N35</f>
        <v>NA</v>
      </c>
      <c r="O175" s="101">
        <f t="shared" si="17"/>
        <v>2.3802112417116059</v>
      </c>
      <c r="P175" s="102">
        <f t="shared" si="18"/>
        <v>7.0331324000000001E-2</v>
      </c>
      <c r="Q175">
        <f>'110°C'!J38</f>
        <v>4129</v>
      </c>
      <c r="R175">
        <f>'110°C'!K38</f>
        <v>110</v>
      </c>
      <c r="S175">
        <f>'110°C'!L38</f>
        <v>240</v>
      </c>
      <c r="T175" t="str">
        <f>'110°C'!M38</f>
        <v>H398</v>
      </c>
      <c r="U175" t="str">
        <f>'110°C'!N38</f>
        <v>NA</v>
      </c>
      <c r="V175" s="101">
        <f t="shared" si="23"/>
        <v>2.9365137424788932</v>
      </c>
      <c r="W175" s="103">
        <f t="shared" si="22"/>
        <v>0.11010919800000001</v>
      </c>
      <c r="X175" s="41">
        <f>'140°C'!J55</f>
        <v>2589</v>
      </c>
      <c r="Y175" s="41">
        <f>'140°C'!K55</f>
        <v>140</v>
      </c>
      <c r="Z175" s="41">
        <f>'140°C'!L55</f>
        <v>48</v>
      </c>
      <c r="AA175" s="41" t="str">
        <f>'140°C'!M55</f>
        <v>H397</v>
      </c>
      <c r="AB175" s="41" t="str">
        <f>'140°C'!N55</f>
        <v>NA</v>
      </c>
    </row>
    <row r="176" spans="1:28">
      <c r="A176" s="99">
        <f t="shared" si="12"/>
        <v>1.1432648693685927</v>
      </c>
      <c r="B176" s="87">
        <f t="shared" si="13"/>
        <v>1.5024028E-2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9"/>
        <v>0.68124123737558717</v>
      </c>
      <c r="I176" s="100">
        <f t="shared" si="20"/>
        <v>3.9849720999999998E-2</v>
      </c>
      <c r="J176">
        <f>'80°C'!J36</f>
        <v>4129</v>
      </c>
      <c r="K176">
        <f>'80°C'!K36</f>
        <v>80</v>
      </c>
      <c r="L176">
        <f>'80°C'!L36</f>
        <v>120</v>
      </c>
      <c r="M176" t="str">
        <f>'80°C'!M36</f>
        <v>H398</v>
      </c>
      <c r="N176" t="str">
        <f>'80°C'!N36</f>
        <v>NA</v>
      </c>
      <c r="O176" s="101">
        <f t="shared" si="17"/>
        <v>2.6812412373755872</v>
      </c>
      <c r="P176" s="102">
        <f t="shared" si="18"/>
        <v>7.6906839000000005E-2</v>
      </c>
      <c r="Q176">
        <f>'110°C'!J39</f>
        <v>4129</v>
      </c>
      <c r="R176">
        <f>'110°C'!K39</f>
        <v>110</v>
      </c>
      <c r="S176">
        <f>'110°C'!L39</f>
        <v>480</v>
      </c>
      <c r="T176" t="str">
        <f>'110°C'!M39</f>
        <v>H398</v>
      </c>
      <c r="U176" t="str">
        <f>'110°C'!N39</f>
        <v>NA</v>
      </c>
      <c r="V176" s="101">
        <f t="shared" si="23"/>
        <v>2.9365137424788932</v>
      </c>
      <c r="W176" s="103">
        <f t="shared" si="22"/>
        <v>0.114847859</v>
      </c>
      <c r="X176" s="41">
        <f>'140°C'!J56</f>
        <v>2589</v>
      </c>
      <c r="Y176" s="41">
        <f>'140°C'!K56</f>
        <v>140</v>
      </c>
      <c r="Z176" s="41">
        <f>'140°C'!L56</f>
        <v>48</v>
      </c>
      <c r="AA176" s="41" t="str">
        <f>'140°C'!M56</f>
        <v>H397</v>
      </c>
      <c r="AB176" s="41" t="str">
        <f>'140°C'!N56</f>
        <v>NA</v>
      </c>
    </row>
    <row r="177" spans="1:28">
      <c r="A177" s="99">
        <f t="shared" si="12"/>
        <v>1.1432648693685927</v>
      </c>
      <c r="B177" s="87">
        <f t="shared" si="13"/>
        <v>1.6197504000000001E-2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9"/>
        <v>1.7604224834232121</v>
      </c>
      <c r="I177" s="100">
        <f t="shared" si="20"/>
        <v>4.3136849999999997E-2</v>
      </c>
      <c r="J177">
        <f>'80°C'!J37</f>
        <v>4129</v>
      </c>
      <c r="K177">
        <f>'80°C'!K37</f>
        <v>80</v>
      </c>
      <c r="L177">
        <f>'80°C'!L37</f>
        <v>1440</v>
      </c>
      <c r="M177" t="str">
        <f>'80°C'!M37</f>
        <v>H398</v>
      </c>
      <c r="N177" t="str">
        <f>'80°C'!N37</f>
        <v>NA</v>
      </c>
      <c r="O177" s="101">
        <f t="shared" si="17"/>
        <v>2.6812412373755872</v>
      </c>
      <c r="P177" s="102">
        <f t="shared" si="18"/>
        <v>7.5050134000000004E-2</v>
      </c>
      <c r="Q177">
        <f>'110°C'!J40</f>
        <v>4129</v>
      </c>
      <c r="R177">
        <f>'110°C'!K40</f>
        <v>110</v>
      </c>
      <c r="S177">
        <f>'110°C'!L40</f>
        <v>480</v>
      </c>
      <c r="T177" t="str">
        <f>'110°C'!M40</f>
        <v>H420</v>
      </c>
      <c r="U177" t="str">
        <f>'110°C'!N40</f>
        <v>NA</v>
      </c>
      <c r="V177" s="101">
        <f t="shared" si="23"/>
        <v>3.1126050015345745</v>
      </c>
      <c r="W177" s="103">
        <f t="shared" si="22"/>
        <v>0.13914024999999999</v>
      </c>
      <c r="X177" s="138">
        <f>'140°C'!J57</f>
        <v>2589</v>
      </c>
      <c r="Y177" s="138">
        <f>'140°C'!K57</f>
        <v>140</v>
      </c>
      <c r="Z177" s="138">
        <f>'140°C'!L57</f>
        <v>72</v>
      </c>
      <c r="AA177" s="138" t="str">
        <f>'140°C'!M57</f>
        <v>H397</v>
      </c>
      <c r="AB177" s="138" t="str">
        <f>'140°C'!N57</f>
        <v>NA</v>
      </c>
    </row>
    <row r="178" spans="1:28">
      <c r="A178" s="99">
        <f t="shared" si="12"/>
        <v>1.1432648693685927</v>
      </c>
      <c r="B178" s="87">
        <f t="shared" si="13"/>
        <v>1.5582148000000001E-2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9"/>
        <v>1.7604224834232121</v>
      </c>
      <c r="I178" s="100">
        <f t="shared" si="20"/>
        <v>4.3050498999999999E-2</v>
      </c>
      <c r="J178">
        <f>'80°C'!J38</f>
        <v>4129</v>
      </c>
      <c r="K178">
        <f>'80°C'!K38</f>
        <v>80</v>
      </c>
      <c r="L178">
        <f>'80°C'!L38</f>
        <v>1440</v>
      </c>
      <c r="M178" t="str">
        <f>'80°C'!M38</f>
        <v>H398</v>
      </c>
      <c r="N178" t="str">
        <f>'80°C'!N38</f>
        <v>NA</v>
      </c>
      <c r="O178"/>
      <c r="V178" s="101">
        <f t="shared" si="23"/>
        <v>3.1126050015345745</v>
      </c>
      <c r="W178" s="103">
        <f t="shared" si="22"/>
        <v>0.14754888699999999</v>
      </c>
      <c r="X178" s="138">
        <f>'140°C'!J58</f>
        <v>2589</v>
      </c>
      <c r="Y178" s="138">
        <f>'140°C'!K58</f>
        <v>140</v>
      </c>
      <c r="Z178" s="138">
        <f>'140°C'!L58</f>
        <v>72</v>
      </c>
      <c r="AA178" s="138" t="str">
        <f>'140°C'!M58</f>
        <v>H397</v>
      </c>
      <c r="AB178" s="138" t="str">
        <f>'140°C'!N58</f>
        <v>NA</v>
      </c>
    </row>
    <row r="179" spans="1:28">
      <c r="A179" s="99">
        <f t="shared" si="12"/>
        <v>1.1432648693685927</v>
      </c>
      <c r="B179" s="87">
        <f t="shared" si="13"/>
        <v>1.8524043E-2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9"/>
        <v>1.4593924877592308</v>
      </c>
      <c r="I179" s="100">
        <f t="shared" si="20"/>
        <v>4.2422205999999997E-2</v>
      </c>
      <c r="J179">
        <f>'80°C'!J39</f>
        <v>4129</v>
      </c>
      <c r="K179">
        <f>'80°C'!K39</f>
        <v>80</v>
      </c>
      <c r="L179">
        <f>'80°C'!L39</f>
        <v>720</v>
      </c>
      <c r="M179" t="str">
        <f>'80°C'!M39</f>
        <v>H420</v>
      </c>
      <c r="N179" t="str">
        <f>'80°C'!N39</f>
        <v>NA</v>
      </c>
      <c r="O179"/>
      <c r="V179" s="101">
        <f t="shared" si="23"/>
        <v>3.2375437381428744</v>
      </c>
      <c r="W179" s="103">
        <f t="shared" si="22"/>
        <v>0.15208149600000001</v>
      </c>
      <c r="X179" s="138">
        <f>'140°C'!J59</f>
        <v>2589</v>
      </c>
      <c r="Y179" s="138">
        <f>'140°C'!K59</f>
        <v>140</v>
      </c>
      <c r="Z179" s="138">
        <f>'140°C'!L59</f>
        <v>96</v>
      </c>
      <c r="AA179" s="138" t="str">
        <f>'140°C'!M59</f>
        <v>H402</v>
      </c>
      <c r="AB179" s="138" t="str">
        <f>'140°C'!N59</f>
        <v>NA</v>
      </c>
    </row>
    <row r="180" spans="1:28">
      <c r="A180" s="99">
        <f t="shared" ref="A180:A211" si="24">LOG(A57*B$146)</f>
        <v>1.1432648693685927</v>
      </c>
      <c r="B180" s="87">
        <f t="shared" si="13"/>
        <v>1.6096432000000001E-2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9"/>
        <v>1.4593924877592308</v>
      </c>
      <c r="I180" s="100">
        <f t="shared" si="20"/>
        <v>4.2331301000000002E-2</v>
      </c>
      <c r="J180">
        <f>'80°C'!J40</f>
        <v>4129</v>
      </c>
      <c r="K180">
        <f>'80°C'!K40</f>
        <v>80</v>
      </c>
      <c r="L180">
        <f>'80°C'!L40</f>
        <v>720</v>
      </c>
      <c r="M180" t="str">
        <f>'80°C'!M40</f>
        <v>H398</v>
      </c>
      <c r="N180" t="str">
        <f>'80°C'!N40</f>
        <v>NA</v>
      </c>
      <c r="O180"/>
      <c r="V180" s="101">
        <f t="shared" si="23"/>
        <v>3.2375437381428744</v>
      </c>
      <c r="W180" s="103">
        <f t="shared" si="22"/>
        <v>0.15516802599999999</v>
      </c>
      <c r="X180" s="138">
        <f>'140°C'!J60</f>
        <v>2589</v>
      </c>
      <c r="Y180" s="138">
        <f>'140°C'!K60</f>
        <v>140</v>
      </c>
      <c r="Z180" s="138">
        <f>'140°C'!L60</f>
        <v>96</v>
      </c>
      <c r="AA180" s="138" t="str">
        <f>'140°C'!M60</f>
        <v>H397</v>
      </c>
      <c r="AB180" s="138" t="str">
        <f>'140°C'!N60</f>
        <v>NA</v>
      </c>
    </row>
    <row r="181" spans="1:28">
      <c r="A181" s="99">
        <f t="shared" si="24"/>
        <v>1.1432648693685927</v>
      </c>
      <c r="B181" s="87">
        <f t="shared" si="13"/>
        <v>1.5588647000000001E-2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/>
      <c r="I181"/>
      <c r="J181"/>
      <c r="K181"/>
      <c r="L181"/>
      <c r="M181"/>
      <c r="N181"/>
      <c r="O181"/>
      <c r="V181" s="101">
        <f t="shared" si="23"/>
        <v>3.3344537511509307</v>
      </c>
      <c r="W181" s="103">
        <f t="shared" si="22"/>
        <v>0.16750198099999999</v>
      </c>
      <c r="X181" s="138">
        <f>'140°C'!J61</f>
        <v>2589</v>
      </c>
      <c r="Y181" s="138">
        <f>'140°C'!K61</f>
        <v>140</v>
      </c>
      <c r="Z181" s="138">
        <f>'140°C'!L61</f>
        <v>120</v>
      </c>
      <c r="AA181" s="138" t="str">
        <f>'140°C'!M61</f>
        <v>H402</v>
      </c>
      <c r="AB181" s="138" t="str">
        <f>'140°C'!N61</f>
        <v>NA</v>
      </c>
    </row>
    <row r="182" spans="1:28">
      <c r="A182" s="99">
        <f t="shared" si="24"/>
        <v>1.1432648693685927</v>
      </c>
      <c r="B182" s="87">
        <f t="shared" si="13"/>
        <v>1.7000370000000001E-2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/>
      <c r="I182"/>
      <c r="J182"/>
      <c r="K182"/>
      <c r="L182"/>
      <c r="M182"/>
      <c r="N182"/>
      <c r="O182"/>
      <c r="V182" s="101">
        <f t="shared" si="23"/>
        <v>3.3344537511509307</v>
      </c>
      <c r="W182" s="103">
        <f t="shared" si="22"/>
        <v>0.174224189</v>
      </c>
      <c r="X182" s="138">
        <f>'140°C'!J62</f>
        <v>2589</v>
      </c>
      <c r="Y182" s="138">
        <f>'140°C'!K62</f>
        <v>140</v>
      </c>
      <c r="Z182" s="138">
        <f>'140°C'!L62</f>
        <v>120</v>
      </c>
      <c r="AA182" s="138" t="str">
        <f>'140°C'!M62</f>
        <v>H420</v>
      </c>
      <c r="AB182" s="138" t="str">
        <f>'140°C'!N62</f>
        <v>NA</v>
      </c>
    </row>
    <row r="183" spans="1:28">
      <c r="A183" s="99">
        <f t="shared" si="24"/>
        <v>1.1243703945649468</v>
      </c>
      <c r="B183" s="87">
        <f t="shared" si="13"/>
        <v>1.5403306E-2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H183"/>
      <c r="I183"/>
      <c r="J183"/>
      <c r="K183"/>
      <c r="L183"/>
      <c r="M183"/>
      <c r="N183"/>
      <c r="O183"/>
      <c r="V183" s="101">
        <f t="shared" si="23"/>
        <v>1.255272505103306</v>
      </c>
      <c r="W183" s="103">
        <f t="shared" si="22"/>
        <v>4.1357889000000002E-2</v>
      </c>
      <c r="X183" s="41">
        <f>'140°C'!J63</f>
        <v>4126</v>
      </c>
      <c r="Y183" s="41">
        <f>'140°C'!K63</f>
        <v>140</v>
      </c>
      <c r="Z183" s="41">
        <f>'140°C'!L63</f>
        <v>1</v>
      </c>
      <c r="AA183" s="41" t="str">
        <f>'140°C'!M63</f>
        <v>H397</v>
      </c>
      <c r="AB183" s="41" t="str">
        <f>'140°C'!N63</f>
        <v>NA</v>
      </c>
    </row>
    <row r="184" spans="1:28">
      <c r="A184" s="99">
        <f t="shared" si="24"/>
        <v>1.1243703945649468</v>
      </c>
      <c r="B184" s="87">
        <f t="shared" si="13"/>
        <v>1.5871858999999999E-2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H184"/>
      <c r="I184"/>
      <c r="J184"/>
      <c r="K184"/>
      <c r="L184"/>
      <c r="M184"/>
      <c r="N184"/>
      <c r="O184"/>
      <c r="V184" s="101">
        <f t="shared" si="23"/>
        <v>1.255272505103306</v>
      </c>
      <c r="W184" s="103">
        <f t="shared" si="22"/>
        <v>4.1333775000000003E-2</v>
      </c>
      <c r="X184" s="41">
        <f>'140°C'!J64</f>
        <v>4126</v>
      </c>
      <c r="Y184" s="41">
        <f>'140°C'!K64</f>
        <v>140</v>
      </c>
      <c r="Z184" s="41">
        <f>'140°C'!L64</f>
        <v>1</v>
      </c>
      <c r="AA184" s="41" t="str">
        <f>'140°C'!M64</f>
        <v>H420</v>
      </c>
      <c r="AB184" s="41" t="str">
        <f>'140°C'!N64</f>
        <v>NA</v>
      </c>
    </row>
    <row r="185" spans="1:28">
      <c r="A185" s="99">
        <f t="shared" si="24"/>
        <v>1.1243703945649468</v>
      </c>
      <c r="B185" s="87">
        <f t="shared" si="13"/>
        <v>1.5117698000000001E-2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H185"/>
      <c r="I185"/>
      <c r="J185"/>
      <c r="K185"/>
      <c r="L185"/>
      <c r="M185"/>
      <c r="N185"/>
      <c r="O185"/>
      <c r="V185" s="101">
        <f t="shared" si="23"/>
        <v>1.5563025007672873</v>
      </c>
      <c r="W185" s="103">
        <f t="shared" si="22"/>
        <v>4.3138124E-2</v>
      </c>
      <c r="X185" s="41">
        <f>'140°C'!J65</f>
        <v>4126</v>
      </c>
      <c r="Y185" s="41">
        <f>'140°C'!K65</f>
        <v>140</v>
      </c>
      <c r="Z185" s="41">
        <f>'140°C'!L65</f>
        <v>2</v>
      </c>
      <c r="AA185" s="41" t="str">
        <f>'140°C'!M65</f>
        <v>H397</v>
      </c>
      <c r="AB185" s="41" t="str">
        <f>'140°C'!N65</f>
        <v>NA</v>
      </c>
    </row>
    <row r="186" spans="1:28">
      <c r="A186" s="99">
        <f t="shared" si="24"/>
        <v>0.94004787150086644</v>
      </c>
      <c r="B186" s="87">
        <f t="shared" si="13"/>
        <v>1.6409531000000002E-2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H186"/>
      <c r="I186"/>
      <c r="J186"/>
      <c r="K186"/>
      <c r="L186"/>
      <c r="M186"/>
      <c r="N186"/>
      <c r="O186"/>
      <c r="V186" s="101">
        <f t="shared" si="23"/>
        <v>1.5563025007672873</v>
      </c>
      <c r="W186" s="103">
        <f t="shared" si="22"/>
        <v>4.2636528999999999E-2</v>
      </c>
      <c r="X186" s="41">
        <f>'140°C'!J66</f>
        <v>4126</v>
      </c>
      <c r="Y186" s="41">
        <f>'140°C'!K66</f>
        <v>140</v>
      </c>
      <c r="Z186" s="41">
        <f>'140°C'!L66</f>
        <v>2</v>
      </c>
      <c r="AA186" s="41" t="str">
        <f>'140°C'!M66</f>
        <v>H397</v>
      </c>
      <c r="AB186" s="41" t="str">
        <f>'140°C'!N66</f>
        <v>NA</v>
      </c>
    </row>
    <row r="187" spans="1:28">
      <c r="A187" s="99">
        <f t="shared" si="24"/>
        <v>0.94004787150086644</v>
      </c>
      <c r="B187" s="87">
        <f t="shared" si="13"/>
        <v>1.6888013E-2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H187"/>
      <c r="I187"/>
      <c r="J187"/>
      <c r="K187"/>
      <c r="L187"/>
      <c r="M187"/>
      <c r="N187"/>
      <c r="V187" s="101">
        <f t="shared" si="23"/>
        <v>1.8573324964312685</v>
      </c>
      <c r="W187" s="103">
        <f t="shared" si="22"/>
        <v>5.5019376000000002E-2</v>
      </c>
      <c r="X187" s="41">
        <f>'140°C'!J67</f>
        <v>4126</v>
      </c>
      <c r="Y187" s="41">
        <f>'140°C'!K67</f>
        <v>140</v>
      </c>
      <c r="Z187" s="41">
        <f>'140°C'!L67</f>
        <v>4</v>
      </c>
      <c r="AA187" s="41" t="str">
        <f>'140°C'!M67</f>
        <v>H397</v>
      </c>
      <c r="AB187" s="41" t="str">
        <f>'140°C'!N67</f>
        <v>NA</v>
      </c>
    </row>
    <row r="188" spans="1:28">
      <c r="A188" s="99">
        <f t="shared" si="24"/>
        <v>0.94004787150086644</v>
      </c>
      <c r="B188" s="87">
        <f t="shared" si="13"/>
        <v>1.5281853999999999E-2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H188"/>
      <c r="I188"/>
      <c r="J188"/>
      <c r="K188"/>
      <c r="L188"/>
      <c r="M188"/>
      <c r="N188"/>
      <c r="V188" s="101">
        <f t="shared" si="23"/>
        <v>1.8573324964312685</v>
      </c>
      <c r="W188" s="103">
        <f t="shared" si="22"/>
        <v>5.2454644000000002E-2</v>
      </c>
      <c r="X188" s="41">
        <f>'140°C'!J68</f>
        <v>4126</v>
      </c>
      <c r="Y188" s="41">
        <f>'140°C'!K68</f>
        <v>140</v>
      </c>
      <c r="Z188" s="41">
        <f>'140°C'!L68</f>
        <v>4</v>
      </c>
      <c r="AA188" s="41" t="str">
        <f>'140°C'!M68</f>
        <v>H397</v>
      </c>
      <c r="AB188" s="41" t="str">
        <f>'140°C'!N68</f>
        <v>NA</v>
      </c>
    </row>
    <row r="189" spans="1:28">
      <c r="A189" s="99">
        <f t="shared" si="24"/>
        <v>0.94004787150086644</v>
      </c>
      <c r="B189" s="87">
        <f t="shared" si="13"/>
        <v>1.5575111000000001E-2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H189"/>
      <c r="I189"/>
      <c r="J189"/>
      <c r="K189"/>
      <c r="L189"/>
      <c r="M189"/>
      <c r="N189"/>
      <c r="V189" s="101">
        <f t="shared" si="23"/>
        <v>2.0334237554869499</v>
      </c>
      <c r="W189" s="103">
        <f t="shared" si="22"/>
        <v>6.3728652999999996E-2</v>
      </c>
      <c r="X189" s="41">
        <f>'140°C'!J69</f>
        <v>4126</v>
      </c>
      <c r="Y189" s="41">
        <f>'140°C'!K69</f>
        <v>140</v>
      </c>
      <c r="Z189" s="41">
        <f>'140°C'!L69</f>
        <v>6</v>
      </c>
      <c r="AA189" s="41" t="str">
        <f>'140°C'!M69</f>
        <v>H397</v>
      </c>
      <c r="AB189" s="41" t="str">
        <f>'140°C'!N69</f>
        <v>NA</v>
      </c>
    </row>
    <row r="190" spans="1:28">
      <c r="A190" s="99">
        <f t="shared" si="24"/>
        <v>1.1243703945649468</v>
      </c>
      <c r="B190" s="87">
        <f t="shared" si="13"/>
        <v>1.6776536000000002E-2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V190" s="101">
        <f t="shared" si="23"/>
        <v>2.0334237554869499</v>
      </c>
      <c r="W190" s="103">
        <f t="shared" si="22"/>
        <v>5.7803162999999998E-2</v>
      </c>
      <c r="X190" s="41">
        <f>'140°C'!J70</f>
        <v>4126</v>
      </c>
      <c r="Y190" s="41">
        <f>'140°C'!K70</f>
        <v>140</v>
      </c>
      <c r="Z190" s="41">
        <f>'140°C'!L70</f>
        <v>6</v>
      </c>
      <c r="AA190" s="41" t="str">
        <f>'140°C'!M70</f>
        <v>H398</v>
      </c>
      <c r="AB190" s="41" t="str">
        <f>'140°C'!N70</f>
        <v>NA</v>
      </c>
    </row>
    <row r="191" spans="1:28">
      <c r="A191" s="99">
        <f t="shared" si="24"/>
        <v>1.1243703945649468</v>
      </c>
      <c r="B191" s="87">
        <f t="shared" si="13"/>
        <v>1.5003298E-2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V191" s="101">
        <f t="shared" si="23"/>
        <v>2.1583624920952498</v>
      </c>
      <c r="W191" s="103">
        <f t="shared" si="22"/>
        <v>6.0969569000000001E-2</v>
      </c>
      <c r="X191" s="41">
        <f>'140°C'!J71</f>
        <v>4126</v>
      </c>
      <c r="Y191" s="41">
        <f>'140°C'!K71</f>
        <v>140</v>
      </c>
      <c r="Z191" s="41">
        <f>'140°C'!L71</f>
        <v>8</v>
      </c>
      <c r="AA191" s="41" t="str">
        <f>'140°C'!M71</f>
        <v>H398</v>
      </c>
      <c r="AB191" s="41" t="str">
        <f>'140°C'!N71</f>
        <v>NA</v>
      </c>
    </row>
    <row r="192" spans="1:28">
      <c r="A192" s="99">
        <f t="shared" si="24"/>
        <v>1.1243703945649468</v>
      </c>
      <c r="B192" s="87">
        <f t="shared" si="13"/>
        <v>1.5555114E-2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V192" s="101">
        <f t="shared" si="23"/>
        <v>2.1583624920952498</v>
      </c>
      <c r="W192" s="103">
        <f t="shared" si="22"/>
        <v>6.3913187999999996E-2</v>
      </c>
      <c r="X192" s="41">
        <f>'140°C'!J72</f>
        <v>4126</v>
      </c>
      <c r="Y192" s="41">
        <f>'140°C'!K72</f>
        <v>140</v>
      </c>
      <c r="Z192" s="41">
        <f>'140°C'!L72</f>
        <v>8</v>
      </c>
      <c r="AA192" s="41" t="str">
        <f>'140°C'!M72</f>
        <v>H398</v>
      </c>
      <c r="AB192" s="41" t="str">
        <f>'140°C'!N72</f>
        <v>NA</v>
      </c>
    </row>
    <row r="193" spans="1:28">
      <c r="A193" s="99">
        <f t="shared" si="24"/>
        <v>1.1749503467489013</v>
      </c>
      <c r="B193" s="87">
        <f t="shared" si="13"/>
        <v>1.4597681E-2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V193" s="101">
        <f t="shared" si="23"/>
        <v>2.6354837468149119</v>
      </c>
      <c r="W193" s="103">
        <f t="shared" si="22"/>
        <v>9.182179E-2</v>
      </c>
      <c r="X193" s="41">
        <f>'140°C'!J73</f>
        <v>4126</v>
      </c>
      <c r="Y193" s="41">
        <f>'140°C'!K73</f>
        <v>140</v>
      </c>
      <c r="Z193" s="41">
        <f>'140°C'!L73</f>
        <v>24</v>
      </c>
      <c r="AA193" s="41" t="str">
        <f>'140°C'!M73</f>
        <v>H398</v>
      </c>
      <c r="AB193" s="41" t="str">
        <f>'140°C'!N73</f>
        <v>NA</v>
      </c>
    </row>
    <row r="194" spans="1:28">
      <c r="A194" s="99">
        <f t="shared" si="24"/>
        <v>1.1749503467489013</v>
      </c>
      <c r="B194" s="87">
        <f t="shared" si="13"/>
        <v>1.5340588E-2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V194" s="101">
        <f t="shared" si="23"/>
        <v>2.6354837468149119</v>
      </c>
      <c r="W194" s="103">
        <f t="shared" si="22"/>
        <v>8.9684961999999993E-2</v>
      </c>
      <c r="X194" s="41">
        <f>'140°C'!J74</f>
        <v>4126</v>
      </c>
      <c r="Y194" s="41">
        <f>'140°C'!K74</f>
        <v>140</v>
      </c>
      <c r="Z194" s="41">
        <f>'140°C'!L74</f>
        <v>24</v>
      </c>
      <c r="AA194" s="41" t="str">
        <f>'140°C'!M74</f>
        <v>H398</v>
      </c>
      <c r="AB194" s="41" t="str">
        <f>'140°C'!N74</f>
        <v>NA</v>
      </c>
    </row>
    <row r="195" spans="1:28">
      <c r="A195" s="99">
        <f t="shared" si="24"/>
        <v>1.1432648693685927</v>
      </c>
      <c r="B195" s="87">
        <f t="shared" si="13"/>
        <v>1.3649839E-2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V195" s="101">
        <f t="shared" si="23"/>
        <v>2.9365137424788932</v>
      </c>
      <c r="W195" s="103">
        <f t="shared" si="22"/>
        <v>0.108120467</v>
      </c>
      <c r="X195" s="41">
        <f>'140°C'!J75</f>
        <v>4126</v>
      </c>
      <c r="Y195" s="41">
        <f>'140°C'!K75</f>
        <v>140</v>
      </c>
      <c r="Z195" s="41">
        <f>'140°C'!L75</f>
        <v>48</v>
      </c>
      <c r="AA195" s="41" t="str">
        <f>'140°C'!M75</f>
        <v>G483</v>
      </c>
      <c r="AB195" s="41" t="str">
        <f>'140°C'!N75</f>
        <v>NA</v>
      </c>
    </row>
    <row r="196" spans="1:28">
      <c r="A196" s="99">
        <f t="shared" si="24"/>
        <v>1.1432648693685927</v>
      </c>
      <c r="B196" s="87">
        <f t="shared" si="13"/>
        <v>1.4293024E-2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V196" s="101">
        <f t="shared" si="23"/>
        <v>2.9365137424788932</v>
      </c>
      <c r="W196" s="103">
        <f t="shared" si="22"/>
        <v>0.106312631</v>
      </c>
      <c r="X196" s="41">
        <f>'140°C'!J76</f>
        <v>4126</v>
      </c>
      <c r="Y196" s="41">
        <f>'140°C'!K76</f>
        <v>140</v>
      </c>
      <c r="Z196" s="41">
        <f>'140°C'!L76</f>
        <v>48</v>
      </c>
      <c r="AA196" s="41" t="str">
        <f>'140°C'!M76</f>
        <v>G483</v>
      </c>
      <c r="AB196" s="41" t="str">
        <f>'140°C'!N76</f>
        <v>NA</v>
      </c>
    </row>
    <row r="197" spans="1:28">
      <c r="A197" s="99">
        <f t="shared" si="24"/>
        <v>1.1432648693685927</v>
      </c>
      <c r="B197" s="87">
        <f t="shared" si="13"/>
        <v>1.4427743999999999E-2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V197" s="101">
        <f t="shared" si="23"/>
        <v>2.9365137424788932</v>
      </c>
      <c r="W197" s="103">
        <f t="shared" si="22"/>
        <v>9.9091875999999995E-2</v>
      </c>
      <c r="X197" s="41">
        <f>'140°C'!J77</f>
        <v>4126</v>
      </c>
      <c r="Y197" s="41">
        <f>'140°C'!K77</f>
        <v>140</v>
      </c>
      <c r="Z197" s="41">
        <f>'140°C'!L77</f>
        <v>48</v>
      </c>
      <c r="AA197" s="41" t="str">
        <f>'140°C'!M77</f>
        <v>H398</v>
      </c>
      <c r="AB197" s="41" t="str">
        <f>'140°C'!N77</f>
        <v>NA</v>
      </c>
    </row>
    <row r="198" spans="1:28">
      <c r="A198" s="99">
        <f t="shared" si="24"/>
        <v>1.1432648693685927</v>
      </c>
      <c r="B198" s="87">
        <f t="shared" si="13"/>
        <v>1.4211886999999999E-2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V198" s="101">
        <f t="shared" si="23"/>
        <v>2.9365137424788932</v>
      </c>
      <c r="W198" s="103">
        <f t="shared" si="22"/>
        <v>0.102929123</v>
      </c>
      <c r="X198" s="41">
        <f>'140°C'!J78</f>
        <v>4126</v>
      </c>
      <c r="Y198" s="41">
        <f>'140°C'!K78</f>
        <v>140</v>
      </c>
      <c r="Z198" s="41">
        <f>'140°C'!L78</f>
        <v>48</v>
      </c>
      <c r="AA198" s="41" t="str">
        <f>'140°C'!M78</f>
        <v>H398</v>
      </c>
      <c r="AB198" s="41" t="str">
        <f>'140°C'!N78</f>
        <v>NA</v>
      </c>
    </row>
    <row r="199" spans="1:28">
      <c r="A199" s="99">
        <f t="shared" si="24"/>
        <v>1.1432648693685927</v>
      </c>
      <c r="B199" s="87">
        <f t="shared" si="13"/>
        <v>1.4081086E-2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V199" s="101">
        <f t="shared" si="23"/>
        <v>3.1126050015345745</v>
      </c>
      <c r="W199" s="103">
        <f t="shared" si="22"/>
        <v>0.108151372</v>
      </c>
      <c r="X199" s="41">
        <f>'140°C'!J79</f>
        <v>4126</v>
      </c>
      <c r="Y199" s="41">
        <f>'140°C'!K79</f>
        <v>140</v>
      </c>
      <c r="Z199" s="41">
        <f>'140°C'!L79</f>
        <v>72</v>
      </c>
      <c r="AA199" s="41" t="str">
        <f>'140°C'!M79</f>
        <v>H420</v>
      </c>
      <c r="AB199" s="41" t="str">
        <f>'140°C'!N79</f>
        <v>NA</v>
      </c>
    </row>
    <row r="200" spans="1:28">
      <c r="A200" s="99">
        <f t="shared" si="24"/>
        <v>1.1432648693685927</v>
      </c>
      <c r="B200" s="87">
        <f t="shared" si="13"/>
        <v>1.4696580000000001E-2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V200" s="101">
        <f t="shared" si="23"/>
        <v>3.2375437381428744</v>
      </c>
      <c r="W200" s="103">
        <f t="shared" si="22"/>
        <v>0.122377071</v>
      </c>
      <c r="X200" s="41">
        <f>'140°C'!J80</f>
        <v>4126</v>
      </c>
      <c r="Y200" s="41">
        <f>'140°C'!K80</f>
        <v>140</v>
      </c>
      <c r="Z200" s="41">
        <f>'140°C'!L80</f>
        <v>96</v>
      </c>
      <c r="AA200" s="41" t="str">
        <f>'140°C'!M80</f>
        <v>H398</v>
      </c>
      <c r="AB200" s="41" t="str">
        <f>'140°C'!N80</f>
        <v>NA</v>
      </c>
    </row>
    <row r="201" spans="1:28">
      <c r="A201" s="99">
        <f t="shared" si="24"/>
        <v>1.1432648693685927</v>
      </c>
      <c r="B201" s="87">
        <f t="shared" si="13"/>
        <v>1.7000370000000001E-2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V201" s="101">
        <f t="shared" ref="V201:V225" si="25">LOG(G103*W$146)</f>
        <v>3.2375437381428744</v>
      </c>
      <c r="W201" s="103">
        <f t="shared" si="22"/>
        <v>0.11978465100000001</v>
      </c>
      <c r="X201" s="41">
        <f>'140°C'!J81</f>
        <v>4126</v>
      </c>
      <c r="Y201" s="41">
        <f>'140°C'!K81</f>
        <v>140</v>
      </c>
      <c r="Z201" s="41">
        <f>'140°C'!L81</f>
        <v>96</v>
      </c>
      <c r="AA201" s="41" t="str">
        <f>'140°C'!M81</f>
        <v>H398</v>
      </c>
      <c r="AB201" s="41" t="str">
        <f>'140°C'!N81</f>
        <v>NA</v>
      </c>
    </row>
    <row r="202" spans="1:28">
      <c r="A202" s="99">
        <f t="shared" si="24"/>
        <v>1.1243703945649468</v>
      </c>
      <c r="B202" s="87">
        <f t="shared" si="13"/>
        <v>1.1048541E-2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V202" s="101">
        <f t="shared" si="25"/>
        <v>3.3344537511509307</v>
      </c>
      <c r="W202" s="103">
        <f t="shared" si="22"/>
        <v>0.12353541799999999</v>
      </c>
      <c r="X202" s="41">
        <f>'140°C'!J82</f>
        <v>4126</v>
      </c>
      <c r="Y202" s="41">
        <f>'140°C'!K82</f>
        <v>140</v>
      </c>
      <c r="Z202" s="41">
        <f>'140°C'!L82</f>
        <v>120</v>
      </c>
      <c r="AA202" s="41" t="str">
        <f>'140°C'!M82</f>
        <v>H420</v>
      </c>
      <c r="AB202" s="41" t="str">
        <f>'140°C'!N82</f>
        <v>NA</v>
      </c>
    </row>
    <row r="203" spans="1:28">
      <c r="A203" s="99">
        <f t="shared" si="24"/>
        <v>0.94004787150086644</v>
      </c>
      <c r="B203" s="87">
        <f t="shared" si="13"/>
        <v>1.7618801E-2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V203" s="101">
        <f t="shared" si="25"/>
        <v>3.3344537511509307</v>
      </c>
      <c r="W203" s="103">
        <f t="shared" si="22"/>
        <v>0.118455027</v>
      </c>
      <c r="X203" s="41">
        <f>'140°C'!J83</f>
        <v>4126</v>
      </c>
      <c r="Y203" s="41">
        <f>'140°C'!K83</f>
        <v>140</v>
      </c>
      <c r="Z203" s="41">
        <f>'140°C'!L83</f>
        <v>120</v>
      </c>
      <c r="AA203" s="41" t="str">
        <f>'140°C'!M83</f>
        <v>H420</v>
      </c>
      <c r="AB203" s="41" t="str">
        <f>'140°C'!N83</f>
        <v>NA</v>
      </c>
    </row>
    <row r="204" spans="1:28">
      <c r="A204" s="99">
        <f t="shared" si="24"/>
        <v>0.94004787150086644</v>
      </c>
      <c r="B204" s="87">
        <f t="shared" si="13"/>
        <v>1.8877204000000002E-2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V204" s="101">
        <f t="shared" si="25"/>
        <v>1.255272505103306</v>
      </c>
      <c r="W204" s="103">
        <f t="shared" si="22"/>
        <v>3.3567044999999997E-2</v>
      </c>
      <c r="X204" s="41">
        <f>'140°C'!J84</f>
        <v>4129</v>
      </c>
      <c r="Y204" s="41">
        <f>'140°C'!K84</f>
        <v>140</v>
      </c>
      <c r="Z204" s="41">
        <f>'140°C'!L84</f>
        <v>1</v>
      </c>
      <c r="AA204" s="41" t="str">
        <f>'140°C'!M84</f>
        <v>H398</v>
      </c>
      <c r="AB204" s="41" t="str">
        <f>'140°C'!N84</f>
        <v>NA</v>
      </c>
    </row>
    <row r="205" spans="1:28">
      <c r="A205" s="99">
        <f t="shared" si="24"/>
        <v>0.94004787150086644</v>
      </c>
      <c r="B205" s="87">
        <f t="shared" si="13"/>
        <v>1.6991353000000001E-2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V205" s="101">
        <f t="shared" si="25"/>
        <v>1.255272505103306</v>
      </c>
      <c r="W205" s="103">
        <f t="shared" si="22"/>
        <v>4.4484035999999998E-2</v>
      </c>
      <c r="X205" s="41">
        <f>'140°C'!J85</f>
        <v>4129</v>
      </c>
      <c r="Y205" s="41">
        <f>'140°C'!K85</f>
        <v>140</v>
      </c>
      <c r="Z205" s="41">
        <f>'140°C'!L85</f>
        <v>1</v>
      </c>
      <c r="AA205" s="41" t="str">
        <f>'140°C'!M85</f>
        <v>H398</v>
      </c>
      <c r="AB205" s="41" t="str">
        <f>'140°C'!N85</f>
        <v>NA</v>
      </c>
    </row>
    <row r="206" spans="1:28">
      <c r="A206" s="99">
        <f t="shared" si="24"/>
        <v>1.1243703945649468</v>
      </c>
      <c r="B206" s="87">
        <f t="shared" si="13"/>
        <v>1.6203903814999802E-2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V206" s="101">
        <f t="shared" si="25"/>
        <v>1.5563025007672873</v>
      </c>
      <c r="W206" s="103">
        <f t="shared" si="22"/>
        <v>3.5012252000000001E-2</v>
      </c>
      <c r="X206" s="41">
        <f>'140°C'!J86</f>
        <v>4129</v>
      </c>
      <c r="Y206" s="41">
        <f>'140°C'!K86</f>
        <v>140</v>
      </c>
      <c r="Z206" s="41">
        <f>'140°C'!L86</f>
        <v>2</v>
      </c>
      <c r="AA206" s="41" t="str">
        <f>'140°C'!M86</f>
        <v>H398</v>
      </c>
      <c r="AB206" s="41" t="str">
        <f>'140°C'!N86</f>
        <v>NA</v>
      </c>
    </row>
    <row r="207" spans="1:28">
      <c r="A207" s="99">
        <f t="shared" si="24"/>
        <v>1.1243703945649468</v>
      </c>
      <c r="B207" s="87">
        <f t="shared" si="13"/>
        <v>1.6491992370263397E-2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V207" s="101">
        <f t="shared" si="25"/>
        <v>1.5563025007672873</v>
      </c>
      <c r="W207" s="103">
        <f t="shared" ref="W207:W225" si="26">H109</f>
        <v>4.0960537999999998E-2</v>
      </c>
      <c r="X207" s="41">
        <f>'140°C'!J87</f>
        <v>4129</v>
      </c>
      <c r="Y207" s="41">
        <f>'140°C'!K87</f>
        <v>140</v>
      </c>
      <c r="Z207" s="41">
        <f>'140°C'!L87</f>
        <v>2</v>
      </c>
      <c r="AA207" s="41" t="str">
        <f>'140°C'!M87</f>
        <v>H398</v>
      </c>
      <c r="AB207" s="41" t="str">
        <f>'140°C'!N87</f>
        <v>NA</v>
      </c>
    </row>
    <row r="208" spans="1:28">
      <c r="A208" s="99">
        <f t="shared" si="24"/>
        <v>1.1243703945649468</v>
      </c>
      <c r="B208" s="87">
        <f t="shared" si="13"/>
        <v>1.6420242127456627E-2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V208" s="101">
        <f t="shared" si="25"/>
        <v>1.8573324964312685</v>
      </c>
      <c r="W208" s="103">
        <f t="shared" si="26"/>
        <v>4.9653306000000001E-2</v>
      </c>
      <c r="X208" s="41">
        <f>'140°C'!J88</f>
        <v>4129</v>
      </c>
      <c r="Y208" s="41">
        <f>'140°C'!K88</f>
        <v>140</v>
      </c>
      <c r="Z208" s="41">
        <f>'140°C'!L88</f>
        <v>4</v>
      </c>
      <c r="AA208" s="41" t="str">
        <f>'140°C'!M88</f>
        <v>H398</v>
      </c>
      <c r="AB208" s="41" t="str">
        <f>'140°C'!N88</f>
        <v>NA</v>
      </c>
    </row>
    <row r="209" spans="1:28">
      <c r="A209" s="99">
        <f t="shared" si="24"/>
        <v>1.1243703945649468</v>
      </c>
      <c r="B209" s="87">
        <f t="shared" si="13"/>
        <v>1.5136433408274886E-2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V209" s="101">
        <f t="shared" si="25"/>
        <v>1.8573324964312685</v>
      </c>
      <c r="W209" s="103">
        <f t="shared" si="26"/>
        <v>4.9463679000000003E-2</v>
      </c>
      <c r="X209" s="41">
        <f>'140°C'!J89</f>
        <v>4129</v>
      </c>
      <c r="Y209" s="41">
        <f>'140°C'!K89</f>
        <v>140</v>
      </c>
      <c r="Z209" s="41">
        <f>'140°C'!L89</f>
        <v>4</v>
      </c>
      <c r="AA209" s="41" t="str">
        <f>'140°C'!M89</f>
        <v>H398</v>
      </c>
      <c r="AB209" s="41" t="str">
        <f>'140°C'!N89</f>
        <v>NA</v>
      </c>
    </row>
    <row r="210" spans="1:28">
      <c r="A210" s="99">
        <f t="shared" si="24"/>
        <v>1.1243703945649468</v>
      </c>
      <c r="B210" s="87">
        <f t="shared" si="13"/>
        <v>1.6925811246025185E-2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V210" s="101">
        <f t="shared" si="25"/>
        <v>2.0334237554869499</v>
      </c>
      <c r="W210" s="103">
        <f t="shared" si="26"/>
        <v>5.9623403999999998E-2</v>
      </c>
      <c r="X210" s="41">
        <f>'140°C'!J90</f>
        <v>4129</v>
      </c>
      <c r="Y210" s="41">
        <f>'140°C'!K90</f>
        <v>140</v>
      </c>
      <c r="Z210" s="41">
        <f>'140°C'!L90</f>
        <v>6</v>
      </c>
      <c r="AA210" s="41" t="str">
        <f>'140°C'!M90</f>
        <v>H398</v>
      </c>
      <c r="AB210" s="41" t="str">
        <f>'140°C'!N90</f>
        <v>NA</v>
      </c>
    </row>
    <row r="211" spans="1:28">
      <c r="A211" s="99">
        <f t="shared" si="24"/>
        <v>1.1243703945649468</v>
      </c>
      <c r="B211" s="87">
        <f t="shared" si="13"/>
        <v>1.5941616361199562E-2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V211" s="101">
        <f t="shared" si="25"/>
        <v>2.0334237554869499</v>
      </c>
      <c r="W211" s="103">
        <f t="shared" si="26"/>
        <v>5.3708230000000003E-2</v>
      </c>
      <c r="X211" s="41">
        <f>'140°C'!J91</f>
        <v>4129</v>
      </c>
      <c r="Y211" s="41">
        <f>'140°C'!K91</f>
        <v>140</v>
      </c>
      <c r="Z211" s="41">
        <f>'140°C'!L91</f>
        <v>6</v>
      </c>
      <c r="AA211" s="41" t="str">
        <f>'140°C'!M91</f>
        <v>H398</v>
      </c>
      <c r="AB211" s="41" t="str">
        <f>'140°C'!N91</f>
        <v>NA</v>
      </c>
    </row>
    <row r="212" spans="1:28">
      <c r="A212" s="99">
        <f t="shared" ref="A212:A243" si="27">LOG(A89*B$146)</f>
        <v>1.1243703945649468</v>
      </c>
      <c r="B212" s="87">
        <f t="shared" si="13"/>
        <v>1.9223476315228742E-2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V212" s="101">
        <f t="shared" si="25"/>
        <v>2.1583624920952498</v>
      </c>
      <c r="W212" s="103">
        <f t="shared" si="26"/>
        <v>6.1447599999999998E-2</v>
      </c>
      <c r="X212" s="41">
        <f>'140°C'!J92</f>
        <v>4129</v>
      </c>
      <c r="Y212" s="41">
        <f>'140°C'!K92</f>
        <v>140</v>
      </c>
      <c r="Z212" s="41">
        <f>'140°C'!L92</f>
        <v>8</v>
      </c>
      <c r="AA212" s="41" t="str">
        <f>'140°C'!M92</f>
        <v>H398</v>
      </c>
      <c r="AB212" s="41" t="str">
        <f>'140°C'!N92</f>
        <v>NA</v>
      </c>
    </row>
    <row r="213" spans="1:28">
      <c r="A213" s="99">
        <f t="shared" si="27"/>
        <v>1.1243703945649468</v>
      </c>
      <c r="B213" s="87">
        <f t="shared" ref="B213:B263" si="28">B90</f>
        <v>1.7454306623940263E-2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V213" s="101">
        <f t="shared" si="25"/>
        <v>2.1583624920952498</v>
      </c>
      <c r="W213" s="103">
        <f t="shared" si="26"/>
        <v>5.9897950999999998E-2</v>
      </c>
      <c r="X213" s="41">
        <f>'140°C'!J93</f>
        <v>4129</v>
      </c>
      <c r="Y213" s="41">
        <f>'140°C'!K93</f>
        <v>140</v>
      </c>
      <c r="Z213" s="41">
        <f>'140°C'!L93</f>
        <v>8</v>
      </c>
      <c r="AA213" s="41" t="str">
        <f>'140°C'!M93</f>
        <v>H398</v>
      </c>
      <c r="AB213" s="41" t="str">
        <f>'140°C'!N93</f>
        <v>NA</v>
      </c>
    </row>
    <row r="214" spans="1:28">
      <c r="A214" s="99">
        <f t="shared" si="27"/>
        <v>1.1243703945649468</v>
      </c>
      <c r="B214" s="87">
        <f t="shared" si="28"/>
        <v>1.5994643877073809E-2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V214" s="101">
        <f t="shared" si="25"/>
        <v>2.6354837468149119</v>
      </c>
      <c r="W214" s="103">
        <f t="shared" si="26"/>
        <v>8.4333564999999999E-2</v>
      </c>
      <c r="X214" s="41">
        <f>'140°C'!J94</f>
        <v>4129</v>
      </c>
      <c r="Y214" s="41">
        <f>'140°C'!K94</f>
        <v>140</v>
      </c>
      <c r="Z214" s="41">
        <f>'140°C'!L94</f>
        <v>24</v>
      </c>
      <c r="AA214" s="41" t="str">
        <f>'140°C'!M94</f>
        <v>H398</v>
      </c>
      <c r="AB214" s="41" t="str">
        <f>'140°C'!N94</f>
        <v>NA</v>
      </c>
    </row>
    <row r="215" spans="1:28">
      <c r="A215" s="99">
        <f t="shared" si="27"/>
        <v>1.1243703945649468</v>
      </c>
      <c r="B215" s="87">
        <f t="shared" si="28"/>
        <v>1.5689568535196239E-2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V215" s="101">
        <f t="shared" si="25"/>
        <v>2.6354837468149119</v>
      </c>
      <c r="W215" s="103">
        <f t="shared" si="26"/>
        <v>8.2491558000000006E-2</v>
      </c>
      <c r="X215" s="41">
        <f>'140°C'!J95</f>
        <v>4129</v>
      </c>
      <c r="Y215" s="41">
        <f>'140°C'!K95</f>
        <v>140</v>
      </c>
      <c r="Z215" s="41">
        <f>'140°C'!L95</f>
        <v>24</v>
      </c>
      <c r="AA215" s="41" t="str">
        <f>'140°C'!M95</f>
        <v>H398</v>
      </c>
      <c r="AB215" s="41" t="str">
        <f>'140°C'!N95</f>
        <v>NA</v>
      </c>
    </row>
    <row r="216" spans="1:28">
      <c r="A216" s="99">
        <f t="shared" si="27"/>
        <v>1.1243703945649468</v>
      </c>
      <c r="B216" s="87">
        <f t="shared" si="28"/>
        <v>1.6171639730968763E-2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V216" s="101">
        <f t="shared" si="25"/>
        <v>2.9365137424788932</v>
      </c>
      <c r="W216" s="103">
        <f t="shared" si="26"/>
        <v>0.110399463</v>
      </c>
      <c r="X216" s="41">
        <f>'140°C'!J96</f>
        <v>4129</v>
      </c>
      <c r="Y216" s="41">
        <f>'140°C'!K96</f>
        <v>140</v>
      </c>
      <c r="Z216" s="41">
        <f>'140°C'!L96</f>
        <v>48</v>
      </c>
      <c r="AA216" s="41" t="str">
        <f>'140°C'!M96</f>
        <v>G483</v>
      </c>
      <c r="AB216" s="41" t="str">
        <f>'140°C'!N96</f>
        <v>NA</v>
      </c>
    </row>
    <row r="217" spans="1:28">
      <c r="A217" s="99">
        <f t="shared" si="27"/>
        <v>1.1243703945649468</v>
      </c>
      <c r="B217" s="87">
        <f t="shared" si="28"/>
        <v>1.6249602742649537E-2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V217" s="101">
        <f t="shared" si="25"/>
        <v>2.9365137424788932</v>
      </c>
      <c r="W217" s="103">
        <f t="shared" si="26"/>
        <v>0.10173082899999999</v>
      </c>
      <c r="X217" s="41">
        <f>'140°C'!J97</f>
        <v>4129</v>
      </c>
      <c r="Y217" s="41">
        <f>'140°C'!K97</f>
        <v>140</v>
      </c>
      <c r="Z217" s="41">
        <f>'140°C'!L97</f>
        <v>48</v>
      </c>
      <c r="AA217" s="41" t="str">
        <f>'140°C'!M97</f>
        <v>G483</v>
      </c>
      <c r="AB217" s="41" t="str">
        <f>'140°C'!N97</f>
        <v>NA</v>
      </c>
    </row>
    <row r="218" spans="1:28">
      <c r="A218" s="99">
        <f t="shared" si="27"/>
        <v>1.1243703945649468</v>
      </c>
      <c r="B218" s="87">
        <f t="shared" si="28"/>
        <v>1.5625662060958386E-2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5"/>
        <v>2.9365137424788932</v>
      </c>
      <c r="W218" s="103">
        <f t="shared" si="26"/>
        <v>9.2793929999999997E-2</v>
      </c>
      <c r="X218" s="41">
        <f>'140°C'!J98</f>
        <v>4129</v>
      </c>
      <c r="Y218" s="41">
        <f>'140°C'!K98</f>
        <v>140</v>
      </c>
      <c r="Z218" s="41">
        <f>'140°C'!L98</f>
        <v>48</v>
      </c>
      <c r="AA218" s="41" t="str">
        <f>'140°C'!M98</f>
        <v>H398</v>
      </c>
      <c r="AB218" s="41" t="str">
        <f>'140°C'!N98</f>
        <v>NA</v>
      </c>
    </row>
    <row r="219" spans="1:28">
      <c r="A219" s="99">
        <f t="shared" si="27"/>
        <v>1.1243703945649468</v>
      </c>
      <c r="B219" s="87">
        <f t="shared" si="28"/>
        <v>1.7259635020018853E-2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5"/>
        <v>2.9365137424788932</v>
      </c>
      <c r="W219" s="103">
        <f t="shared" si="26"/>
        <v>8.9439648999999996E-2</v>
      </c>
      <c r="X219" s="41">
        <f>'140°C'!J99</f>
        <v>4129</v>
      </c>
      <c r="Y219" s="41">
        <f>'140°C'!K99</f>
        <v>140</v>
      </c>
      <c r="Z219" s="41">
        <f>'140°C'!L99</f>
        <v>48</v>
      </c>
      <c r="AA219" s="41" t="str">
        <f>'140°C'!M99</f>
        <v>H398</v>
      </c>
      <c r="AB219" s="41" t="str">
        <f>'140°C'!N99</f>
        <v>NA</v>
      </c>
    </row>
    <row r="220" spans="1:28">
      <c r="A220" s="99">
        <f t="shared" si="27"/>
        <v>1.1243703945649468</v>
      </c>
      <c r="B220" s="87">
        <f t="shared" si="28"/>
        <v>1.5587086792478428E-2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5"/>
        <v>3.1126050015345745</v>
      </c>
      <c r="W220" s="103">
        <f t="shared" si="26"/>
        <v>8.9950573000000006E-2</v>
      </c>
      <c r="X220" s="41">
        <f>'140°C'!J100</f>
        <v>4129</v>
      </c>
      <c r="Y220" s="41">
        <f>'140°C'!K100</f>
        <v>140</v>
      </c>
      <c r="Z220" s="41">
        <f>'140°C'!L100</f>
        <v>72</v>
      </c>
      <c r="AA220" s="41" t="str">
        <f>'140°C'!M100</f>
        <v>H398</v>
      </c>
      <c r="AB220" s="41" t="str">
        <f>'140°C'!N100</f>
        <v>NA</v>
      </c>
    </row>
    <row r="221" spans="1:28">
      <c r="A221" s="99">
        <f t="shared" si="27"/>
        <v>1.1243703945649468</v>
      </c>
      <c r="B221" s="87">
        <f t="shared" si="28"/>
        <v>1.816741143734036E-2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5"/>
        <v>3.1126050015345745</v>
      </c>
      <c r="W221" s="103">
        <f t="shared" si="26"/>
        <v>0.10155211</v>
      </c>
      <c r="X221" s="41">
        <f>'140°C'!J101</f>
        <v>4129</v>
      </c>
      <c r="Y221" s="41">
        <f>'140°C'!K101</f>
        <v>140</v>
      </c>
      <c r="Z221" s="41">
        <f>'140°C'!L101</f>
        <v>72</v>
      </c>
      <c r="AA221" s="41" t="str">
        <f>'140°C'!M101</f>
        <v>H398</v>
      </c>
      <c r="AB221" s="41" t="str">
        <f>'140°C'!N101</f>
        <v>NA</v>
      </c>
    </row>
    <row r="222" spans="1:28">
      <c r="A222" s="99">
        <f t="shared" si="27"/>
        <v>1.1243703945649468</v>
      </c>
      <c r="B222" s="87">
        <f t="shared" si="28"/>
        <v>3.2803367466644771E-2</v>
      </c>
      <c r="C222" s="138">
        <f>fossil!J77</f>
        <v>4093</v>
      </c>
      <c r="D222" s="138" t="str">
        <f>fossil!K77</f>
        <v>YLB</v>
      </c>
      <c r="E222" s="138" t="str">
        <f>fossil!L77</f>
        <v>Anglo-Scandinavian</v>
      </c>
      <c r="F222" s="138" t="str">
        <f>fossil!M77</f>
        <v>H391</v>
      </c>
      <c r="G222" s="138" t="str">
        <f>fossil!N77</f>
        <v>contam nh4</v>
      </c>
      <c r="V222" s="101">
        <f t="shared" si="25"/>
        <v>3.2375437381428744</v>
      </c>
      <c r="W222" s="103">
        <f t="shared" si="26"/>
        <v>0.106361386</v>
      </c>
      <c r="X222" s="41">
        <f>'140°C'!J102</f>
        <v>4129</v>
      </c>
      <c r="Y222" s="41">
        <f>'140°C'!K102</f>
        <v>140</v>
      </c>
      <c r="Z222" s="41">
        <f>'140°C'!L102</f>
        <v>96</v>
      </c>
      <c r="AA222" s="41" t="str">
        <f>'140°C'!M102</f>
        <v>H398</v>
      </c>
      <c r="AB222" s="41" t="str">
        <f>'140°C'!N102</f>
        <v>NA</v>
      </c>
    </row>
    <row r="223" spans="1:28">
      <c r="A223" s="99">
        <f t="shared" si="27"/>
        <v>1.1243703945649468</v>
      </c>
      <c r="B223" s="87">
        <f t="shared" si="28"/>
        <v>1.7371401334596508E-2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25"/>
        <v>3.2375437381428744</v>
      </c>
      <c r="W223" s="103">
        <f t="shared" si="26"/>
        <v>0.114204137</v>
      </c>
      <c r="X223" s="41">
        <f>'140°C'!J103</f>
        <v>4129</v>
      </c>
      <c r="Y223" s="41">
        <f>'140°C'!K103</f>
        <v>140</v>
      </c>
      <c r="Z223" s="41">
        <f>'140°C'!L103</f>
        <v>96</v>
      </c>
      <c r="AA223" s="41" t="str">
        <f>'140°C'!M103</f>
        <v>H398</v>
      </c>
      <c r="AB223" s="41" t="str">
        <f>'140°C'!N103</f>
        <v>NA</v>
      </c>
    </row>
    <row r="224" spans="1:28">
      <c r="A224" s="99">
        <f t="shared" si="27"/>
        <v>1.1243703945649468</v>
      </c>
      <c r="B224" s="87">
        <f t="shared" si="28"/>
        <v>1.47072270261539E-2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25"/>
        <v>3.3344537511509307</v>
      </c>
      <c r="W224" s="103">
        <f t="shared" si="26"/>
        <v>0.114974443</v>
      </c>
      <c r="X224" s="41">
        <f>'140°C'!J104</f>
        <v>4129</v>
      </c>
      <c r="Y224" s="41">
        <f>'140°C'!K104</f>
        <v>140</v>
      </c>
      <c r="Z224" s="41">
        <f>'140°C'!L104</f>
        <v>120</v>
      </c>
      <c r="AA224" s="41" t="str">
        <f>'140°C'!M104</f>
        <v>H398</v>
      </c>
      <c r="AB224" s="41" t="str">
        <f>'140°C'!N104</f>
        <v>NA</v>
      </c>
    </row>
    <row r="225" spans="1:28">
      <c r="A225" s="99">
        <f t="shared" si="27"/>
        <v>1.1243703945649468</v>
      </c>
      <c r="B225" s="87">
        <f t="shared" si="28"/>
        <v>1.8322467914321291E-2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25"/>
        <v>3.3344537511509307</v>
      </c>
      <c r="W225" s="103">
        <f t="shared" si="26"/>
        <v>0.10704865299999999</v>
      </c>
      <c r="X225" s="41">
        <f>'140°C'!J105</f>
        <v>4129</v>
      </c>
      <c r="Y225" s="41">
        <f>'140°C'!K105</f>
        <v>140</v>
      </c>
      <c r="Z225" s="41">
        <f>'140°C'!L105</f>
        <v>120</v>
      </c>
      <c r="AA225" s="41" t="str">
        <f>'140°C'!M105</f>
        <v>H398</v>
      </c>
      <c r="AB225" s="41" t="str">
        <f>'140°C'!N105</f>
        <v>NA</v>
      </c>
    </row>
    <row r="226" spans="1:28">
      <c r="A226" s="99">
        <f t="shared" si="27"/>
        <v>1.1243703945649468</v>
      </c>
      <c r="B226" s="87">
        <f t="shared" si="28"/>
        <v>1.841729592988529E-2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</row>
    <row r="227" spans="1:28">
      <c r="A227" s="99">
        <f t="shared" si="27"/>
        <v>1.1243703945649468</v>
      </c>
      <c r="B227" s="87">
        <f t="shared" si="28"/>
        <v>1.7082486091960468E-2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</row>
    <row r="228" spans="1:28">
      <c r="A228" s="99">
        <f t="shared" si="27"/>
        <v>0.88782798330878099</v>
      </c>
      <c r="B228" s="87">
        <f t="shared" si="28"/>
        <v>1.7159670914415826E-2</v>
      </c>
      <c r="C228">
        <f>fossil!J83</f>
        <v>3944</v>
      </c>
      <c r="D228" t="str">
        <f>fossil!K83</f>
        <v>NBG</v>
      </c>
      <c r="E228">
        <f>fossil!L83</f>
        <v>6</v>
      </c>
      <c r="F228" t="str">
        <f>fossil!M83</f>
        <v>G483</v>
      </c>
      <c r="G228">
        <f>fossil!N83</f>
        <v>0</v>
      </c>
    </row>
    <row r="229" spans="1:28">
      <c r="A229" s="99">
        <f t="shared" si="27"/>
        <v>0.88782798330878099</v>
      </c>
      <c r="B229" s="87">
        <f t="shared" si="28"/>
        <v>1.619365429650545E-2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</row>
    <row r="230" spans="1:28">
      <c r="A230" s="99">
        <f t="shared" si="27"/>
        <v>0.88782798330878099</v>
      </c>
      <c r="B230" s="87">
        <f t="shared" si="28"/>
        <v>1.6040301927413264E-2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</row>
    <row r="231" spans="1:28">
      <c r="A231" s="99">
        <f t="shared" si="27"/>
        <v>0.88782798330878099</v>
      </c>
      <c r="B231" s="87">
        <f t="shared" si="28"/>
        <v>1.6244307045225E-2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</row>
    <row r="232" spans="1:28">
      <c r="A232" s="99">
        <f t="shared" si="27"/>
        <v>0.88782798330878099</v>
      </c>
      <c r="B232" s="87">
        <f t="shared" si="28"/>
        <v>1.6190970969570315E-2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</row>
    <row r="233" spans="1:28">
      <c r="A233" s="99">
        <f t="shared" si="27"/>
        <v>0.88782798330878099</v>
      </c>
      <c r="B233" s="87">
        <f t="shared" si="28"/>
        <v>1.6845620708985001E-2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</row>
    <row r="234" spans="1:28">
      <c r="A234" s="99">
        <f t="shared" si="27"/>
        <v>0.82845984303699727</v>
      </c>
      <c r="B234" s="87">
        <f t="shared" si="28"/>
        <v>1.7846760682037652E-2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</row>
    <row r="235" spans="1:28">
      <c r="A235" s="99">
        <f t="shared" si="27"/>
        <v>0.82845984303699727</v>
      </c>
      <c r="B235" s="87">
        <f t="shared" si="28"/>
        <v>1.5949309212696036E-2</v>
      </c>
      <c r="C235">
        <f>fossil!J90</f>
        <v>3951</v>
      </c>
      <c r="D235" t="str">
        <f>fossil!K90</f>
        <v>NBG</v>
      </c>
      <c r="E235">
        <f>fossil!L90</f>
        <v>8</v>
      </c>
      <c r="F235" t="str">
        <f>fossil!M90</f>
        <v>G483</v>
      </c>
      <c r="G235">
        <f>fossil!N90</f>
        <v>0</v>
      </c>
    </row>
    <row r="236" spans="1:28">
      <c r="A236" s="99">
        <f t="shared" si="27"/>
        <v>0.82845984303699727</v>
      </c>
      <c r="B236" s="87">
        <f t="shared" si="28"/>
        <v>1.7391745100153989E-2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</row>
    <row r="237" spans="1:28">
      <c r="A237" s="99">
        <f t="shared" si="27"/>
        <v>0.82845984303699727</v>
      </c>
      <c r="B237" s="87">
        <f t="shared" si="28"/>
        <v>1.5979792853708874E-2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</row>
    <row r="238" spans="1:28">
      <c r="A238" s="99">
        <f t="shared" si="27"/>
        <v>0.82845984303699727</v>
      </c>
      <c r="B238" s="87">
        <f t="shared" si="28"/>
        <v>1.6786882116221577E-2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</row>
    <row r="239" spans="1:28">
      <c r="A239" s="99">
        <f t="shared" si="27"/>
        <v>0.82845984303699727</v>
      </c>
      <c r="B239" s="87">
        <f t="shared" si="28"/>
        <v>1.7280151535187232E-2</v>
      </c>
      <c r="C239">
        <f>fossil!J94</f>
        <v>3955</v>
      </c>
      <c r="D239" t="str">
        <f>fossil!K94</f>
        <v>NBG</v>
      </c>
      <c r="E239">
        <f>fossil!L94</f>
        <v>8</v>
      </c>
      <c r="F239" t="str">
        <f>fossil!M94</f>
        <v>G483</v>
      </c>
      <c r="G239">
        <f>fossil!N94</f>
        <v>0</v>
      </c>
    </row>
    <row r="240" spans="1:28">
      <c r="A240" s="99">
        <f t="shared" si="27"/>
        <v>0.82845984303699727</v>
      </c>
      <c r="B240" s="87">
        <f t="shared" si="28"/>
        <v>1.5877471810872828E-2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</row>
    <row r="241" spans="1:19">
      <c r="A241" s="99">
        <f t="shared" si="27"/>
        <v>0.82845984303699727</v>
      </c>
      <c r="B241" s="87">
        <f t="shared" si="28"/>
        <v>1.6249189159375649E-2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</row>
    <row r="242" spans="1:19">
      <c r="A242" s="99">
        <f t="shared" si="27"/>
        <v>0.98665736992021802</v>
      </c>
      <c r="B242" s="87">
        <f t="shared" si="28"/>
        <v>1.5272363215793217E-2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</row>
    <row r="243" spans="1:19">
      <c r="A243" s="99">
        <f t="shared" si="27"/>
        <v>0.98665736992021802</v>
      </c>
      <c r="B243" s="87">
        <f t="shared" si="28"/>
        <v>1.9592004406061021E-2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  <c r="Q243"/>
      <c r="R243"/>
      <c r="S243"/>
    </row>
    <row r="244" spans="1:19">
      <c r="A244" s="99">
        <f t="shared" ref="A244:A263" si="29">LOG(A121*B$146)</f>
        <v>0.98665736992021802</v>
      </c>
      <c r="B244" s="87">
        <f t="shared" si="28"/>
        <v>1.589032136687599E-2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</row>
    <row r="245" spans="1:19">
      <c r="A245" s="99">
        <f t="shared" si="29"/>
        <v>0.98665736992021802</v>
      </c>
      <c r="B245" s="87">
        <f t="shared" si="28"/>
        <v>1.4593094714262449E-2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</row>
    <row r="246" spans="1:19">
      <c r="A246" s="99">
        <f t="shared" si="29"/>
        <v>1.1243703945649468</v>
      </c>
      <c r="B246" s="87">
        <f t="shared" si="28"/>
        <v>1.5668392503699918E-2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</row>
    <row r="247" spans="1:19">
      <c r="A247" s="99">
        <f t="shared" si="29"/>
        <v>1.1243703945649468</v>
      </c>
      <c r="B247" s="87">
        <f t="shared" si="28"/>
        <v>1.7626379117552077E-2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</row>
    <row r="248" spans="1:19">
      <c r="A248" s="99">
        <f t="shared" si="29"/>
        <v>1.237123717100808</v>
      </c>
      <c r="B248" s="87">
        <f t="shared" si="28"/>
        <v>1.5724654517511046E-2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</row>
    <row r="249" spans="1:19">
      <c r="A249" s="99">
        <f t="shared" si="29"/>
        <v>1.237123717100808</v>
      </c>
      <c r="B249" s="87">
        <f t="shared" si="28"/>
        <v>1.5666762042655696E-2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</row>
    <row r="250" spans="1:19">
      <c r="A250" s="99">
        <f t="shared" si="29"/>
        <v>1.237123717100808</v>
      </c>
      <c r="B250" s="87">
        <f t="shared" si="28"/>
        <v>1.5720257386859934E-2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</row>
    <row r="251" spans="1:19">
      <c r="A251" s="99">
        <f t="shared" si="29"/>
        <v>1.237123717100808</v>
      </c>
      <c r="B251" s="87">
        <f t="shared" si="28"/>
        <v>1.7664368616215058E-2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</row>
    <row r="252" spans="1:19">
      <c r="A252" s="99">
        <f t="shared" si="29"/>
        <v>1.237123717100808</v>
      </c>
      <c r="B252" s="87">
        <f t="shared" si="28"/>
        <v>1.9813884217240806E-2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</row>
    <row r="253" spans="1:19">
      <c r="A253" s="99">
        <f t="shared" si="29"/>
        <v>1.237123717100808</v>
      </c>
      <c r="B253" s="87">
        <f t="shared" si="28"/>
        <v>1.7582859231129035E-2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</row>
    <row r="254" spans="1:19">
      <c r="A254" s="99">
        <f t="shared" si="29"/>
        <v>1.237123717100808</v>
      </c>
      <c r="B254" s="87">
        <f t="shared" si="28"/>
        <v>1.5812955046372954E-2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</row>
    <row r="255" spans="1:19">
      <c r="A255" s="99">
        <f t="shared" si="29"/>
        <v>1.237123717100808</v>
      </c>
      <c r="B255" s="87">
        <f t="shared" si="28"/>
        <v>1.5810835844730545E-2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</row>
    <row r="256" spans="1:19">
      <c r="A256" s="99">
        <f t="shared" si="29"/>
        <v>1.237123717100808</v>
      </c>
      <c r="B256" s="87">
        <f t="shared" si="28"/>
        <v>1.685526466649977E-2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</row>
    <row r="257" spans="1:7">
      <c r="A257" s="99">
        <f t="shared" si="29"/>
        <v>1.2026925018914341</v>
      </c>
      <c r="B257" s="87">
        <f t="shared" si="28"/>
        <v>1.6225180548635761E-2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</row>
    <row r="258" spans="1:7">
      <c r="A258" s="99">
        <f t="shared" si="29"/>
        <v>1.1453143988066168</v>
      </c>
      <c r="B258" s="87">
        <f t="shared" si="28"/>
        <v>1.5293436319696159E-2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</row>
    <row r="259" spans="1:7">
      <c r="A259" s="99">
        <f t="shared" si="29"/>
        <v>1.1453143988066168</v>
      </c>
      <c r="B259" s="87">
        <f t="shared" si="28"/>
        <v>1.3092686804564001E-2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</row>
    <row r="260" spans="1:7">
      <c r="A260" s="99">
        <f t="shared" si="29"/>
        <v>1.1399653702547243</v>
      </c>
      <c r="B260" s="87">
        <f t="shared" si="28"/>
        <v>1.4558553942799498E-2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</row>
    <row r="261" spans="1:7">
      <c r="A261" s="99">
        <f t="shared" si="29"/>
        <v>1.1453143988066168</v>
      </c>
      <c r="B261" s="87">
        <f t="shared" si="28"/>
        <v>1.5947530734975124E-2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</row>
    <row r="262" spans="1:7">
      <c r="A262" s="99">
        <f t="shared" si="29"/>
        <v>1.1453143988066168</v>
      </c>
      <c r="B262" s="87">
        <f t="shared" si="28"/>
        <v>1.5322226514399304E-2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</row>
    <row r="263" spans="1:7">
      <c r="A263" s="99">
        <f t="shared" si="29"/>
        <v>1.1453143988066168</v>
      </c>
      <c r="B263" s="87">
        <f t="shared" si="28"/>
        <v>1.5370564681275857E-2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</row>
    <row r="264" spans="1:7">
      <c r="A264"/>
      <c r="B264"/>
    </row>
    <row r="265" spans="1:7">
      <c r="A265"/>
      <c r="B265"/>
    </row>
    <row r="266" spans="1:7">
      <c r="A266"/>
      <c r="B266"/>
    </row>
    <row r="267" spans="1:7">
      <c r="A267"/>
      <c r="B267"/>
    </row>
  </sheetData>
  <mergeCells count="2">
    <mergeCell ref="B5:C5"/>
    <mergeCell ref="D4:D5"/>
  </mergeCells>
  <phoneticPr fontId="11" type="noConversion"/>
  <conditionalFormatting sqref="B148:B263">
    <cfRule type="cellIs" dxfId="10" priority="1" operator="greaterThan">
      <formula>0.025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269"/>
  <sheetViews>
    <sheetView topLeftCell="E52" zoomScale="70" zoomScaleNormal="70" workbookViewId="0">
      <selection activeCell="J24" sqref="J24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15" width="9.125" style="41" customWidth="1"/>
    <col min="16" max="16" width="11.875" style="41" bestFit="1" customWidth="1"/>
    <col min="17" max="17" width="11.375" style="41" bestFit="1" customWidth="1"/>
    <col min="18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">
        <v>13</v>
      </c>
      <c r="M1" s="52">
        <f>AVERAGE(L3:M3)</f>
        <v>2.2890640984733424E-2</v>
      </c>
      <c r="Q1" s="52">
        <v>1</v>
      </c>
      <c r="U1" s="52">
        <v>0.5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/>
      <c r="AA2" s="42" t="str">
        <f>D24</f>
        <v>Ile 80˚C</v>
      </c>
      <c r="AB2" s="43" t="str">
        <f>F24</f>
        <v>Ile 110˚C</v>
      </c>
      <c r="AC2" s="43" t="str">
        <f>H24</f>
        <v>Ile 140˚C</v>
      </c>
    </row>
    <row r="3" spans="1:29" ht="18">
      <c r="A3" s="113" t="str">
        <f>CONCATENATE("Racemization ",A1)</f>
        <v>Racemization Ile</v>
      </c>
      <c r="J3" s="109">
        <v>8</v>
      </c>
      <c r="K3" s="44">
        <f>LOG(J3)</f>
        <v>0.90308998699194354</v>
      </c>
      <c r="L3" s="45">
        <f t="shared" ref="L3:L23" si="0">(K3^3*B$17)+(K3^2*C$17)+(K3*$D$17)+$E$17</f>
        <v>1.7776796632641284E-2</v>
      </c>
      <c r="M3" s="45">
        <f t="shared" ref="M3:M23" si="1">(K3^3*B$18)+(K3^2*C$18)+(K3*$D$18)+$E$18</f>
        <v>2.800448533682556E-2</v>
      </c>
      <c r="N3" s="109">
        <v>40</v>
      </c>
      <c r="O3" s="44">
        <f>LOG(N3)</f>
        <v>1.6020599913279623</v>
      </c>
      <c r="P3" s="45">
        <f t="shared" ref="P3:P23" si="2">(O3^3*B$18)+(O3^2*C$18)+(O3*$D$18)+$E$18</f>
        <v>2.6951618780973484E-2</v>
      </c>
      <c r="Q3" s="45">
        <f t="shared" ref="Q3:Q23" si="3">(O3^3*B$19)+(O3^2*C$19)+(O3*$D$19)+$E$19</f>
        <v>-1.4778140483583391E-2</v>
      </c>
      <c r="R3" s="109">
        <v>30</v>
      </c>
      <c r="S3" s="44">
        <f>LOG(R3)</f>
        <v>1.4771212547196624</v>
      </c>
      <c r="T3" s="45">
        <f t="shared" ref="T3:T23" si="4">(S3^3*B$19)+(S3^2*C$19)+(S3*$D$19)+$E$19</f>
        <v>-3.2693813149369727E-2</v>
      </c>
      <c r="U3" s="45">
        <f t="shared" ref="U3:U23" si="5">(S3^3*B$20)+(S3^2*C$20)+(S3*$D$20)+$E$20</f>
        <v>2.682171624540958E-2</v>
      </c>
      <c r="V3"/>
      <c r="X3" s="2" t="s">
        <v>8</v>
      </c>
      <c r="Z3" s="122">
        <f>SUM(L25:L45)</f>
        <v>3.2295211391140228E-3</v>
      </c>
      <c r="AA3" s="20">
        <f>SUM(P25:P45)</f>
        <v>3.2238872072081128E-2</v>
      </c>
      <c r="AB3" s="41">
        <f>SUM(AC3+AA3+Z3)</f>
        <v>0.24847589153902716</v>
      </c>
      <c r="AC3" s="20">
        <f>SUM(T25:T45)</f>
        <v>0.21300749832783203</v>
      </c>
    </row>
    <row r="4" spans="1:29">
      <c r="A4" s="3"/>
      <c r="B4" s="3"/>
      <c r="D4" s="175"/>
      <c r="E4" s="3"/>
      <c r="F4" s="3"/>
      <c r="J4" s="110">
        <f>10^K4</f>
        <v>8.2554366785864683</v>
      </c>
      <c r="K4" s="44">
        <f>K$3+((K$23-K$3)*0.05)</f>
        <v>0.91674005059513042</v>
      </c>
      <c r="L4" s="45">
        <f t="shared" si="0"/>
        <v>1.7590407408842629E-2</v>
      </c>
      <c r="M4" s="45">
        <f t="shared" si="1"/>
        <v>2.8064905908130225E-2</v>
      </c>
      <c r="N4" s="110">
        <f>10^O4</f>
        <v>45.384284390880921</v>
      </c>
      <c r="O4" s="44">
        <f>O$3+((O$23-O$3)*0.05)</f>
        <v>1.656905491978365</v>
      </c>
      <c r="P4" s="45">
        <f t="shared" si="2"/>
        <v>2.6395648706973016E-2</v>
      </c>
      <c r="Q4" s="45">
        <f t="shared" si="3"/>
        <v>-7.2019410603172407E-3</v>
      </c>
      <c r="R4" s="110">
        <f>10^S4</f>
        <v>38.744823979305586</v>
      </c>
      <c r="S4" s="44">
        <f>S$3+((S$23-S$3)*0.05)</f>
        <v>1.5882136922004801</v>
      </c>
      <c r="T4" s="45">
        <f t="shared" si="4"/>
        <v>-1.6722351525943757E-2</v>
      </c>
      <c r="U4" s="45">
        <f t="shared" si="5"/>
        <v>2.7695649542303479E-2</v>
      </c>
      <c r="V4"/>
      <c r="Z4" s="54">
        <f>Z5/10000000</f>
        <v>9.9999999999999995E-7</v>
      </c>
      <c r="AA4" s="54">
        <f>AA5/50</f>
        <v>0.02</v>
      </c>
      <c r="AB4" s="47">
        <v>0.9999999999999849</v>
      </c>
      <c r="AC4" s="23">
        <f>AC5*15</f>
        <v>45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8.5190293442688496</v>
      </c>
      <c r="K5" s="44">
        <f>K$3+((K$23-K$3)*0.1)</f>
        <v>0.9303901141983173</v>
      </c>
      <c r="L5" s="45">
        <f t="shared" si="0"/>
        <v>1.7396003934548238E-2</v>
      </c>
      <c r="M5" s="45">
        <f t="shared" si="1"/>
        <v>2.8123044850202131E-2</v>
      </c>
      <c r="N5" s="110">
        <f t="shared" ref="N5:N22" si="7">10^O5</f>
        <v>51.493331741808966</v>
      </c>
      <c r="O5" s="44">
        <f>O$3+((O$23-O$3)*0.1)</f>
        <v>1.711750992628768</v>
      </c>
      <c r="P5" s="45">
        <f t="shared" si="2"/>
        <v>2.5752443888812697E-2</v>
      </c>
      <c r="Q5" s="45">
        <f t="shared" si="3"/>
        <v>1.4881895421420266E-4</v>
      </c>
      <c r="R5" s="110">
        <f t="shared" ref="R5:R22" si="8">10^S5</f>
        <v>50.038712839579098</v>
      </c>
      <c r="S5" s="44">
        <f>S$3+((S$23-S$3)*0.1)</f>
        <v>1.6993061296812981</v>
      </c>
      <c r="T5" s="45">
        <f t="shared" si="4"/>
        <v>-1.4975527269306399E-3</v>
      </c>
      <c r="U5" s="45">
        <f t="shared" si="5"/>
        <v>2.876951697833776E-2</v>
      </c>
      <c r="V5"/>
      <c r="X5" s="3"/>
      <c r="Z5" s="45">
        <v>10</v>
      </c>
      <c r="AA5" s="9">
        <v>1</v>
      </c>
      <c r="AB5" s="9">
        <v>1</v>
      </c>
      <c r="AC5" s="9">
        <v>3</v>
      </c>
    </row>
    <row r="6" spans="1:29">
      <c r="A6" s="53"/>
      <c r="B6" s="3">
        <f>'140°C'!A1</f>
        <v>140</v>
      </c>
      <c r="C6" s="15" t="s">
        <v>12</v>
      </c>
      <c r="D6" s="3">
        <f>AC4</f>
        <v>45</v>
      </c>
      <c r="E6" s="6">
        <f>1/(B6+273.15)</f>
        <v>2.4204284158296022E-3</v>
      </c>
      <c r="F6" s="7">
        <f>LN(D6)</f>
        <v>3.8066624897703196</v>
      </c>
      <c r="G6" s="3"/>
      <c r="H6" s="3"/>
      <c r="J6" s="110">
        <f t="shared" si="6"/>
        <v>8.7910384143289377</v>
      </c>
      <c r="K6" s="44">
        <f>K$3+((K$23-K$3)*0.15)</f>
        <v>0.94404017780150418</v>
      </c>
      <c r="L6" s="45">
        <f t="shared" si="0"/>
        <v>1.7196005448311485E-2</v>
      </c>
      <c r="M6" s="45">
        <f t="shared" si="1"/>
        <v>2.8178844589400714E-2</v>
      </c>
      <c r="N6" s="110">
        <f t="shared" si="7"/>
        <v>58.424700300105819</v>
      </c>
      <c r="O6" s="44">
        <f>O$3+((O$23-O$3)*0.15)</f>
        <v>1.7665964932791707</v>
      </c>
      <c r="P6" s="45">
        <f t="shared" si="2"/>
        <v>2.5018269738617524E-2</v>
      </c>
      <c r="Q6" s="45">
        <f t="shared" si="3"/>
        <v>7.2394449693204965E-3</v>
      </c>
      <c r="R6" s="110">
        <f t="shared" si="8"/>
        <v>64.624704037350313</v>
      </c>
      <c r="S6" s="44">
        <f>S$3+((S$23-S$3)*0.15)</f>
        <v>1.8103985671621157</v>
      </c>
      <c r="T6" s="45">
        <f t="shared" si="4"/>
        <v>1.2692251649130348E-2</v>
      </c>
      <c r="U6" s="45">
        <f t="shared" si="5"/>
        <v>3.0060196061068856E-2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9.0717326210642195</v>
      </c>
      <c r="K7" s="44">
        <f>K$3+((K$23-K$3)*0.2)</f>
        <v>0.95769024140469106</v>
      </c>
      <c r="L7" s="45">
        <f t="shared" si="0"/>
        <v>1.699283118868547E-2</v>
      </c>
      <c r="M7" s="45">
        <f t="shared" si="1"/>
        <v>2.8232247552085407E-2</v>
      </c>
      <c r="N7" s="110">
        <f t="shared" si="7"/>
        <v>66.289080346799736</v>
      </c>
      <c r="O7" s="44">
        <f>O$3+((O$23-O$3)*0.2)</f>
        <v>1.8214419939295736</v>
      </c>
      <c r="P7" s="45">
        <f t="shared" si="2"/>
        <v>2.4189391668512451E-2</v>
      </c>
      <c r="Q7" s="45">
        <f t="shared" si="3"/>
        <v>1.4035242394311254E-2</v>
      </c>
      <c r="R7" s="110">
        <f t="shared" si="8"/>
        <v>83.462426088061889</v>
      </c>
      <c r="S7" s="44">
        <f>S$3+((S$23-S$3)*0.2)</f>
        <v>1.9214910046429337</v>
      </c>
      <c r="T7" s="45">
        <f t="shared" si="4"/>
        <v>2.555873000370007E-2</v>
      </c>
      <c r="U7" s="45">
        <f t="shared" si="5"/>
        <v>3.1584564298053217E-2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0.02</v>
      </c>
      <c r="E8" s="6">
        <f>1/(B8+273.15)</f>
        <v>2.831657935721365E-3</v>
      </c>
      <c r="F8" s="7">
        <f>LN(D8)</f>
        <v>-3.912023005428146</v>
      </c>
      <c r="J8" s="110">
        <f t="shared" si="6"/>
        <v>9.3613892772828624</v>
      </c>
      <c r="K8" s="44">
        <f>K$3+((K$23-K$3)*0.25)</f>
        <v>0.97134030500787794</v>
      </c>
      <c r="L8" s="45">
        <f t="shared" si="0"/>
        <v>1.6788900394223233E-2</v>
      </c>
      <c r="M8" s="45">
        <f t="shared" si="1"/>
        <v>2.8283196164615651E-2</v>
      </c>
      <c r="N8" s="110">
        <f t="shared" si="7"/>
        <v>75.212061861727904</v>
      </c>
      <c r="O8" s="44">
        <f>O$3+((O$23-O$3)*0.25)</f>
        <v>1.8762874945799763</v>
      </c>
      <c r="P8" s="45">
        <f t="shared" si="2"/>
        <v>2.3262075090622475E-2</v>
      </c>
      <c r="Q8" s="45">
        <f t="shared" si="3"/>
        <v>2.0501516638495948E-2</v>
      </c>
      <c r="R8" s="110">
        <f t="shared" si="8"/>
        <v>107.79123358892534</v>
      </c>
      <c r="S8" s="44">
        <f>S$3+((S$23-S$3)*0.25)</f>
        <v>2.0325834421237516</v>
      </c>
      <c r="T8" s="45">
        <f t="shared" si="4"/>
        <v>3.6813550738239331E-2</v>
      </c>
      <c r="U8" s="45">
        <f t="shared" si="5"/>
        <v>3.3359499196847289E-2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9.9999999999999995E-7</v>
      </c>
      <c r="E9" s="6">
        <f>1/(B9+273.15)</f>
        <v>3.5316969803990822E-3</v>
      </c>
      <c r="F9" s="7">
        <f>LN(D9)</f>
        <v>-13.815510557964274</v>
      </c>
      <c r="J9" s="110">
        <f t="shared" si="6"/>
        <v>9.6602945502758821</v>
      </c>
      <c r="K9" s="44">
        <f>K$3+((K$23-K$3)*0.3)</f>
        <v>0.98499036861106493</v>
      </c>
      <c r="L9" s="45">
        <f t="shared" si="0"/>
        <v>1.6586632303477927E-2</v>
      </c>
      <c r="M9" s="45">
        <f t="shared" si="1"/>
        <v>2.8331632853350875E-2</v>
      </c>
      <c r="N9" s="110">
        <f t="shared" si="7"/>
        <v>85.336140128929742</v>
      </c>
      <c r="O9" s="44">
        <f>O$3+((O$23-O$3)*0.3)</f>
        <v>1.9311329952303793</v>
      </c>
      <c r="P9" s="45">
        <f t="shared" si="2"/>
        <v>2.2232585417072549E-2</v>
      </c>
      <c r="Q9" s="45">
        <f t="shared" si="3"/>
        <v>2.6603573111184303E-2</v>
      </c>
      <c r="R9" s="110">
        <f t="shared" si="8"/>
        <v>139.21174573050399</v>
      </c>
      <c r="S9" s="44">
        <f>S$3+((S$23-S$3)*0.3)</f>
        <v>2.1436758796045692</v>
      </c>
      <c r="T9" s="45">
        <f t="shared" si="4"/>
        <v>4.6168382254208579E-2</v>
      </c>
      <c r="U9" s="45">
        <f t="shared" si="5"/>
        <v>3.5401878265007493E-2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9.9687437445370648</v>
      </c>
      <c r="K10" s="44">
        <f>K$3+((K$23-K$3)*0.35)</f>
        <v>0.99864043221425181</v>
      </c>
      <c r="L10" s="45">
        <f t="shared" si="0"/>
        <v>1.6388446155002762E-2</v>
      </c>
      <c r="M10" s="45">
        <f t="shared" si="1"/>
        <v>2.8377500044650523E-2</v>
      </c>
      <c r="N10" s="110">
        <f t="shared" si="7"/>
        <v>96.822991310785284</v>
      </c>
      <c r="O10" s="44">
        <f>O$3+((O$23-O$3)*0.35)</f>
        <v>1.985978495880782</v>
      </c>
      <c r="P10" s="45">
        <f t="shared" si="2"/>
        <v>2.1097188059987663E-2</v>
      </c>
      <c r="Q10" s="45">
        <f t="shared" si="3"/>
        <v>3.2306717221685877E-2</v>
      </c>
      <c r="R10" s="110">
        <f t="shared" si="8"/>
        <v>179.79115280600726</v>
      </c>
      <c r="S10" s="44">
        <f>S$3+((S$23-S$3)*0.35)</f>
        <v>2.2547683170853867</v>
      </c>
      <c r="T10" s="45">
        <f t="shared" si="4"/>
        <v>5.3334892953068813E-2</v>
      </c>
      <c r="U10" s="45">
        <f t="shared" si="5"/>
        <v>3.7728579010090288E-2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52.424086921620486</v>
      </c>
      <c r="D11" s="13">
        <f>SLOPE(F6:F7,E6:E7)</f>
        <v>-20086.288904018893</v>
      </c>
      <c r="E11" s="14">
        <f>(D11*8.3144621)/1000</f>
        <v>-167.00668782211562</v>
      </c>
      <c r="F11" s="3"/>
      <c r="G11" s="8"/>
      <c r="J11" s="110">
        <f t="shared" si="6"/>
        <v>10.287041593510084</v>
      </c>
      <c r="K11" s="44">
        <f>K$3+((K$23-K$3)*0.4)</f>
        <v>1.0122904958174386</v>
      </c>
      <c r="L11" s="45">
        <f t="shared" si="0"/>
        <v>1.6196761187350889E-2</v>
      </c>
      <c r="M11" s="45">
        <f t="shared" si="1"/>
        <v>2.8420740164874024E-2</v>
      </c>
      <c r="N11" s="110">
        <f t="shared" si="7"/>
        <v>109.85605433061174</v>
      </c>
      <c r="O11" s="44">
        <f>O$3+((O$23-O$3)*0.4)</f>
        <v>2.0408239965311847</v>
      </c>
      <c r="P11" s="45">
        <f t="shared" si="2"/>
        <v>1.9852148431492793E-2</v>
      </c>
      <c r="Q11" s="45">
        <f t="shared" si="3"/>
        <v>3.7576254379310114E-2</v>
      </c>
      <c r="R11" s="110">
        <f t="shared" si="8"/>
        <v>232.19921895017299</v>
      </c>
      <c r="S11" s="44">
        <f>S$3+((S$23-S$3)*0.4)</f>
        <v>2.3658607545662047</v>
      </c>
      <c r="T11" s="45">
        <f t="shared" si="4"/>
        <v>5.8024751236280731E-2</v>
      </c>
      <c r="U11" s="45">
        <f t="shared" si="5"/>
        <v>4.0356478939652121E-2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46.051030812231467</v>
      </c>
      <c r="D12" s="13">
        <f>SLOPE(F7:F8,E7:E8)</f>
        <v>-17644.452455706494</v>
      </c>
      <c r="E12" s="14">
        <f>(D12*8.3144621)/1000</f>
        <v>-146.70413121822358</v>
      </c>
      <c r="F12" s="3"/>
      <c r="J12" s="110">
        <f t="shared" si="6"/>
        <v>10.61550256065097</v>
      </c>
      <c r="K12" s="44">
        <f>K$3+((K$23-K$3)*0.45)</f>
        <v>1.0259405594206255</v>
      </c>
      <c r="L12" s="45">
        <f t="shared" si="0"/>
        <v>1.6013996639075351E-2</v>
      </c>
      <c r="M12" s="45">
        <f t="shared" si="1"/>
        <v>2.8461295640380822E-2</v>
      </c>
      <c r="N12" s="110">
        <f t="shared" si="7"/>
        <v>124.6434602950138</v>
      </c>
      <c r="O12" s="44">
        <f>O$3+((O$23-O$3)*0.45)</f>
        <v>2.0956694971815875</v>
      </c>
      <c r="P12" s="45">
        <f t="shared" si="2"/>
        <v>1.8493731943712899E-2</v>
      </c>
      <c r="Q12" s="45">
        <f t="shared" si="3"/>
        <v>4.237748999336674E-2</v>
      </c>
      <c r="R12" s="110">
        <f t="shared" si="8"/>
        <v>299.88392887855633</v>
      </c>
      <c r="S12" s="44">
        <f>S$3+((S$23-S$3)*0.45)</f>
        <v>2.4769531920470227</v>
      </c>
      <c r="T12" s="45">
        <f t="shared" si="4"/>
        <v>5.9949625505305137E-2</v>
      </c>
      <c r="U12" s="45">
        <f t="shared" si="5"/>
        <v>4.3302455561249426E-2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49.071564894310299</v>
      </c>
      <c r="D13" s="13">
        <f>SLOPE(F6:F8,E6:E8)</f>
        <v>-18738.169498647301</v>
      </c>
      <c r="E13" s="14">
        <f>(D13*8.3144621)/1000</f>
        <v>-155.79780011987899</v>
      </c>
      <c r="F13" s="3">
        <f>CORREL(F6:F8,E6:E8)^2</f>
        <v>0.9986097950768219</v>
      </c>
      <c r="J13" s="110">
        <f t="shared" si="6"/>
        <v>10.954451150103326</v>
      </c>
      <c r="K13" s="44">
        <f>K$3+((K$23-K$3)*0.5)</f>
        <v>1.0395906230238126</v>
      </c>
      <c r="L13" s="45">
        <f t="shared" si="0"/>
        <v>1.5842571748729412E-2</v>
      </c>
      <c r="M13" s="45">
        <f t="shared" si="1"/>
        <v>2.8499108897530347E-2</v>
      </c>
      <c r="N13" s="110">
        <f t="shared" si="7"/>
        <v>141.42135623730957</v>
      </c>
      <c r="O13" s="44">
        <f>O$3+((O$23-O$3)*0.5)</f>
        <v>2.1505149978319906</v>
      </c>
      <c r="P13" s="45">
        <f t="shared" si="2"/>
        <v>1.7018204008772946E-2</v>
      </c>
      <c r="Q13" s="45">
        <f t="shared" si="3"/>
        <v>4.6675729473165173E-2</v>
      </c>
      <c r="R13" s="110">
        <f t="shared" si="8"/>
        <v>387.29833462074197</v>
      </c>
      <c r="S13" s="44">
        <f>S$3+((S$23-S$3)*0.5)</f>
        <v>2.5880456295278407</v>
      </c>
      <c r="T13" s="45">
        <f t="shared" si="4"/>
        <v>5.882118416160248E-2</v>
      </c>
      <c r="U13" s="45">
        <f t="shared" si="5"/>
        <v>4.6583386382438641E-2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40.838688052716421</v>
      </c>
      <c r="D14" s="13">
        <f>SLOPE(F6:F9,E6:E9)</f>
        <v>-15559.054547311778</v>
      </c>
      <c r="E14" s="14">
        <f>(D14*8.3144621)/1000</f>
        <v>-129.36516934545645</v>
      </c>
      <c r="F14" s="3">
        <f>CORREL(F6:F9,E6:E9)^2</f>
        <v>0.99411029352525693</v>
      </c>
      <c r="J14" s="110">
        <f t="shared" si="6"/>
        <v>11.304222227293343</v>
      </c>
      <c r="K14" s="44">
        <f>K$3+((K$23-K$3)*0.55)</f>
        <v>1.0532406866269994</v>
      </c>
      <c r="L14" s="45">
        <f t="shared" si="0"/>
        <v>1.5684905754865947E-2</v>
      </c>
      <c r="M14" s="45">
        <f t="shared" si="1"/>
        <v>2.8534122362682039E-2</v>
      </c>
      <c r="N14" s="110">
        <f t="shared" si="7"/>
        <v>160.45767626045341</v>
      </c>
      <c r="O14" s="44">
        <f>O$3+((O$23-O$3)*0.55)</f>
        <v>2.2053604984823933</v>
      </c>
      <c r="P14" s="45">
        <f t="shared" si="2"/>
        <v>1.5421830038797947E-2</v>
      </c>
      <c r="Q14" s="45">
        <f t="shared" si="3"/>
        <v>5.0436278228015163E-2</v>
      </c>
      <c r="R14" s="110">
        <f t="shared" si="8"/>
        <v>500.19352674529466</v>
      </c>
      <c r="S14" s="44">
        <f>S$3+((S$23-S$3)*0.55)</f>
        <v>2.6991380670086587</v>
      </c>
      <c r="T14" s="45">
        <f t="shared" si="4"/>
        <v>5.435109560663387E-2</v>
      </c>
      <c r="U14" s="45">
        <f t="shared" si="5"/>
        <v>5.0216148910776214E-2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11.665161349761238</v>
      </c>
      <c r="K15" s="44">
        <f>K$3+((K$23-K$3)*0.6)</f>
        <v>1.0668907502301863</v>
      </c>
      <c r="L15" s="45">
        <f t="shared" si="0"/>
        <v>1.5543417896038497E-2</v>
      </c>
      <c r="M15" s="45">
        <f t="shared" si="1"/>
        <v>2.8566278462195331E-2</v>
      </c>
      <c r="N15" s="110">
        <f t="shared" si="7"/>
        <v>182.05642030260807</v>
      </c>
      <c r="O15" s="44">
        <f>O$3+((O$23-O$3)*0.6)</f>
        <v>2.2602059991327961</v>
      </c>
      <c r="P15" s="45">
        <f t="shared" si="2"/>
        <v>1.3700875445912851E-2</v>
      </c>
      <c r="Q15" s="45">
        <f t="shared" si="3"/>
        <v>5.3624441667226158E-2</v>
      </c>
      <c r="R15" s="110">
        <f t="shared" si="8"/>
        <v>645.99700497781612</v>
      </c>
      <c r="S15" s="44">
        <f>S$3+((S$23-S$3)*0.6)</f>
        <v>2.8102305044894758</v>
      </c>
      <c r="T15" s="45">
        <f t="shared" si="4"/>
        <v>4.6251028241859893E-2</v>
      </c>
      <c r="U15" s="45">
        <f t="shared" si="5"/>
        <v>5.4217620653818556E-2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12.037625108556021</v>
      </c>
      <c r="K16" s="44">
        <f>K$3+((K$23-K$3)*0.65)</f>
        <v>1.0805408138333732</v>
      </c>
      <c r="L16" s="45">
        <f t="shared" si="0"/>
        <v>1.5420527410799884E-2</v>
      </c>
      <c r="M16" s="45">
        <f t="shared" si="1"/>
        <v>2.859551962242966E-2</v>
      </c>
      <c r="N16" s="110">
        <f t="shared" si="7"/>
        <v>206.56250885498292</v>
      </c>
      <c r="O16" s="44">
        <f>O$3+((O$23-O$3)*0.65)</f>
        <v>2.3150514997831992</v>
      </c>
      <c r="P16" s="45">
        <f t="shared" si="2"/>
        <v>1.1851605642242611E-2</v>
      </c>
      <c r="Q16" s="45">
        <f t="shared" si="3"/>
        <v>5.6205525200107853E-2</v>
      </c>
      <c r="R16" s="110">
        <f t="shared" si="8"/>
        <v>834.30134163413595</v>
      </c>
      <c r="S16" s="44">
        <f>S$3+((S$23-S$3)*0.65)</f>
        <v>2.9213229419702937</v>
      </c>
      <c r="T16" s="45">
        <f t="shared" si="4"/>
        <v>3.4232650468741188E-2</v>
      </c>
      <c r="U16" s="45">
        <f t="shared" si="5"/>
        <v>5.8604679119122149E-2</v>
      </c>
      <c r="V16"/>
    </row>
    <row r="17" spans="1:22">
      <c r="A17" s="107" t="str">
        <f>fossil!A2</f>
        <v>10˚C</v>
      </c>
      <c r="B17" s="108">
        <f t="array" ref="B17:E17">LINEST(B150:B265,A150:A265^{1,2,3})</f>
        <v>0.15853436573714053</v>
      </c>
      <c r="C17" s="108">
        <v>-0.4575106017952299</v>
      </c>
      <c r="D17" s="108">
        <v>0.42515595769412867</v>
      </c>
      <c r="E17" s="108">
        <v>-0.1098106988831509</v>
      </c>
      <c r="F17"/>
      <c r="J17" s="110">
        <f t="shared" si="6"/>
        <v>12.421981480530853</v>
      </c>
      <c r="K17" s="44">
        <f>K$3+((K$23-K$3)*0.7)</f>
        <v>1.0941908774365601</v>
      </c>
      <c r="L17" s="45">
        <f t="shared" si="0"/>
        <v>1.5318653537703425E-2</v>
      </c>
      <c r="M17" s="45">
        <f t="shared" si="1"/>
        <v>2.8621788269744465E-2</v>
      </c>
      <c r="N17" s="110">
        <f t="shared" si="7"/>
        <v>234.36729115920977</v>
      </c>
      <c r="O17" s="44">
        <f>O$3+((O$23-O$3)*0.7)</f>
        <v>2.3698970004336015</v>
      </c>
      <c r="P17" s="45">
        <f t="shared" si="2"/>
        <v>9.8702860399122669E-3</v>
      </c>
      <c r="Q17" s="45">
        <f t="shared" si="3"/>
        <v>5.8144834235969667E-2</v>
      </c>
      <c r="R17" s="110">
        <f t="shared" si="8"/>
        <v>1077.4952875771039</v>
      </c>
      <c r="S17" s="44">
        <f>S$3+((S$23-S$3)*0.7)</f>
        <v>3.0324153794511117</v>
      </c>
      <c r="T17" s="45">
        <f t="shared" si="4"/>
        <v>1.8007630688738674E-2</v>
      </c>
      <c r="U17" s="45">
        <f t="shared" si="5"/>
        <v>6.3394201814243434E-2</v>
      </c>
      <c r="V17"/>
    </row>
    <row r="18" spans="1:22">
      <c r="A18" s="107" t="str">
        <f>'80°C'!A2</f>
        <v>80˚C</v>
      </c>
      <c r="B18" s="108">
        <f t="array" ref="B18:E18">LINEST(I150:I182,H150:H182^{1,2,3})</f>
        <v>-3.7728402509643209E-3</v>
      </c>
      <c r="C18" s="108">
        <v>4.2534025683306368E-3</v>
      </c>
      <c r="D18" s="108">
        <v>6.0572173713686703E-3</v>
      </c>
      <c r="E18" s="108">
        <v>2.1844145885407042E-2</v>
      </c>
      <c r="F18"/>
      <c r="J18" s="110">
        <f t="shared" si="6"/>
        <v>12.818610191887027</v>
      </c>
      <c r="K18" s="44">
        <f>K$3+((K$23-K$3)*0.75)</f>
        <v>1.107840941039747</v>
      </c>
      <c r="L18" s="45">
        <f t="shared" si="0"/>
        <v>1.5240215515302052E-2</v>
      </c>
      <c r="M18" s="45">
        <f t="shared" si="1"/>
        <v>2.864502683049918E-2</v>
      </c>
      <c r="N18" s="110">
        <f t="shared" si="7"/>
        <v>265.9147948472496</v>
      </c>
      <c r="O18" s="44">
        <f>O$3+((O$23-O$3)*0.75)</f>
        <v>2.4247425010840047</v>
      </c>
      <c r="P18" s="45">
        <f t="shared" si="2"/>
        <v>7.753182051046718E-3</v>
      </c>
      <c r="Q18" s="45">
        <f t="shared" si="3"/>
        <v>5.9407674184121434E-2</v>
      </c>
      <c r="R18" s="110">
        <f t="shared" si="8"/>
        <v>1391.5788418568713</v>
      </c>
      <c r="S18" s="44">
        <f>S$3+((S$23-S$3)*0.75)</f>
        <v>3.1435078169319297</v>
      </c>
      <c r="T18" s="45">
        <f t="shared" si="4"/>
        <v>-2.7123626966869818E-3</v>
      </c>
      <c r="U18" s="45">
        <f t="shared" si="5"/>
        <v>6.8603066246738842E-2</v>
      </c>
      <c r="V18"/>
    </row>
    <row r="19" spans="1:22">
      <c r="A19" s="107" t="str">
        <f>'110°C'!A2</f>
        <v>110˚C</v>
      </c>
      <c r="B19" s="108">
        <f t="array" ref="B19:E19">LINEST(P150:P179,O150:O179^{1,2,3})</f>
        <v>-3.5049958021584213E-2</v>
      </c>
      <c r="C19" s="108">
        <v>0.13675045839298811</v>
      </c>
      <c r="D19" s="108">
        <v>-2.8306129116682541E-2</v>
      </c>
      <c r="E19" s="108">
        <v>-0.17629337419792163</v>
      </c>
      <c r="F19"/>
      <c r="J19" s="110">
        <f t="shared" si="6"/>
        <v>13.227903093325814</v>
      </c>
      <c r="K19" s="44">
        <f>K$3+((K$23-K$3)*0.8)</f>
        <v>1.1214910046429338</v>
      </c>
      <c r="L19" s="45">
        <f t="shared" si="0"/>
        <v>1.5187632582148974E-2</v>
      </c>
      <c r="M19" s="45">
        <f t="shared" si="1"/>
        <v>2.8665177731053239E-2</v>
      </c>
      <c r="N19" s="110">
        <f t="shared" si="7"/>
        <v>301.70881682725815</v>
      </c>
      <c r="O19" s="44">
        <f>O$3+((O$23-O$3)*0.8)</f>
        <v>2.4795880017344074</v>
      </c>
      <c r="P19" s="45">
        <f t="shared" si="2"/>
        <v>5.4965590877709899E-3</v>
      </c>
      <c r="Q19" s="45">
        <f t="shared" si="3"/>
        <v>5.9959350453872351E-2</v>
      </c>
      <c r="R19" s="110">
        <f t="shared" si="8"/>
        <v>1797.2159093690132</v>
      </c>
      <c r="S19" s="44">
        <f>S$3+((S$23-S$3)*0.8)</f>
        <v>3.2546002544127477</v>
      </c>
      <c r="T19" s="45">
        <f t="shared" si="4"/>
        <v>-2.8215661286074945E-2</v>
      </c>
      <c r="U19" s="45">
        <f t="shared" si="5"/>
        <v>7.4248149924164814E-2</v>
      </c>
      <c r="V19"/>
    </row>
    <row r="20" spans="1:22">
      <c r="A20" s="107" t="str">
        <f>'140°C'!A2</f>
        <v>140˚C</v>
      </c>
      <c r="B20" s="108">
        <f t="array" ref="B20:E20">LINEST(W150:W227,V150:V227^{1,2,3})</f>
        <v>2.0516514123293805E-3</v>
      </c>
      <c r="C20" s="108">
        <v>-1.6753275538559527E-3</v>
      </c>
      <c r="D20" s="108">
        <v>-1.4625840467548286E-3</v>
      </c>
      <c r="E20" s="108">
        <v>2.60252141001871E-2</v>
      </c>
      <c r="F20"/>
      <c r="J20" s="110">
        <f t="shared" si="6"/>
        <v>13.650264547178669</v>
      </c>
      <c r="K20" s="44">
        <f>K$3+((K$23-K$3)*0.85)</f>
        <v>1.1351410682461207</v>
      </c>
      <c r="L20" s="45">
        <f t="shared" si="0"/>
        <v>1.5163323976797566E-2</v>
      </c>
      <c r="M20" s="45">
        <f t="shared" si="1"/>
        <v>2.868218339776608E-2</v>
      </c>
      <c r="N20" s="110">
        <f t="shared" si="7"/>
        <v>342.32096865311223</v>
      </c>
      <c r="O20" s="44">
        <f>O$3+((O$23-O$3)*0.85)</f>
        <v>2.5344335023848101</v>
      </c>
      <c r="P20" s="45">
        <f t="shared" si="2"/>
        <v>3.0966825622100423E-3</v>
      </c>
      <c r="Q20" s="45">
        <f t="shared" si="3"/>
        <v>5.9765168454532336E-2</v>
      </c>
      <c r="R20" s="110">
        <f t="shared" si="8"/>
        <v>2321.0938020436633</v>
      </c>
      <c r="S20" s="44">
        <f>S$3+((S$23-S$3)*0.85)</f>
        <v>3.3656926918935648</v>
      </c>
      <c r="T20" s="45">
        <f t="shared" si="4"/>
        <v>-5.8790596677964574E-2</v>
      </c>
      <c r="U20" s="45">
        <f t="shared" si="5"/>
        <v>8.0346330354077761E-2</v>
      </c>
      <c r="V20"/>
    </row>
    <row r="21" spans="1:22">
      <c r="F21"/>
      <c r="J21" s="110">
        <f t="shared" si="6"/>
        <v>14.086111826898414</v>
      </c>
      <c r="K21" s="44">
        <f>K$3+((K$23-K$3)*0.9)</f>
        <v>1.1487911318493076</v>
      </c>
      <c r="L21" s="45">
        <f t="shared" si="0"/>
        <v>1.5169708937800758E-2</v>
      </c>
      <c r="M21" s="45">
        <f t="shared" si="1"/>
        <v>2.8695986256997142E-2</v>
      </c>
      <c r="N21" s="110">
        <f t="shared" si="7"/>
        <v>388.39980485786714</v>
      </c>
      <c r="O21" s="44">
        <f>O$3+((O$23-O$3)*0.9)</f>
        <v>2.5892790030352133</v>
      </c>
      <c r="P21" s="45">
        <f t="shared" si="2"/>
        <v>5.4981788648882784E-4</v>
      </c>
      <c r="Q21" s="45">
        <f t="shared" si="3"/>
        <v>5.8790433595410752E-2</v>
      </c>
      <c r="R21" s="110">
        <f t="shared" si="8"/>
        <v>2997.6790266546327</v>
      </c>
      <c r="S21" s="44">
        <f>S$3+((S$23-S$3)*0.9)</f>
        <v>3.4767851293743828</v>
      </c>
      <c r="T21" s="45">
        <f t="shared" si="4"/>
        <v>-9.4725500470895022E-2</v>
      </c>
      <c r="U21" s="45">
        <f t="shared" si="5"/>
        <v>8.6914485044034179E-2</v>
      </c>
      <c r="V21"/>
    </row>
    <row r="22" spans="1:22">
      <c r="J22" s="110">
        <f t="shared" si="6"/>
        <v>14.535875529305974</v>
      </c>
      <c r="K22" s="44">
        <f>K$3+((K$23-K$3)*0.95)</f>
        <v>1.1624411954524945</v>
      </c>
      <c r="L22" s="45">
        <f t="shared" si="0"/>
        <v>1.5209206703711647E-2</v>
      </c>
      <c r="M22" s="45">
        <f t="shared" si="1"/>
        <v>2.8706528735105857E-2</v>
      </c>
      <c r="N22" s="110">
        <f t="shared" si="7"/>
        <v>440.68118002580184</v>
      </c>
      <c r="O22" s="44">
        <f>O$3+((O$23-O$3)*0.95)</f>
        <v>2.6441245036856156</v>
      </c>
      <c r="P22" s="45">
        <f t="shared" si="2"/>
        <v>-2.1477695272676123E-3</v>
      </c>
      <c r="Q22" s="45">
        <f t="shared" si="3"/>
        <v>5.7000451285817211E-2</v>
      </c>
      <c r="R22" s="110">
        <f t="shared" si="8"/>
        <v>3871.4848744729907</v>
      </c>
      <c r="S22" s="44">
        <f>S$3+((S$23-S$3)*0.95)</f>
        <v>3.5878775668552008</v>
      </c>
      <c r="T22" s="45">
        <f t="shared" si="4"/>
        <v>-0.13630870426340541</v>
      </c>
      <c r="U22" s="45">
        <f t="shared" si="5"/>
        <v>9.396949150159048E-2</v>
      </c>
      <c r="V22"/>
    </row>
    <row r="23" spans="1:22">
      <c r="A23" s="41" t="s">
        <v>7</v>
      </c>
      <c r="J23" s="109">
        <v>15</v>
      </c>
      <c r="K23" s="19">
        <f>LOG(J23)</f>
        <v>1.1760912590556813</v>
      </c>
      <c r="L23" s="45">
        <f t="shared" si="0"/>
        <v>1.5284236513083554E-2</v>
      </c>
      <c r="M23" s="45">
        <f t="shared" si="1"/>
        <v>2.8713753258451664E-2</v>
      </c>
      <c r="N23" s="109">
        <v>500</v>
      </c>
      <c r="O23" s="19">
        <f>LOG(N23)</f>
        <v>2.6989700043360187</v>
      </c>
      <c r="P23" s="45">
        <f t="shared" si="2"/>
        <v>-4.9998142669344103E-3</v>
      </c>
      <c r="Q23" s="45">
        <f t="shared" si="3"/>
        <v>5.4360526935061382E-2</v>
      </c>
      <c r="R23" s="109">
        <v>5000</v>
      </c>
      <c r="S23" s="19">
        <f>LOG(R23)</f>
        <v>3.6989700043360187</v>
      </c>
      <c r="T23" s="45">
        <f t="shared" si="4"/>
        <v>-0.18382853965403578</v>
      </c>
      <c r="U23" s="45">
        <f t="shared" si="5"/>
        <v>0.10152822723430312</v>
      </c>
      <c r="V23"/>
    </row>
    <row r="24" spans="1:22">
      <c r="A24" s="84" t="s">
        <v>35</v>
      </c>
      <c r="B24" s="85" t="str">
        <f>fossil!I2</f>
        <v>Ile 10˚C</v>
      </c>
      <c r="C24" s="84" t="s">
        <v>35</v>
      </c>
      <c r="D24" s="85" t="str">
        <f>'80°C'!I2</f>
        <v>Ile 80˚C</v>
      </c>
      <c r="E24" s="84" t="s">
        <v>35</v>
      </c>
      <c r="F24" s="84" t="str">
        <f>'110°C'!I2</f>
        <v>Ile 110˚C</v>
      </c>
      <c r="G24" s="84" t="s">
        <v>35</v>
      </c>
      <c r="H24" s="84" t="str">
        <f>'140°C'!I2</f>
        <v>Ile 140˚C</v>
      </c>
      <c r="M24" s="52">
        <f>AVERAGE(L23:M23)</f>
        <v>2.1998994885767609E-2</v>
      </c>
      <c r="Q24" s="52">
        <v>2</v>
      </c>
      <c r="U24" s="52">
        <v>7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'80°C'!I3</f>
        <v>2.7243038000000001E-2</v>
      </c>
      <c r="E25" s="88">
        <f>'110°C'!A3</f>
        <v>0</v>
      </c>
      <c r="F25" s="89">
        <f>'110°C'!I3</f>
        <v>2.7243038000000001E-2</v>
      </c>
      <c r="G25" s="90">
        <f>'140°C'!A3</f>
        <v>0</v>
      </c>
      <c r="H25" s="91">
        <f>'140°C'!I3</f>
        <v>2.7243038000000001E-2</v>
      </c>
      <c r="L25" s="41">
        <f>(L3-M3)^2</f>
        <v>1.0460561622969862E-4</v>
      </c>
      <c r="P25" s="41">
        <f>(P3-Q3)^2</f>
        <v>1.7413728082778703E-3</v>
      </c>
      <c r="T25" s="41">
        <f>(T3-U3)^2</f>
        <v>3.5420982391408395E-3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'80°C'!I4</f>
        <v>2.6510110999999999E-2</v>
      </c>
      <c r="E26" s="88">
        <f>'110°C'!A4</f>
        <v>0</v>
      </c>
      <c r="F26" s="89">
        <f>'110°C'!I4</f>
        <v>2.6510110999999999E-2</v>
      </c>
      <c r="G26" s="90">
        <f>'140°C'!A4</f>
        <v>0</v>
      </c>
      <c r="H26" s="91">
        <f>'140°C'!I4</f>
        <v>2.6510110999999999E-2</v>
      </c>
      <c r="L26" s="41">
        <f t="shared" ref="L26:L45" si="9">(L4-M4)^2</f>
        <v>1.097151188115781E-4</v>
      </c>
      <c r="P26" s="41">
        <f t="shared" ref="P26:P45" si="10">(P4-Q4)^2</f>
        <v>1.1287980381711269E-3</v>
      </c>
      <c r="T26" s="41">
        <f t="shared" ref="T26:T45" si="11">(T4-U4)^2</f>
        <v>1.9729588188988128E-3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'80°C'!I5</f>
        <v>0.34585809000000001</v>
      </c>
      <c r="E27" s="88">
        <f>'110°C'!A5</f>
        <v>0</v>
      </c>
      <c r="F27" s="89">
        <f>'110°C'!I5</f>
        <v>0.34585809000000001</v>
      </c>
      <c r="G27" s="90">
        <f>'140°C'!A5</f>
        <v>0</v>
      </c>
      <c r="H27" s="91">
        <f>'140°C'!I5</f>
        <v>0.34585809000000001</v>
      </c>
      <c r="L27" s="41">
        <f t="shared" si="9"/>
        <v>1.1506940680611271E-4</v>
      </c>
      <c r="P27" s="41">
        <f t="shared" si="10"/>
        <v>6.5554560979159374E-4</v>
      </c>
      <c r="T27" s="41">
        <f t="shared" si="11"/>
        <v>9.1609550854357619E-4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'80°C'!I6</f>
        <v>0.19915899500000001</v>
      </c>
      <c r="E28" s="88">
        <f>'110°C'!A6</f>
        <v>0</v>
      </c>
      <c r="F28" s="89">
        <f>'110°C'!I6</f>
        <v>0.19915899500000001</v>
      </c>
      <c r="G28" s="90">
        <f>'140°C'!A6</f>
        <v>0</v>
      </c>
      <c r="H28" s="91">
        <f>'140°C'!I6</f>
        <v>0.19915899500000001</v>
      </c>
      <c r="L28" s="41">
        <f t="shared" si="9"/>
        <v>1.2062275559904157E-4</v>
      </c>
      <c r="P28" s="41">
        <f t="shared" si="10"/>
        <v>3.160866101773695E-4</v>
      </c>
      <c r="T28" s="41">
        <f t="shared" si="11"/>
        <v>3.0164549309618602E-4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'80°C'!I7</f>
        <v>2.5486640000000001E-2</v>
      </c>
      <c r="E29" s="88">
        <f>'110°C'!A7</f>
        <v>0</v>
      </c>
      <c r="F29" s="89">
        <f>'110°C'!I7</f>
        <v>2.5486640000000001E-2</v>
      </c>
      <c r="G29" s="90">
        <f>'140°C'!A7</f>
        <v>0</v>
      </c>
      <c r="H29" s="91">
        <f>'140°C'!I7</f>
        <v>2.5486640000000001E-2</v>
      </c>
      <c r="L29" s="41">
        <f t="shared" si="9"/>
        <v>1.2632448018986227E-4</v>
      </c>
      <c r="P29" s="41">
        <f t="shared" si="10"/>
        <v>1.031067474827607E-4</v>
      </c>
      <c r="T29" s="41">
        <f t="shared" si="11"/>
        <v>3.6310678943002489E-5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'80°C'!I8</f>
        <v>8.2973449999999994E-3</v>
      </c>
      <c r="E30" s="88">
        <f>'110°C'!A8</f>
        <v>0</v>
      </c>
      <c r="F30" s="89">
        <f>'110°C'!I8</f>
        <v>8.2973449999999994E-3</v>
      </c>
      <c r="G30" s="90">
        <f>'140°C'!A8</f>
        <v>0</v>
      </c>
      <c r="H30" s="91">
        <f>'140°C'!I8</f>
        <v>8.2973449999999994E-3</v>
      </c>
      <c r="L30" s="41">
        <f t="shared" si="9"/>
        <v>1.3211883525726103E-4</v>
      </c>
      <c r="P30" s="41">
        <f t="shared" si="10"/>
        <v>7.620682967607206E-6</v>
      </c>
      <c r="T30" s="41">
        <f t="shared" si="11"/>
        <v>1.1930472050592741E-5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'80°C'!I9</f>
        <v>2.4619996000000002E-2</v>
      </c>
      <c r="E31" s="88">
        <f>'110°C'!A9</f>
        <v>0</v>
      </c>
      <c r="F31" s="89">
        <f>'110°C'!I9</f>
        <v>2.4619996000000002E-2</v>
      </c>
      <c r="G31" s="90">
        <f>'140°C'!A9</f>
        <v>0</v>
      </c>
      <c r="H31" s="91">
        <f>'140°C'!I9</f>
        <v>2.4619996000000002E-2</v>
      </c>
      <c r="L31" s="41">
        <f t="shared" si="9"/>
        <v>1.3794503791651584E-4</v>
      </c>
      <c r="P31" s="41">
        <f t="shared" si="10"/>
        <v>1.9105533422076388E-5</v>
      </c>
      <c r="T31" s="41">
        <f t="shared" si="11"/>
        <v>1.1591760814948289E-4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'80°C'!I10</f>
        <v>2.5337532999999999E-2</v>
      </c>
      <c r="E32" s="88">
        <f>'110°C'!A10</f>
        <v>0</v>
      </c>
      <c r="F32" s="89">
        <f>'110°C'!I10</f>
        <v>2.5337532999999999E-2</v>
      </c>
      <c r="G32" s="90">
        <f>'140°C'!A10</f>
        <v>0</v>
      </c>
      <c r="H32" s="91">
        <f>'140°C'!I10</f>
        <v>2.5337532999999999E-2</v>
      </c>
      <c r="L32" s="41">
        <f t="shared" si="9"/>
        <v>1.4373741316887811E-4</v>
      </c>
      <c r="P32" s="41">
        <f t="shared" si="10"/>
        <v>1.2565354402696265E-4</v>
      </c>
      <c r="T32" s="41">
        <f t="shared" si="11"/>
        <v>2.4355703488680591E-4</v>
      </c>
    </row>
    <row r="33" spans="1:24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'80°C'!I11</f>
        <v>2.1181881E-2</v>
      </c>
      <c r="E33" s="88">
        <f>'110°C'!A11</f>
        <v>0</v>
      </c>
      <c r="F33" s="89">
        <f>'110°C'!I11</f>
        <v>2.1181881E-2</v>
      </c>
      <c r="G33" s="90">
        <f>'140°C'!A11</f>
        <v>0</v>
      </c>
      <c r="H33" s="91">
        <f>'140°C'!I11</f>
        <v>2.1181881E-2</v>
      </c>
      <c r="L33" s="41">
        <f t="shared" si="9"/>
        <v>1.4942566204292755E-4</v>
      </c>
      <c r="P33" s="41">
        <f t="shared" si="10"/>
        <v>3.1414393164945335E-4</v>
      </c>
      <c r="T33" s="41">
        <f t="shared" si="11"/>
        <v>3.1216784594781399E-4</v>
      </c>
    </row>
    <row r="34" spans="1:24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'80°C'!I12</f>
        <v>2.1832266999999999E-2</v>
      </c>
      <c r="E34" s="88">
        <f>'110°C'!A12</f>
        <v>0</v>
      </c>
      <c r="F34" s="89">
        <f>'110°C'!I12</f>
        <v>2.1832266999999999E-2</v>
      </c>
      <c r="G34" s="90">
        <f>'140°C'!A12</f>
        <v>0</v>
      </c>
      <c r="H34" s="91">
        <f>'140°C'!I12</f>
        <v>2.1832266999999999E-2</v>
      </c>
      <c r="L34" s="41">
        <f t="shared" si="9"/>
        <v>1.5493525242790018E-4</v>
      </c>
      <c r="P34" s="41">
        <f t="shared" si="10"/>
        <v>5.7043389857440463E-4</v>
      </c>
      <c r="T34" s="41">
        <f t="shared" si="11"/>
        <v>2.7712826714627187E-4</v>
      </c>
    </row>
    <row r="35" spans="1:24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'80°C'!I13</f>
        <v>2.7153525000000001E-2</v>
      </c>
      <c r="E35" s="88">
        <f>'110°C'!A13</f>
        <v>0</v>
      </c>
      <c r="F35" s="89">
        <f>'110°C'!I13</f>
        <v>2.7153525000000001E-2</v>
      </c>
      <c r="G35" s="90">
        <f>'140°C'!A13</f>
        <v>0</v>
      </c>
      <c r="H35" s="91">
        <f>'140°C'!I13</f>
        <v>2.7153525000000001E-2</v>
      </c>
      <c r="L35" s="41">
        <f t="shared" si="9"/>
        <v>1.6018793259897813E-4</v>
      </c>
      <c r="P35" s="41">
        <f t="shared" si="10"/>
        <v>8.7956881667107338E-4</v>
      </c>
      <c r="T35" s="41">
        <f t="shared" si="11"/>
        <v>1.4976369448370741E-4</v>
      </c>
    </row>
    <row r="36" spans="1:24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'80°C'!I14</f>
        <v>2.6041251000000001E-2</v>
      </c>
      <c r="E36" s="88">
        <f>'110°C'!A14</f>
        <v>0</v>
      </c>
      <c r="F36" s="89">
        <f>'110°C'!I14</f>
        <v>2.6041251000000001E-2</v>
      </c>
      <c r="G36" s="90">
        <f>'140°C'!A14</f>
        <v>0</v>
      </c>
      <c r="H36" s="91">
        <f>'140°C'!I14</f>
        <v>2.6041251000000001E-2</v>
      </c>
      <c r="L36" s="41">
        <f t="shared" si="9"/>
        <v>1.6510236743457688E-4</v>
      </c>
      <c r="P36" s="41">
        <f t="shared" si="10"/>
        <v>1.2260115819953767E-3</v>
      </c>
      <c r="T36" s="41">
        <f t="shared" si="11"/>
        <v>1.7097784177584151E-5</v>
      </c>
    </row>
    <row r="37" spans="1:24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'80°C'!I15</f>
        <v>4.4054161000000001E-2</v>
      </c>
      <c r="E37" s="88">
        <f>'110°C'!A15</f>
        <v>0</v>
      </c>
      <c r="F37" s="89">
        <f>'110°C'!I15</f>
        <v>4.4054161000000001E-2</v>
      </c>
      <c r="G37" s="90">
        <f>'140°C'!A15</f>
        <v>0</v>
      </c>
      <c r="H37" s="91">
        <f>'140°C'!I15</f>
        <v>4.4054161000000001E-2</v>
      </c>
      <c r="L37" s="41">
        <f t="shared" si="9"/>
        <v>1.6959489732556269E-4</v>
      </c>
      <c r="P37" s="41">
        <f t="shared" si="10"/>
        <v>1.593891139827589E-3</v>
      </c>
      <c r="T37" s="41">
        <f t="shared" si="11"/>
        <v>6.346659465827735E-5</v>
      </c>
    </row>
    <row r="38" spans="1:24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'80°C'!I16</f>
        <v>8.0003079999999994E-3</v>
      </c>
      <c r="E38" s="88">
        <f>'110°C'!A16</f>
        <v>0</v>
      </c>
      <c r="F38" s="89">
        <f>'110°C'!I16</f>
        <v>8.0003079999999994E-3</v>
      </c>
      <c r="G38" s="90">
        <f>'140°C'!A16</f>
        <v>0</v>
      </c>
      <c r="H38" s="91">
        <f>'140°C'!I16</f>
        <v>8.0003079999999994E-3</v>
      </c>
      <c r="L38" s="41">
        <f t="shared" si="9"/>
        <v>1.7358041977650525E-4</v>
      </c>
      <c r="P38" s="41">
        <f t="shared" si="10"/>
        <v>1.9672701801455813E-3</v>
      </c>
      <c r="T38" s="41">
        <f t="shared" si="11"/>
        <v>5.9399578053499042E-4</v>
      </c>
      <c r="X38"/>
    </row>
    <row r="39" spans="1:24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'80°C'!I17</f>
        <v>0.32105662499999998</v>
      </c>
      <c r="E39" s="88">
        <f>'110°C'!A17</f>
        <v>120</v>
      </c>
      <c r="F39" s="89">
        <f>'110°C'!I17</f>
        <v>0.123968881</v>
      </c>
      <c r="G39" s="90">
        <f>'140°C'!A17</f>
        <v>1</v>
      </c>
      <c r="H39" s="91">
        <f>'140°C'!I17</f>
        <v>1.7622682000000001E-2</v>
      </c>
      <c r="L39" s="41">
        <f t="shared" si="9"/>
        <v>1.7697339369883663E-4</v>
      </c>
      <c r="P39" s="41">
        <f t="shared" si="10"/>
        <v>2.3304320035334686E-3</v>
      </c>
      <c r="T39" s="41">
        <f t="shared" si="11"/>
        <v>2.0599408385305025E-3</v>
      </c>
    </row>
    <row r="40" spans="1:24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'80°C'!I18</f>
        <v>0.376828159</v>
      </c>
      <c r="E40" s="88">
        <f>'110°C'!A18</f>
        <v>120</v>
      </c>
      <c r="F40" s="89">
        <f>'110°C'!I18</f>
        <v>0.194048305</v>
      </c>
      <c r="G40" s="90">
        <f>'140°C'!A18</f>
        <v>1</v>
      </c>
      <c r="H40" s="91">
        <f>'140°C'!I18</f>
        <v>0.186205172</v>
      </c>
      <c r="L40" s="41">
        <f t="shared" si="9"/>
        <v>1.7968896639603696E-4</v>
      </c>
      <c r="P40" s="41">
        <f t="shared" si="10"/>
        <v>2.6681865575258774E-3</v>
      </c>
      <c r="T40" s="41">
        <f t="shared" si="11"/>
        <v>5.0858904053848178E-3</v>
      </c>
    </row>
    <row r="41" spans="1:24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'80°C'!I19</f>
        <v>2.3924392999999999E-2</v>
      </c>
      <c r="E41" s="88">
        <f>'110°C'!A19</f>
        <v>240</v>
      </c>
      <c r="F41" s="89">
        <f>'110°C'!I19</f>
        <v>0.31849169799999999</v>
      </c>
      <c r="G41" s="90">
        <f>'140°C'!A19</f>
        <v>1</v>
      </c>
      <c r="H41" s="91">
        <f>'140°C'!I19</f>
        <v>1.6148164E-2</v>
      </c>
      <c r="L41" s="41">
        <f t="shared" si="9"/>
        <v>1.8164422324075288E-4</v>
      </c>
      <c r="P41" s="41">
        <f t="shared" si="10"/>
        <v>2.9661956433874848E-3</v>
      </c>
      <c r="T41" s="41">
        <f t="shared" si="11"/>
        <v>1.0498832607727654E-2</v>
      </c>
    </row>
    <row r="42" spans="1:24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'80°C'!I20</f>
        <v>2.5236697999999998E-2</v>
      </c>
      <c r="E42" s="88">
        <f>'110°C'!A20</f>
        <v>240</v>
      </c>
      <c r="F42" s="89">
        <f>'110°C'!I20</f>
        <v>0.19077799100000001</v>
      </c>
      <c r="G42" s="90">
        <f>'140°C'!A20</f>
        <v>1</v>
      </c>
      <c r="H42" s="91">
        <f>'140°C'!I20</f>
        <v>0.13267949400000001</v>
      </c>
      <c r="L42" s="41">
        <f t="shared" si="9"/>
        <v>1.8275956004390917E-4</v>
      </c>
      <c r="P42" s="41">
        <f t="shared" si="10"/>
        <v>3.2113172933283304E-3</v>
      </c>
      <c r="T42" s="41">
        <f t="shared" si="11"/>
        <v>1.9359084463919873E-2</v>
      </c>
    </row>
    <row r="43" spans="1:24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'80°C'!I21</f>
        <v>0.24333955800000001</v>
      </c>
      <c r="E43" s="88">
        <f>'110°C'!A21</f>
        <v>480</v>
      </c>
      <c r="F43" s="89">
        <f>'110°C'!I21</f>
        <v>0.173891605</v>
      </c>
      <c r="G43" s="90">
        <f>'140°C'!A21</f>
        <v>2</v>
      </c>
      <c r="H43" s="91">
        <f>'140°C'!I21</f>
        <v>1.3799387999999999E-2</v>
      </c>
      <c r="L43" s="41">
        <f t="shared" si="9"/>
        <v>1.8296017811580652E-4</v>
      </c>
      <c r="P43" s="41">
        <f t="shared" si="10"/>
        <v>3.3919693181543231E-3</v>
      </c>
      <c r="T43" s="41">
        <f t="shared" si="11"/>
        <v>3.2993084337863694E-2</v>
      </c>
    </row>
    <row r="44" spans="1:24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'80°C'!I22</f>
        <v>2.2491972999999998E-2</v>
      </c>
      <c r="E44" s="88">
        <f>'110°C'!A22</f>
        <v>480</v>
      </c>
      <c r="F44" s="89">
        <f>'110°C'!I22</f>
        <v>0.16680340900000001</v>
      </c>
      <c r="G44" s="90">
        <f>'140°C'!A22</f>
        <v>2</v>
      </c>
      <c r="H44" s="91">
        <f>'140°C'!I22</f>
        <v>0.15342587399999999</v>
      </c>
      <c r="L44" s="41">
        <f t="shared" si="9"/>
        <v>1.8217770201915949E-4</v>
      </c>
      <c r="P44" s="41">
        <f t="shared" si="10"/>
        <v>3.4985120253534408E-3</v>
      </c>
      <c r="T44" s="41">
        <f t="shared" si="11"/>
        <v>5.3028047444781769E-2</v>
      </c>
    </row>
    <row r="45" spans="1:24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'80°C'!I23</f>
        <v>2.2070459000000001E-2</v>
      </c>
      <c r="E45" s="88">
        <f>'110°C'!A23</f>
        <v>120</v>
      </c>
      <c r="F45" s="89">
        <f>'110°C'!I23</f>
        <v>4.4005572E-2</v>
      </c>
      <c r="G45" s="90">
        <f>'140°C'!A23</f>
        <v>2</v>
      </c>
      <c r="H45" s="91">
        <f>'140°C'!I23</f>
        <v>8.6541535000000003E-2</v>
      </c>
      <c r="L45" s="41">
        <f t="shared" si="9"/>
        <v>1.8035192001412248E-4</v>
      </c>
      <c r="P45" s="41">
        <f t="shared" si="10"/>
        <v>3.5236501076173592E-3</v>
      </c>
      <c r="T45" s="41">
        <f t="shared" si="11"/>
        <v>8.1428484408965773E-2</v>
      </c>
    </row>
    <row r="46" spans="1:24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'80°C'!I24</f>
        <v>3.1209658000000001E-2</v>
      </c>
      <c r="E46" s="88">
        <f>'110°C'!A24</f>
        <v>120</v>
      </c>
      <c r="F46" s="89">
        <f>'110°C'!I24</f>
        <v>4.5915267000000003E-2</v>
      </c>
      <c r="G46" s="90">
        <f>'140°C'!A24</f>
        <v>2</v>
      </c>
      <c r="H46" s="91">
        <f>'140°C'!I24</f>
        <v>0.163487876</v>
      </c>
    </row>
    <row r="47" spans="1:24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'80°C'!I25</f>
        <v>3.0548255E-2</v>
      </c>
      <c r="E47" s="88">
        <f>'110°C'!A25</f>
        <v>240</v>
      </c>
      <c r="F47" s="89">
        <f>'110°C'!I25</f>
        <v>5.5266368000000003E-2</v>
      </c>
      <c r="G47" s="90">
        <f>'140°C'!A25</f>
        <v>4</v>
      </c>
      <c r="H47" s="91">
        <f>'140°C'!I25</f>
        <v>0.17358997100000001</v>
      </c>
    </row>
    <row r="48" spans="1:24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'80°C'!I26</f>
        <v>3.1759234999999997E-2</v>
      </c>
      <c r="E48" s="88">
        <f>'110°C'!A26</f>
        <v>240</v>
      </c>
      <c r="F48" s="89">
        <f>'110°C'!I26</f>
        <v>5.9418674999999997E-2</v>
      </c>
      <c r="G48" s="90">
        <f>'140°C'!A26</f>
        <v>4</v>
      </c>
      <c r="H48" s="91">
        <f>'140°C'!I26</f>
        <v>9.0801915999999996E-2</v>
      </c>
    </row>
    <row r="49" spans="1: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'80°C'!I27</f>
        <v>3.9223002E-2</v>
      </c>
      <c r="E49" s="88">
        <f>'110°C'!A27</f>
        <v>480</v>
      </c>
      <c r="F49" s="89">
        <f>'110°C'!I27</f>
        <v>5.9154673999999997E-2</v>
      </c>
      <c r="G49" s="90">
        <f>'140°C'!A27</f>
        <v>6</v>
      </c>
      <c r="H49" s="91">
        <f>'140°C'!I27</f>
        <v>0.16612105599999999</v>
      </c>
    </row>
    <row r="50" spans="1: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'80°C'!I28</f>
        <v>2.7940352000000002E-2</v>
      </c>
      <c r="E50" s="88">
        <f>'110°C'!A28</f>
        <v>480</v>
      </c>
      <c r="F50" s="89">
        <f>'110°C'!I28</f>
        <v>3.7396339000000001E-2</v>
      </c>
      <c r="G50" s="90">
        <f>'140°C'!A28</f>
        <v>6</v>
      </c>
      <c r="H50" s="91">
        <f>'140°C'!I28</f>
        <v>0.16914744400000001</v>
      </c>
    </row>
    <row r="51" spans="1: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'80°C'!I29</f>
        <v>3.3199689999999997E-2</v>
      </c>
      <c r="E51" s="88">
        <f>'110°C'!A29</f>
        <v>120</v>
      </c>
      <c r="F51" s="89">
        <f>'110°C'!I29</f>
        <v>4.7214820999999997E-2</v>
      </c>
      <c r="G51" s="90">
        <f>'140°C'!A29</f>
        <v>8</v>
      </c>
      <c r="H51" s="91">
        <f>'140°C'!I29</f>
        <v>0.34200188399999998</v>
      </c>
    </row>
    <row r="52" spans="1: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'80°C'!I30</f>
        <v>2.0785863000000002E-2</v>
      </c>
      <c r="E52" s="88">
        <f>'110°C'!A30</f>
        <v>120</v>
      </c>
      <c r="F52" s="89">
        <f>'110°C'!I30</f>
        <v>4.1652586999999998E-2</v>
      </c>
      <c r="G52" s="90">
        <f>'140°C'!A30</f>
        <v>8</v>
      </c>
      <c r="H52" s="91">
        <f>'140°C'!I30</f>
        <v>0.37274268500000002</v>
      </c>
    </row>
    <row r="53" spans="1: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'80°C'!I31</f>
        <v>2.3829332000000002E-2</v>
      </c>
      <c r="E53" s="88">
        <f>'110°C'!A31</f>
        <v>240</v>
      </c>
      <c r="F53" s="89">
        <f>'110°C'!I31</f>
        <v>6.6091116000000005E-2</v>
      </c>
      <c r="G53" s="90">
        <f>'140°C'!A31</f>
        <v>24</v>
      </c>
      <c r="H53" s="91">
        <f>'140°C'!I31</f>
        <v>5.1055606000000003E-2</v>
      </c>
    </row>
    <row r="54" spans="1: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'80°C'!I32</f>
        <v>2.7206900999999999E-2</v>
      </c>
      <c r="E54" s="88">
        <f>'110°C'!A32</f>
        <v>240</v>
      </c>
      <c r="F54" s="89">
        <f>'110°C'!I32</f>
        <v>5.2467609999999998E-2</v>
      </c>
      <c r="G54" s="90">
        <f>'140°C'!A32</f>
        <v>24</v>
      </c>
      <c r="H54" s="91">
        <f>'140°C'!I32</f>
        <v>0.24171714</v>
      </c>
    </row>
    <row r="55" spans="1: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'80°C'!I33</f>
        <v>2.4083055999999999E-2</v>
      </c>
      <c r="E55" s="88">
        <f>'110°C'!A33</f>
        <v>480</v>
      </c>
      <c r="F55" s="89">
        <f>'110°C'!I33</f>
        <v>3.9808631999999997E-2</v>
      </c>
      <c r="G55" s="90">
        <f>'140°C'!A33</f>
        <v>48</v>
      </c>
      <c r="H55" s="91">
        <f>'140°C'!I33</f>
        <v>6.6129632999999993E-2</v>
      </c>
    </row>
    <row r="56" spans="1: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'80°C'!I34</f>
        <v>1.8865827000000002E-2</v>
      </c>
      <c r="E56" s="88">
        <f>'110°C'!A34</f>
        <v>480</v>
      </c>
      <c r="F56" s="89">
        <f>'110°C'!I34</f>
        <v>6.3800830000000003E-2</v>
      </c>
      <c r="G56" s="90">
        <f>'140°C'!A34</f>
        <v>48</v>
      </c>
      <c r="H56" s="91">
        <f>'140°C'!I34</f>
        <v>6.7581124000000006E-2</v>
      </c>
    </row>
    <row r="57" spans="1: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'80°C'!I35</f>
        <v>9.3507460000000001E-3</v>
      </c>
      <c r="E57" s="88">
        <f>'110°C'!A35</f>
        <v>120</v>
      </c>
      <c r="F57" s="89">
        <f>'110°C'!I35</f>
        <v>4.5445169000000001E-2</v>
      </c>
      <c r="G57" s="90">
        <f>'140°C'!A35</f>
        <v>48</v>
      </c>
      <c r="H57" s="91">
        <f>'140°C'!I35</f>
        <v>0.251154767</v>
      </c>
    </row>
    <row r="58" spans="1: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'80°C'!I36</f>
        <v>3.0711625999999999E-2</v>
      </c>
      <c r="E58" s="88">
        <f>'110°C'!A36</f>
        <v>120</v>
      </c>
      <c r="F58" s="89">
        <f>'110°C'!I36</f>
        <v>2.1678906000000001E-2</v>
      </c>
      <c r="G58" s="90">
        <f>'140°C'!A36</f>
        <v>48</v>
      </c>
      <c r="H58" s="91">
        <f>'140°C'!I36</f>
        <v>0.19506274800000001</v>
      </c>
    </row>
    <row r="59" spans="1: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'80°C'!I37</f>
        <v>3.0874392000000001E-2</v>
      </c>
      <c r="E59" s="88">
        <f>'110°C'!A37</f>
        <v>240</v>
      </c>
      <c r="F59" s="89">
        <f>'110°C'!I37</f>
        <v>5.9255659000000002E-2</v>
      </c>
      <c r="G59" s="90">
        <f>'140°C'!A37</f>
        <v>72</v>
      </c>
      <c r="H59" s="91">
        <f>'140°C'!I37</f>
        <v>0.12875682099999999</v>
      </c>
    </row>
    <row r="60" spans="1: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'80°C'!I38</f>
        <v>3.0749367999999999E-2</v>
      </c>
      <c r="E60" s="88">
        <f>'110°C'!A38</f>
        <v>240</v>
      </c>
      <c r="F60" s="89">
        <f>'110°C'!I38</f>
        <v>5.8110686000000002E-2</v>
      </c>
      <c r="G60" s="90">
        <f>'140°C'!A38</f>
        <v>72</v>
      </c>
      <c r="H60" s="91">
        <f>'140°C'!I38</f>
        <v>0.23614652899999999</v>
      </c>
    </row>
    <row r="61" spans="1: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'80°C'!I39</f>
        <v>3.2024703000000002E-2</v>
      </c>
      <c r="E61" s="88">
        <f>'110°C'!A39</f>
        <v>480</v>
      </c>
      <c r="F61" s="89">
        <f>'110°C'!I39</f>
        <v>8.1128072999999995E-2</v>
      </c>
      <c r="G61" s="90">
        <f>'140°C'!A39</f>
        <v>96</v>
      </c>
      <c r="H61" s="91">
        <f>'140°C'!I39</f>
        <v>0.13595864399999999</v>
      </c>
    </row>
    <row r="62" spans="1: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'80°C'!I40</f>
        <v>3.6297151999999999E-2</v>
      </c>
      <c r="E62" s="88">
        <f>'110°C'!A40</f>
        <v>480</v>
      </c>
      <c r="F62" s="89">
        <f>'110°C'!I40</f>
        <v>5.0565259000000001E-2</v>
      </c>
      <c r="G62" s="90">
        <f>'140°C'!A40</f>
        <v>96</v>
      </c>
      <c r="H62" s="91">
        <f>'140°C'!I40</f>
        <v>0.123134138</v>
      </c>
    </row>
    <row r="63" spans="1:8" customFormat="1">
      <c r="A63" s="86">
        <f>fossil!A41</f>
        <v>5807064</v>
      </c>
      <c r="B63" s="87">
        <f>fossil!F41</f>
        <v>1.6409531000000002E-2</v>
      </c>
      <c r="G63" s="90">
        <f>'140°C'!A41</f>
        <v>120</v>
      </c>
      <c r="H63" s="91">
        <f>'140°C'!I41</f>
        <v>0.13117512000000001</v>
      </c>
    </row>
    <row r="64" spans="1:8" customFormat="1">
      <c r="A64" s="86">
        <f>fossil!A42</f>
        <v>5807064</v>
      </c>
      <c r="B64" s="87">
        <f>fossil!F42</f>
        <v>1.6888013E-2</v>
      </c>
      <c r="G64" s="90">
        <f>'140°C'!A42</f>
        <v>120</v>
      </c>
      <c r="H64" s="91">
        <f>'140°C'!I42</f>
        <v>0.113091515</v>
      </c>
    </row>
    <row r="65" spans="1:8" customFormat="1">
      <c r="A65" s="86">
        <f>fossil!A43</f>
        <v>5807064</v>
      </c>
      <c r="B65" s="87">
        <f>fossil!F43</f>
        <v>1.5281853999999999E-2</v>
      </c>
      <c r="G65" s="90">
        <f>'140°C'!A43</f>
        <v>1</v>
      </c>
      <c r="H65" s="91">
        <f>'140°C'!I43</f>
        <v>3.1784946000000001E-2</v>
      </c>
    </row>
    <row r="66" spans="1:8" customFormat="1">
      <c r="A66" s="86">
        <f>fossil!A44</f>
        <v>5807064</v>
      </c>
      <c r="B66" s="87">
        <f>fossil!F44</f>
        <v>1.5575111000000001E-2</v>
      </c>
      <c r="G66" s="90">
        <f>'140°C'!A44</f>
        <v>1</v>
      </c>
      <c r="H66" s="91">
        <f>'140°C'!I44</f>
        <v>2.7633851000000001E-2</v>
      </c>
    </row>
    <row r="67" spans="1:8" customFormat="1">
      <c r="A67" s="86">
        <f>fossil!A45</f>
        <v>8877264</v>
      </c>
      <c r="B67" s="87">
        <f>fossil!F45</f>
        <v>1.6776536000000002E-2</v>
      </c>
      <c r="G67" s="90">
        <f>'140°C'!A45</f>
        <v>2</v>
      </c>
      <c r="H67" s="91">
        <f>'140°C'!I45</f>
        <v>2.9474452000000002E-2</v>
      </c>
    </row>
    <row r="68" spans="1:8" customFormat="1">
      <c r="A68" s="86">
        <f>fossil!A46</f>
        <v>8877264</v>
      </c>
      <c r="B68" s="87">
        <f>fossil!F46</f>
        <v>1.5003298E-2</v>
      </c>
      <c r="G68" s="90">
        <f>'140°C'!A46</f>
        <v>2</v>
      </c>
      <c r="H68" s="91">
        <f>'140°C'!I46</f>
        <v>3.6792321000000003E-2</v>
      </c>
    </row>
    <row r="69" spans="1:8" customFormat="1">
      <c r="A69" s="86">
        <f>fossil!A47</f>
        <v>8877264</v>
      </c>
      <c r="B69" s="87">
        <f>fossil!F47</f>
        <v>1.5555114E-2</v>
      </c>
      <c r="G69" s="90">
        <f>'140°C'!A47</f>
        <v>4</v>
      </c>
      <c r="H69" s="91">
        <f>'140°C'!I47</f>
        <v>4.1127747999999999E-2</v>
      </c>
    </row>
    <row r="70" spans="1:8" customFormat="1">
      <c r="A70" s="86">
        <f>fossil!A48</f>
        <v>9973764</v>
      </c>
      <c r="B70" s="87">
        <f>fossil!F48</f>
        <v>1.4597681E-2</v>
      </c>
      <c r="G70" s="90">
        <f>'140°C'!A48</f>
        <v>4</v>
      </c>
      <c r="H70" s="91">
        <f>'140°C'!I48</f>
        <v>5.6858546000000003E-2</v>
      </c>
    </row>
    <row r="71" spans="1:8" customFormat="1">
      <c r="A71" s="86">
        <f>fossil!A49</f>
        <v>9973764</v>
      </c>
      <c r="B71" s="87">
        <f>fossil!F49</f>
        <v>1.5340588E-2</v>
      </c>
      <c r="G71" s="90">
        <f>'140°C'!A49</f>
        <v>6</v>
      </c>
      <c r="H71" s="91">
        <f>'140°C'!I49</f>
        <v>5.0338964999999999E-2</v>
      </c>
    </row>
    <row r="72" spans="1:8" customFormat="1">
      <c r="A72" s="86">
        <f>fossil!A50</f>
        <v>9272004</v>
      </c>
      <c r="B72" s="87">
        <f>fossil!F50</f>
        <v>1.3649839E-2</v>
      </c>
      <c r="G72" s="90">
        <f>'140°C'!A50</f>
        <v>6</v>
      </c>
      <c r="H72" s="91">
        <f>'140°C'!I50</f>
        <v>5.1740375999999998E-2</v>
      </c>
    </row>
    <row r="73" spans="1:8" customFormat="1">
      <c r="A73" s="86">
        <f>fossil!A51</f>
        <v>9272004</v>
      </c>
      <c r="B73" s="87">
        <f>fossil!F51</f>
        <v>1.4293024E-2</v>
      </c>
      <c r="G73" s="90">
        <f>'140°C'!A51</f>
        <v>8</v>
      </c>
      <c r="H73" s="91">
        <f>'140°C'!I51</f>
        <v>4.7789172999999997E-2</v>
      </c>
    </row>
    <row r="74" spans="1:8" customFormat="1">
      <c r="A74" s="86">
        <f>fossil!A52</f>
        <v>9272004</v>
      </c>
      <c r="B74" s="87">
        <f>fossil!F52</f>
        <v>1.4427743999999999E-2</v>
      </c>
      <c r="G74" s="90">
        <f>'140°C'!A52</f>
        <v>8</v>
      </c>
      <c r="H74" s="91">
        <f>'140°C'!I52</f>
        <v>5.3549785000000003E-2</v>
      </c>
    </row>
    <row r="75" spans="1:8" customFormat="1">
      <c r="A75" s="86">
        <f>fossil!A53</f>
        <v>9272004</v>
      </c>
      <c r="B75" s="87">
        <f>fossil!F53</f>
        <v>1.4211886999999999E-2</v>
      </c>
      <c r="G75" s="90">
        <f>'140°C'!A53</f>
        <v>24</v>
      </c>
      <c r="H75" s="91">
        <f>'140°C'!I53</f>
        <v>7.2688871000000002E-2</v>
      </c>
    </row>
    <row r="76" spans="1:8" customFormat="1">
      <c r="A76" s="86">
        <f>fossil!A54</f>
        <v>9272004</v>
      </c>
      <c r="B76" s="87">
        <f>fossil!F54</f>
        <v>1.4081086E-2</v>
      </c>
      <c r="G76" s="90">
        <f>'140°C'!A54</f>
        <v>24</v>
      </c>
      <c r="H76" s="91">
        <f>'140°C'!I54</f>
        <v>6.2467186000000001E-2</v>
      </c>
    </row>
    <row r="77" spans="1:8" customFormat="1">
      <c r="A77" s="86">
        <f>fossil!A55</f>
        <v>9272004</v>
      </c>
      <c r="B77" s="87">
        <f>fossil!F55</f>
        <v>1.4696580000000001E-2</v>
      </c>
      <c r="G77" s="90">
        <f>'140°C'!A55</f>
        <v>48</v>
      </c>
      <c r="H77" s="91">
        <f>'140°C'!I55</f>
        <v>9.2536698000000001E-2</v>
      </c>
    </row>
    <row r="78" spans="1:8" customFormat="1">
      <c r="A78" s="86">
        <f>fossil!A56</f>
        <v>9272004</v>
      </c>
      <c r="B78" s="87">
        <f>fossil!F56</f>
        <v>1.7000370000000001E-2</v>
      </c>
      <c r="G78" s="90">
        <f>'140°C'!A56</f>
        <v>48</v>
      </c>
      <c r="H78" s="91">
        <f>'140°C'!I56</f>
        <v>0.10754303699999999</v>
      </c>
    </row>
    <row r="79" spans="1:8" customFormat="1">
      <c r="A79" s="86">
        <f>fossil!A57</f>
        <v>8877264</v>
      </c>
      <c r="B79" s="87">
        <f>fossil!F57</f>
        <v>1.1048541E-2</v>
      </c>
      <c r="G79" s="90">
        <f>'140°C'!A57</f>
        <v>72</v>
      </c>
      <c r="H79" s="91">
        <f>'140°C'!I57</f>
        <v>0.12931213499999999</v>
      </c>
    </row>
    <row r="80" spans="1:8" customFormat="1">
      <c r="A80" s="86">
        <f>fossil!A58</f>
        <v>5807064</v>
      </c>
      <c r="B80" s="87">
        <f>fossil!F58</f>
        <v>1.7618801E-2</v>
      </c>
      <c r="G80" s="90">
        <f>'140°C'!A58</f>
        <v>72</v>
      </c>
      <c r="H80" s="91">
        <f>'140°C'!I58</f>
        <v>0.14434797699999999</v>
      </c>
    </row>
    <row r="81" spans="1:8" customFormat="1">
      <c r="A81" s="86">
        <f>fossil!A59</f>
        <v>5807064</v>
      </c>
      <c r="B81" s="87">
        <f>fossil!F59</f>
        <v>1.8877204000000002E-2</v>
      </c>
      <c r="G81" s="90">
        <f>'140°C'!A59</f>
        <v>96</v>
      </c>
      <c r="H81" s="91">
        <f>'140°C'!I59</f>
        <v>0.146114312</v>
      </c>
    </row>
    <row r="82" spans="1:8" customFormat="1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'140°C'!I60</f>
        <v>0.133177559</v>
      </c>
    </row>
    <row r="83" spans="1:8" customFormat="1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'140°C'!I61</f>
        <v>0.156073508</v>
      </c>
    </row>
    <row r="84" spans="1:8" customFormat="1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'140°C'!I62</f>
        <v>0.128888962</v>
      </c>
    </row>
    <row r="85" spans="1:8" customFormat="1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'140°C'!I63</f>
        <v>2.8851386E-2</v>
      </c>
    </row>
    <row r="86" spans="1:8" customFormat="1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'140°C'!I64</f>
        <v>1.9287324000000002E-2</v>
      </c>
    </row>
    <row r="87" spans="1:8" customFormat="1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'140°C'!I65</f>
        <v>3.1411832000000001E-2</v>
      </c>
    </row>
    <row r="88" spans="1:8" customFormat="1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'140°C'!I66</f>
        <v>3.7716853000000002E-2</v>
      </c>
    </row>
    <row r="89" spans="1:8" customFormat="1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'140°C'!I67</f>
        <v>4.3515705000000002E-2</v>
      </c>
    </row>
    <row r="90" spans="1:8" customFormat="1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'140°C'!I68</f>
        <v>3.4869353999999998E-2</v>
      </c>
    </row>
    <row r="91" spans="1:8" customFormat="1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'140°C'!I69</f>
        <v>4.1720934000000001E-2</v>
      </c>
    </row>
    <row r="92" spans="1:8" customFormat="1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'140°C'!I70</f>
        <v>4.3372859999999999E-2</v>
      </c>
    </row>
    <row r="93" spans="1:8" customFormat="1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'140°C'!I71</f>
        <v>4.4314735000000001E-2</v>
      </c>
    </row>
    <row r="94" spans="1:8" customFormat="1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'140°C'!I72</f>
        <v>4.4207027000000003E-2</v>
      </c>
    </row>
    <row r="95" spans="1:8" customFormat="1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'140°C'!I73</f>
        <v>5.9405992999999997E-2</v>
      </c>
    </row>
    <row r="96" spans="1:8" customFormat="1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'140°C'!I74</f>
        <v>6.4247742999999996E-2</v>
      </c>
    </row>
    <row r="97" spans="1:8" customFormat="1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'140°C'!I75</f>
        <v>6.5304483999999996E-2</v>
      </c>
    </row>
    <row r="98" spans="1:8" customFormat="1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'140°C'!I76</f>
        <v>6.1097120999999997E-2</v>
      </c>
    </row>
    <row r="99" spans="1:8" customFormat="1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'140°C'!I77</f>
        <v>6.9964280000000004E-2</v>
      </c>
    </row>
    <row r="100" spans="1:8" customFormat="1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'140°C'!I78</f>
        <v>7.2196899999999994E-2</v>
      </c>
    </row>
    <row r="101" spans="1:8" customFormat="1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'140°C'!I79</f>
        <v>6.4388279000000007E-2</v>
      </c>
    </row>
    <row r="102" spans="1:8" customFormat="1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'140°C'!I80</f>
        <v>9.7267400000000004E-2</v>
      </c>
    </row>
    <row r="103" spans="1:8" customFormat="1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'140°C'!I81</f>
        <v>9.4040551999999999E-2</v>
      </c>
    </row>
    <row r="104" spans="1:8" customFormat="1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'140°C'!I82</f>
        <v>7.5891334000000005E-2</v>
      </c>
    </row>
    <row r="105" spans="1:8" customFormat="1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'140°C'!I83</f>
        <v>6.8376377000000002E-2</v>
      </c>
    </row>
    <row r="106" spans="1:8" customFormat="1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'140°C'!I84</f>
        <v>1.1505133000000001E-2</v>
      </c>
    </row>
    <row r="107" spans="1:8" customFormat="1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'140°C'!I85</f>
        <v>3.4172879000000003E-2</v>
      </c>
    </row>
    <row r="108" spans="1:8" customFormat="1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'140°C'!I86</f>
        <v>1.9925819000000001E-2</v>
      </c>
    </row>
    <row r="109" spans="1:8" customFormat="1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'140°C'!I87</f>
        <v>2.9500815E-2</v>
      </c>
    </row>
    <row r="110" spans="1:8" customFormat="1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'140°C'!I88</f>
        <v>3.7721146999999997E-2</v>
      </c>
    </row>
    <row r="111" spans="1:8" customFormat="1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'140°C'!I89</f>
        <v>3.6799467000000002E-2</v>
      </c>
    </row>
    <row r="112" spans="1:8" customFormat="1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'140°C'!I90</f>
        <v>4.1854680999999998E-2</v>
      </c>
    </row>
    <row r="113" spans="1:8" customFormat="1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'140°C'!I91</f>
        <v>3.7418701999999998E-2</v>
      </c>
    </row>
    <row r="114" spans="1:8" customFormat="1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'140°C'!I92</f>
        <v>4.8510269000000002E-2</v>
      </c>
    </row>
    <row r="115" spans="1:8" customFormat="1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'140°C'!I93</f>
        <v>4.9305562999999997E-2</v>
      </c>
    </row>
    <row r="116" spans="1:8" customFormat="1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'140°C'!I94</f>
        <v>6.6925819999999997E-2</v>
      </c>
    </row>
    <row r="117" spans="1:8" customFormat="1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'140°C'!I95</f>
        <v>6.0961939E-2</v>
      </c>
    </row>
    <row r="118" spans="1:8" customFormat="1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'140°C'!I96</f>
        <v>6.8785529999999998E-2</v>
      </c>
    </row>
    <row r="119" spans="1:8" customFormat="1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'140°C'!I97</f>
        <v>6.3689951999999994E-2</v>
      </c>
    </row>
    <row r="120" spans="1:8" customFormat="1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'140°C'!I98</f>
        <v>5.0849456000000001E-2</v>
      </c>
    </row>
    <row r="121" spans="1:8" customFormat="1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'140°C'!I99</f>
        <v>6.6136535999999996E-2</v>
      </c>
    </row>
    <row r="122" spans="1:8" customFormat="1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'140°C'!I100</f>
        <v>6.9813451999999998E-2</v>
      </c>
    </row>
    <row r="123" spans="1:8" customFormat="1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'140°C'!I101</f>
        <v>8.0116537000000002E-2</v>
      </c>
    </row>
    <row r="124" spans="1:8" customFormat="1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'140°C'!I102</f>
        <v>8.0012367000000001E-2</v>
      </c>
    </row>
    <row r="125" spans="1:8" customFormat="1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'140°C'!I103</f>
        <v>8.6845522999999994E-2</v>
      </c>
    </row>
    <row r="126" spans="1:8" customFormat="1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'140°C'!I104</f>
        <v>8.1619378000000006E-2</v>
      </c>
    </row>
    <row r="127" spans="1:8" customFormat="1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'140°C'!I105</f>
        <v>8.3572048999999995E-2</v>
      </c>
    </row>
    <row r="128" spans="1:8" customFormat="1">
      <c r="A128" s="86">
        <f>fossil!A106</f>
        <v>11508864</v>
      </c>
      <c r="B128" s="87">
        <f>fossil!F106</f>
        <v>1.7664368616215058E-2</v>
      </c>
    </row>
    <row r="129" spans="1:2" customFormat="1">
      <c r="A129" s="86">
        <f>fossil!A107</f>
        <v>11508864</v>
      </c>
      <c r="B129" s="87">
        <f>fossil!F107</f>
        <v>1.9813884217240806E-2</v>
      </c>
    </row>
    <row r="130" spans="1:2" customFormat="1">
      <c r="A130" s="86">
        <f>fossil!A108</f>
        <v>11508864</v>
      </c>
      <c r="B130" s="87">
        <f>fossil!F108</f>
        <v>1.7582859231129035E-2</v>
      </c>
    </row>
    <row r="131" spans="1:2" customFormat="1">
      <c r="A131" s="86">
        <f>fossil!A109</f>
        <v>11508864</v>
      </c>
      <c r="B131" s="87">
        <f>fossil!F109</f>
        <v>1.5812955046372954E-2</v>
      </c>
    </row>
    <row r="132" spans="1:2" customFormat="1">
      <c r="A132" s="86">
        <f>fossil!A110</f>
        <v>11508864</v>
      </c>
      <c r="B132" s="87">
        <f>fossil!F110</f>
        <v>1.5810835844730545E-2</v>
      </c>
    </row>
    <row r="133" spans="1:2" customFormat="1">
      <c r="A133" s="86">
        <f>fossil!A111</f>
        <v>11508864</v>
      </c>
      <c r="B133" s="87">
        <f>fossil!F111</f>
        <v>1.685526466649977E-2</v>
      </c>
    </row>
    <row r="134" spans="1:2" customFormat="1">
      <c r="A134" s="86">
        <f>fossil!A112</f>
        <v>10631664</v>
      </c>
      <c r="B134" s="87">
        <f>fossil!F112</f>
        <v>1.6225180548635761E-2</v>
      </c>
    </row>
    <row r="135" spans="1:2" customFormat="1">
      <c r="A135" s="86">
        <f>fossil!A113</f>
        <v>9315864</v>
      </c>
      <c r="B135" s="87">
        <f>fossil!F113</f>
        <v>1.5293436319696159E-2</v>
      </c>
    </row>
    <row r="136" spans="1:2" customFormat="1">
      <c r="A136" s="86">
        <f>fossil!A114</f>
        <v>9315864</v>
      </c>
      <c r="B136" s="87">
        <f>fossil!F114</f>
        <v>1.3092686804564001E-2</v>
      </c>
    </row>
    <row r="137" spans="1:2" customFormat="1">
      <c r="A137" s="86">
        <f>fossil!A115</f>
        <v>9201828</v>
      </c>
      <c r="B137" s="87">
        <f>fossil!F115</f>
        <v>1.4558553942799498E-2</v>
      </c>
    </row>
    <row r="138" spans="1:2" customFormat="1">
      <c r="A138" s="86">
        <f>fossil!A116</f>
        <v>9315864</v>
      </c>
      <c r="B138" s="87">
        <f>fossil!F116</f>
        <v>1.5947530734975124E-2</v>
      </c>
    </row>
    <row r="139" spans="1:2" customFormat="1">
      <c r="A139" s="86">
        <f>fossil!A117</f>
        <v>9315864</v>
      </c>
      <c r="B139" s="87">
        <f>fossil!F117</f>
        <v>1.5322226514399304E-2</v>
      </c>
    </row>
    <row r="140" spans="1:2" customFormat="1">
      <c r="A140" s="86">
        <f>fossil!A118</f>
        <v>9315864</v>
      </c>
      <c r="B140" s="87">
        <f>fossil!F118</f>
        <v>1.5370564681275857E-2</v>
      </c>
    </row>
    <row r="141" spans="1:2" customFormat="1">
      <c r="A141" s="86"/>
      <c r="B141" s="87"/>
    </row>
    <row r="142" spans="1:2" customFormat="1">
      <c r="A142" s="86"/>
      <c r="B142" s="87"/>
    </row>
    <row r="143" spans="1:2" customFormat="1"/>
    <row r="144" spans="1:2" customFormat="1"/>
    <row r="145" spans="1:28" customFormat="1"/>
    <row r="146" spans="1:28">
      <c r="A146" s="2"/>
    </row>
    <row r="147" spans="1:28">
      <c r="A147" s="41" t="s">
        <v>6</v>
      </c>
    </row>
    <row r="148" spans="1:28">
      <c r="B148" s="22">
        <f>Z4</f>
        <v>9.9999999999999995E-7</v>
      </c>
      <c r="C148"/>
      <c r="D148"/>
      <c r="E148"/>
      <c r="F148"/>
      <c r="G148"/>
      <c r="I148" s="58">
        <f>AA4</f>
        <v>0.02</v>
      </c>
      <c r="J148"/>
      <c r="K148"/>
      <c r="L148"/>
      <c r="M148"/>
      <c r="N148"/>
      <c r="O148" s="16"/>
      <c r="P148" s="17">
        <v>1</v>
      </c>
      <c r="Q148"/>
      <c r="R148"/>
      <c r="S148"/>
      <c r="T148"/>
      <c r="U148"/>
      <c r="V148" s="16"/>
      <c r="W148" s="59">
        <f>AC4</f>
        <v>45</v>
      </c>
    </row>
    <row r="149" spans="1:28">
      <c r="A149" s="97" t="s">
        <v>35</v>
      </c>
      <c r="B149" s="97" t="s">
        <v>14</v>
      </c>
      <c r="C149"/>
      <c r="D149"/>
      <c r="E149"/>
      <c r="F149"/>
      <c r="G149"/>
      <c r="H149" s="97" t="s">
        <v>35</v>
      </c>
      <c r="I149" s="98" t="s">
        <v>1</v>
      </c>
      <c r="J149"/>
      <c r="K149"/>
      <c r="L149"/>
      <c r="M149"/>
      <c r="N149"/>
      <c r="O149" s="97" t="s">
        <v>35</v>
      </c>
      <c r="P149" s="97" t="s">
        <v>2</v>
      </c>
      <c r="Q149"/>
      <c r="R149"/>
      <c r="S149"/>
      <c r="T149"/>
      <c r="U149"/>
      <c r="V149" s="97" t="s">
        <v>35</v>
      </c>
      <c r="W149" s="97" t="s">
        <v>3</v>
      </c>
    </row>
    <row r="150" spans="1:28">
      <c r="A150" s="99">
        <f t="shared" ref="A150:A181" si="12">LOG(A25*B$148)</f>
        <v>0.90309346133390145</v>
      </c>
      <c r="B150" s="100">
        <f>B25</f>
        <v>5.6907469973248803E-2</v>
      </c>
      <c r="C150" s="138" t="str">
        <f>fossil!J3</f>
        <v>2895ave</v>
      </c>
      <c r="D150" s="138" t="str">
        <f>fossil!K3</f>
        <v>RKH</v>
      </c>
      <c r="E150" s="138">
        <f>fossil!L3</f>
        <v>1</v>
      </c>
      <c r="F150" s="138" t="str">
        <f>fossil!M3</f>
        <v>H316</v>
      </c>
      <c r="G150" s="138">
        <f>fossil!N3</f>
        <v>0</v>
      </c>
      <c r="H150" s="51">
        <v>-1</v>
      </c>
      <c r="I150" s="106">
        <f>D25</f>
        <v>2.7243038000000001E-2</v>
      </c>
      <c r="J150">
        <f>'80°C'!J3</f>
        <v>2588</v>
      </c>
      <c r="K150">
        <f>'80°C'!K3</f>
        <v>0</v>
      </c>
      <c r="L150">
        <f>'80°C'!L3</f>
        <v>0</v>
      </c>
      <c r="M150" t="str">
        <f>'80°C'!M3</f>
        <v>G483</v>
      </c>
      <c r="N150" t="str">
        <f>'80°C'!N3</f>
        <v>NA</v>
      </c>
      <c r="O150" s="51">
        <v>-1</v>
      </c>
      <c r="P150" s="103">
        <f>F25</f>
        <v>2.7243038000000001E-2</v>
      </c>
      <c r="Q150">
        <f>'110°C'!J3</f>
        <v>2588</v>
      </c>
      <c r="R150">
        <f>'110°C'!K3</f>
        <v>0</v>
      </c>
      <c r="S150">
        <f>'110°C'!L3</f>
        <v>0</v>
      </c>
      <c r="T150" t="str">
        <f>'110°C'!M3</f>
        <v>G483</v>
      </c>
      <c r="U150" t="str">
        <f>'110°C'!N3</f>
        <v>NA</v>
      </c>
      <c r="V150" s="51">
        <v>-1</v>
      </c>
      <c r="W150" s="104">
        <f>H25</f>
        <v>2.7243038000000001E-2</v>
      </c>
      <c r="X150" s="41">
        <f>'140°C'!J3</f>
        <v>2588</v>
      </c>
      <c r="Y150" s="41">
        <f>'140°C'!K3</f>
        <v>0</v>
      </c>
      <c r="Z150" s="41">
        <f>'140°C'!L3</f>
        <v>0</v>
      </c>
      <c r="AA150" s="41" t="str">
        <f>'140°C'!M3</f>
        <v>G483</v>
      </c>
      <c r="AB150" s="41" t="str">
        <f>'140°C'!N3</f>
        <v>NA</v>
      </c>
    </row>
    <row r="151" spans="1:28">
      <c r="A151" s="99">
        <f t="shared" si="12"/>
        <v>0.90309346133390145</v>
      </c>
      <c r="B151" s="100">
        <f t="shared" ref="B151:B214" si="13">B26</f>
        <v>2.8537226039590361E-2</v>
      </c>
      <c r="C151" s="138">
        <f>fossil!J4</f>
        <v>3960</v>
      </c>
      <c r="D151" s="138" t="str">
        <f>fossil!K4</f>
        <v>RKH</v>
      </c>
      <c r="E151" s="138">
        <f>fossil!L4</f>
        <v>1</v>
      </c>
      <c r="F151" s="138" t="str">
        <f>fossil!M4</f>
        <v>G483</v>
      </c>
      <c r="G151" s="138">
        <f>fossil!N4</f>
        <v>0</v>
      </c>
      <c r="H151" s="51">
        <v>-1</v>
      </c>
      <c r="I151" s="106">
        <f>D26</f>
        <v>2.6510110999999999E-2</v>
      </c>
      <c r="J151">
        <f>'80°C'!J4</f>
        <v>2588</v>
      </c>
      <c r="K151">
        <f>'80°C'!K4</f>
        <v>0</v>
      </c>
      <c r="L151">
        <f>'80°C'!L4</f>
        <v>0</v>
      </c>
      <c r="M151" t="str">
        <f>'80°C'!M4</f>
        <v>G483</v>
      </c>
      <c r="N151" t="str">
        <f>'80°C'!N4</f>
        <v>NA</v>
      </c>
      <c r="O151" s="51">
        <v>-1</v>
      </c>
      <c r="P151" s="103">
        <f>F26</f>
        <v>2.6510110999999999E-2</v>
      </c>
      <c r="Q151">
        <f>'110°C'!J4</f>
        <v>2588</v>
      </c>
      <c r="R151">
        <f>'110°C'!K4</f>
        <v>0</v>
      </c>
      <c r="S151">
        <f>'110°C'!L4</f>
        <v>0</v>
      </c>
      <c r="T151" t="str">
        <f>'110°C'!M4</f>
        <v>G483</v>
      </c>
      <c r="U151" t="str">
        <f>'110°C'!N4</f>
        <v>NA</v>
      </c>
      <c r="V151" s="51">
        <v>-1</v>
      </c>
      <c r="W151" s="104">
        <f>H26</f>
        <v>2.6510110999999999E-2</v>
      </c>
      <c r="X151" s="41">
        <f>'140°C'!J4</f>
        <v>2588</v>
      </c>
      <c r="Y151" s="41">
        <f>'140°C'!K4</f>
        <v>0</v>
      </c>
      <c r="Z151" s="41">
        <f>'140°C'!L4</f>
        <v>0</v>
      </c>
      <c r="AA151" s="41" t="str">
        <f>'140°C'!M4</f>
        <v>G483</v>
      </c>
      <c r="AB151" s="41" t="str">
        <f>'140°C'!N4</f>
        <v>NA</v>
      </c>
    </row>
    <row r="152" spans="1:28">
      <c r="A152" s="99">
        <f t="shared" si="12"/>
        <v>0.90309346133390145</v>
      </c>
      <c r="B152" s="100">
        <f t="shared" si="13"/>
        <v>1.6713993351471661E-2</v>
      </c>
      <c r="C152">
        <f>fossil!J5</f>
        <v>3961</v>
      </c>
      <c r="D152" t="str">
        <f>fossil!K5</f>
        <v>RKH</v>
      </c>
      <c r="E152">
        <f>fossil!L5</f>
        <v>1</v>
      </c>
      <c r="F152" t="str">
        <f>fossil!M5</f>
        <v>G483</v>
      </c>
      <c r="G152">
        <f>fossil!N5</f>
        <v>0</v>
      </c>
      <c r="H152" s="51">
        <v>-1</v>
      </c>
      <c r="I152" s="106">
        <f t="shared" ref="I152:I161" si="14">D29</f>
        <v>2.5486640000000001E-2</v>
      </c>
      <c r="J152">
        <f>'80°C'!J7</f>
        <v>2589</v>
      </c>
      <c r="K152">
        <f>'80°C'!K7</f>
        <v>0</v>
      </c>
      <c r="L152">
        <f>'80°C'!L7</f>
        <v>0</v>
      </c>
      <c r="M152" t="str">
        <f>'80°C'!M7</f>
        <v>H402</v>
      </c>
      <c r="N152" t="str">
        <f>'80°C'!N7</f>
        <v>NA</v>
      </c>
      <c r="O152" s="51">
        <v>-1</v>
      </c>
      <c r="P152" s="103">
        <f t="shared" ref="P152:P161" si="15">F29</f>
        <v>2.5486640000000001E-2</v>
      </c>
      <c r="Q152">
        <f>'110°C'!J7</f>
        <v>2589</v>
      </c>
      <c r="R152">
        <f>'110°C'!K7</f>
        <v>0</v>
      </c>
      <c r="S152">
        <f>'110°C'!L7</f>
        <v>0</v>
      </c>
      <c r="T152" t="str">
        <f>'110°C'!M7</f>
        <v>H402</v>
      </c>
      <c r="U152" t="str">
        <f>'110°C'!N7</f>
        <v>NA</v>
      </c>
      <c r="V152" s="51">
        <v>-1</v>
      </c>
      <c r="W152" s="104">
        <f t="shared" ref="W152:W161" si="16">H29</f>
        <v>2.5486640000000001E-2</v>
      </c>
      <c r="X152" s="41">
        <f>'140°C'!J7</f>
        <v>2589</v>
      </c>
      <c r="Y152" s="41">
        <f>'140°C'!K7</f>
        <v>0</v>
      </c>
      <c r="Z152" s="41">
        <f>'140°C'!L7</f>
        <v>0</v>
      </c>
      <c r="AA152" s="41" t="str">
        <f>'140°C'!M7</f>
        <v>H402</v>
      </c>
      <c r="AB152" s="41" t="str">
        <f>'140°C'!N7</f>
        <v>NA</v>
      </c>
    </row>
    <row r="153" spans="1:28">
      <c r="A153" s="99">
        <f t="shared" si="12"/>
        <v>0.79557861664234164</v>
      </c>
      <c r="B153" s="100">
        <f t="shared" si="13"/>
        <v>2.3122542104583355E-2</v>
      </c>
      <c r="C153" t="str">
        <f>fossil!J6</f>
        <v>2896ave</v>
      </c>
      <c r="D153" t="str">
        <f>fossil!K6</f>
        <v>RKH</v>
      </c>
      <c r="E153">
        <f>fossil!L6</f>
        <v>2</v>
      </c>
      <c r="F153" t="str">
        <f>fossil!M6</f>
        <v>H316</v>
      </c>
      <c r="G153">
        <f>fossil!N6</f>
        <v>0</v>
      </c>
      <c r="H153" s="51">
        <v>-1</v>
      </c>
      <c r="I153" s="106">
        <f t="shared" si="14"/>
        <v>8.2973449999999994E-3</v>
      </c>
      <c r="J153">
        <f>'80°C'!J8</f>
        <v>2589</v>
      </c>
      <c r="K153">
        <f>'80°C'!K8</f>
        <v>0</v>
      </c>
      <c r="L153">
        <f>'80°C'!L8</f>
        <v>0</v>
      </c>
      <c r="M153" t="str">
        <f>'80°C'!M8</f>
        <v>H402</v>
      </c>
      <c r="N153" t="str">
        <f>'80°C'!N8</f>
        <v>NA</v>
      </c>
      <c r="O153" s="51">
        <v>-1</v>
      </c>
      <c r="P153" s="103">
        <f t="shared" si="15"/>
        <v>8.2973449999999994E-3</v>
      </c>
      <c r="Q153">
        <f>'110°C'!J8</f>
        <v>2589</v>
      </c>
      <c r="R153">
        <f>'110°C'!K8</f>
        <v>0</v>
      </c>
      <c r="S153">
        <f>'110°C'!L8</f>
        <v>0</v>
      </c>
      <c r="T153" t="str">
        <f>'110°C'!M8</f>
        <v>H402</v>
      </c>
      <c r="U153" t="str">
        <f>'110°C'!N8</f>
        <v>NA</v>
      </c>
      <c r="V153" s="51">
        <v>-1</v>
      </c>
      <c r="W153" s="104">
        <f t="shared" si="16"/>
        <v>8.2973449999999994E-3</v>
      </c>
      <c r="X153" s="41">
        <f>'140°C'!J8</f>
        <v>2589</v>
      </c>
      <c r="Y153" s="41">
        <f>'140°C'!K8</f>
        <v>0</v>
      </c>
      <c r="Z153" s="41">
        <f>'140°C'!L8</f>
        <v>0</v>
      </c>
      <c r="AA153" s="41" t="str">
        <f>'140°C'!M8</f>
        <v>H402</v>
      </c>
      <c r="AB153" s="41" t="str">
        <f>'140°C'!N8</f>
        <v>NA</v>
      </c>
    </row>
    <row r="154" spans="1:28">
      <c r="A154" s="99">
        <f t="shared" si="12"/>
        <v>0.79557861664234164</v>
      </c>
      <c r="B154" s="100">
        <f t="shared" si="13"/>
        <v>2.2347200230317974E-2</v>
      </c>
      <c r="C154" t="str">
        <f>fossil!J7</f>
        <v>2897ave</v>
      </c>
      <c r="D154" t="str">
        <f>fossil!K7</f>
        <v>RKH</v>
      </c>
      <c r="E154">
        <f>fossil!L7</f>
        <v>2</v>
      </c>
      <c r="F154" t="str">
        <f>fossil!M7</f>
        <v>H316</v>
      </c>
      <c r="G154">
        <f>fossil!N7</f>
        <v>0</v>
      </c>
      <c r="H154" s="51">
        <v>-1</v>
      </c>
      <c r="I154" s="106">
        <f t="shared" si="14"/>
        <v>2.4619996000000002E-2</v>
      </c>
      <c r="J154">
        <f>'80°C'!J9</f>
        <v>4126</v>
      </c>
      <c r="K154">
        <f>'80°C'!K9</f>
        <v>0</v>
      </c>
      <c r="L154">
        <f>'80°C'!L9</f>
        <v>0</v>
      </c>
      <c r="M154" t="str">
        <f>'80°C'!M9</f>
        <v>G483</v>
      </c>
      <c r="N154" t="str">
        <f>'80°C'!N9</f>
        <v>NA</v>
      </c>
      <c r="O154" s="51">
        <v>-1</v>
      </c>
      <c r="P154" s="103">
        <f t="shared" si="15"/>
        <v>2.4619996000000002E-2</v>
      </c>
      <c r="Q154">
        <f>'110°C'!J9</f>
        <v>4126</v>
      </c>
      <c r="R154">
        <f>'110°C'!K9</f>
        <v>0</v>
      </c>
      <c r="S154">
        <f>'110°C'!L9</f>
        <v>0</v>
      </c>
      <c r="T154" t="str">
        <f>'110°C'!M9</f>
        <v>G483</v>
      </c>
      <c r="U154" t="str">
        <f>'110°C'!N9</f>
        <v>NA</v>
      </c>
      <c r="V154" s="51">
        <v>-1</v>
      </c>
      <c r="W154" s="104">
        <f t="shared" si="16"/>
        <v>2.4619996000000002E-2</v>
      </c>
      <c r="X154" s="41">
        <f>'140°C'!J9</f>
        <v>4126</v>
      </c>
      <c r="Y154" s="41">
        <f>'140°C'!K9</f>
        <v>0</v>
      </c>
      <c r="Z154" s="41">
        <f>'140°C'!L9</f>
        <v>0</v>
      </c>
      <c r="AA154" s="41" t="str">
        <f>'140°C'!M9</f>
        <v>G483</v>
      </c>
      <c r="AB154" s="41" t="str">
        <f>'140°C'!N9</f>
        <v>NA</v>
      </c>
    </row>
    <row r="155" spans="1:28">
      <c r="A155" s="99">
        <f t="shared" si="12"/>
        <v>0.79557861664234164</v>
      </c>
      <c r="B155" s="100">
        <f t="shared" si="13"/>
        <v>2.2907646700652731E-2</v>
      </c>
      <c r="C155" t="str">
        <f>fossil!J8</f>
        <v>2898ave</v>
      </c>
      <c r="D155" t="str">
        <f>fossil!K8</f>
        <v>RKH</v>
      </c>
      <c r="E155">
        <f>fossil!L8</f>
        <v>2</v>
      </c>
      <c r="F155" t="str">
        <f>fossil!M8</f>
        <v>H316</v>
      </c>
      <c r="G155">
        <f>fossil!N8</f>
        <v>0</v>
      </c>
      <c r="H155" s="51">
        <v>-1</v>
      </c>
      <c r="I155" s="106">
        <f t="shared" si="14"/>
        <v>2.5337532999999999E-2</v>
      </c>
      <c r="J155">
        <f>'80°C'!J10</f>
        <v>4126</v>
      </c>
      <c r="K155">
        <f>'80°C'!K10</f>
        <v>0</v>
      </c>
      <c r="L155">
        <f>'80°C'!L10</f>
        <v>0</v>
      </c>
      <c r="M155" t="str">
        <f>'80°C'!M10</f>
        <v>G483</v>
      </c>
      <c r="N155" t="str">
        <f>'80°C'!N10</f>
        <v>NA</v>
      </c>
      <c r="O155" s="51">
        <v>-1</v>
      </c>
      <c r="P155" s="103">
        <f t="shared" si="15"/>
        <v>2.5337532999999999E-2</v>
      </c>
      <c r="Q155">
        <f>'110°C'!J10</f>
        <v>4126</v>
      </c>
      <c r="R155">
        <f>'110°C'!K10</f>
        <v>0</v>
      </c>
      <c r="S155">
        <f>'110°C'!L10</f>
        <v>0</v>
      </c>
      <c r="T155" t="str">
        <f>'110°C'!M10</f>
        <v>G483</v>
      </c>
      <c r="U155" t="str">
        <f>'110°C'!N10</f>
        <v>NA</v>
      </c>
      <c r="V155" s="51">
        <v>-1</v>
      </c>
      <c r="W155" s="104">
        <f t="shared" si="16"/>
        <v>2.5337532999999999E-2</v>
      </c>
      <c r="X155" s="41">
        <f>'140°C'!J10</f>
        <v>4126</v>
      </c>
      <c r="Y155" s="41">
        <f>'140°C'!K10</f>
        <v>0</v>
      </c>
      <c r="Z155" s="41">
        <f>'140°C'!L10</f>
        <v>0</v>
      </c>
      <c r="AA155" s="41" t="str">
        <f>'140°C'!M10</f>
        <v>G483</v>
      </c>
      <c r="AB155" s="41" t="str">
        <f>'140°C'!N10</f>
        <v>NA</v>
      </c>
    </row>
    <row r="156" spans="1:28">
      <c r="A156" s="99">
        <f t="shared" si="12"/>
        <v>0.79557861664234164</v>
      </c>
      <c r="B156" s="100">
        <f t="shared" si="13"/>
        <v>2.4207213077421862E-2</v>
      </c>
      <c r="C156" t="str">
        <f>fossil!J9</f>
        <v>2899ave</v>
      </c>
      <c r="D156" t="str">
        <f>fossil!K9</f>
        <v>RKH</v>
      </c>
      <c r="E156">
        <f>fossil!L9</f>
        <v>2</v>
      </c>
      <c r="F156" t="str">
        <f>fossil!M9</f>
        <v>H316</v>
      </c>
      <c r="G156">
        <f>fossil!N9</f>
        <v>0</v>
      </c>
      <c r="H156" s="51">
        <v>-1</v>
      </c>
      <c r="I156" s="106">
        <f t="shared" si="14"/>
        <v>2.1181881E-2</v>
      </c>
      <c r="J156">
        <f>'80°C'!J11</f>
        <v>4126</v>
      </c>
      <c r="K156">
        <f>'80°C'!K11</f>
        <v>0</v>
      </c>
      <c r="L156">
        <f>'80°C'!L11</f>
        <v>0</v>
      </c>
      <c r="M156" t="str">
        <f>'80°C'!M11</f>
        <v>H398</v>
      </c>
      <c r="N156" t="str">
        <f>'80°C'!N11</f>
        <v>NA</v>
      </c>
      <c r="O156" s="51">
        <v>-1</v>
      </c>
      <c r="P156" s="103">
        <f t="shared" si="15"/>
        <v>2.1181881E-2</v>
      </c>
      <c r="Q156">
        <f>'110°C'!J11</f>
        <v>4126</v>
      </c>
      <c r="R156">
        <f>'110°C'!K11</f>
        <v>0</v>
      </c>
      <c r="S156">
        <f>'110°C'!L11</f>
        <v>0</v>
      </c>
      <c r="T156" t="str">
        <f>'110°C'!M11</f>
        <v>H398</v>
      </c>
      <c r="U156" t="str">
        <f>'110°C'!N11</f>
        <v>NA</v>
      </c>
      <c r="V156" s="51">
        <v>-1</v>
      </c>
      <c r="W156" s="104">
        <f t="shared" si="16"/>
        <v>2.1181881E-2</v>
      </c>
      <c r="X156" s="41">
        <f>'140°C'!J11</f>
        <v>4126</v>
      </c>
      <c r="Y156" s="41">
        <f>'140°C'!K11</f>
        <v>0</v>
      </c>
      <c r="Z156" s="41">
        <f>'140°C'!L11</f>
        <v>0</v>
      </c>
      <c r="AA156" s="41" t="str">
        <f>'140°C'!M11</f>
        <v>H398</v>
      </c>
      <c r="AB156" s="41" t="str">
        <f>'140°C'!N11</f>
        <v>NA</v>
      </c>
    </row>
    <row r="157" spans="1:28">
      <c r="A157" s="99">
        <f t="shared" si="12"/>
        <v>0.79557861664234164</v>
      </c>
      <c r="B157" s="100">
        <f t="shared" si="13"/>
        <v>2.3407996923605817E-2</v>
      </c>
      <c r="C157" t="str">
        <f>fossil!J10</f>
        <v>2901ave</v>
      </c>
      <c r="D157" t="str">
        <f>fossil!K10</f>
        <v>RKH</v>
      </c>
      <c r="E157">
        <f>fossil!L10</f>
        <v>2</v>
      </c>
      <c r="F157" t="str">
        <f>fossil!M10</f>
        <v>H316</v>
      </c>
      <c r="G157">
        <f>fossil!N10</f>
        <v>0</v>
      </c>
      <c r="H157" s="51">
        <v>-1</v>
      </c>
      <c r="I157" s="106">
        <f t="shared" si="14"/>
        <v>2.1832266999999999E-2</v>
      </c>
      <c r="J157">
        <f>'80°C'!J12</f>
        <v>4126</v>
      </c>
      <c r="K157">
        <f>'80°C'!K12</f>
        <v>0</v>
      </c>
      <c r="L157">
        <f>'80°C'!L12</f>
        <v>0</v>
      </c>
      <c r="M157" t="str">
        <f>'80°C'!M12</f>
        <v>H398</v>
      </c>
      <c r="N157" t="str">
        <f>'80°C'!N12</f>
        <v>NA</v>
      </c>
      <c r="O157" s="51">
        <v>-1</v>
      </c>
      <c r="P157" s="103">
        <f t="shared" si="15"/>
        <v>2.1832266999999999E-2</v>
      </c>
      <c r="Q157">
        <f>'110°C'!J12</f>
        <v>4126</v>
      </c>
      <c r="R157">
        <f>'110°C'!K12</f>
        <v>0</v>
      </c>
      <c r="S157">
        <f>'110°C'!L12</f>
        <v>0</v>
      </c>
      <c r="T157" t="str">
        <f>'110°C'!M12</f>
        <v>H398</v>
      </c>
      <c r="U157" t="str">
        <f>'110°C'!N12</f>
        <v>NA</v>
      </c>
      <c r="V157" s="51">
        <v>-1</v>
      </c>
      <c r="W157" s="104">
        <f t="shared" si="16"/>
        <v>2.1832266999999999E-2</v>
      </c>
      <c r="X157" s="41">
        <f>'140°C'!J12</f>
        <v>4126</v>
      </c>
      <c r="Y157" s="41">
        <f>'140°C'!K12</f>
        <v>0</v>
      </c>
      <c r="Z157" s="41">
        <f>'140°C'!L12</f>
        <v>0</v>
      </c>
      <c r="AA157" s="41" t="str">
        <f>'140°C'!M12</f>
        <v>H398</v>
      </c>
      <c r="AB157" s="41" t="str">
        <f>'140°C'!N12</f>
        <v>NA</v>
      </c>
    </row>
    <row r="158" spans="1:28">
      <c r="A158" s="99">
        <f t="shared" si="12"/>
        <v>0.79557861664234164</v>
      </c>
      <c r="B158" s="100">
        <f t="shared" si="13"/>
        <v>1.8197677321103556E-2</v>
      </c>
      <c r="C158">
        <f>fossil!J11</f>
        <v>3962</v>
      </c>
      <c r="D158" t="str">
        <f>fossil!K11</f>
        <v>RKH</v>
      </c>
      <c r="E158">
        <f>fossil!L11</f>
        <v>2</v>
      </c>
      <c r="F158" t="str">
        <f>fossil!M11</f>
        <v>G483</v>
      </c>
      <c r="G158">
        <f>fossil!N11</f>
        <v>0</v>
      </c>
      <c r="H158" s="51">
        <v>-1</v>
      </c>
      <c r="I158" s="106">
        <f t="shared" si="14"/>
        <v>2.7153525000000001E-2</v>
      </c>
      <c r="J158">
        <f>'80°C'!J13</f>
        <v>4129</v>
      </c>
      <c r="K158">
        <f>'80°C'!K13</f>
        <v>0</v>
      </c>
      <c r="L158">
        <f>'80°C'!L13</f>
        <v>0</v>
      </c>
      <c r="M158" t="str">
        <f>'80°C'!M13</f>
        <v>G483</v>
      </c>
      <c r="N158" t="str">
        <f>'80°C'!N13</f>
        <v>NA</v>
      </c>
      <c r="O158" s="51">
        <v>-1</v>
      </c>
      <c r="P158" s="103">
        <f t="shared" si="15"/>
        <v>2.7153525000000001E-2</v>
      </c>
      <c r="Q158">
        <f>'110°C'!J13</f>
        <v>4129</v>
      </c>
      <c r="R158">
        <f>'110°C'!K13</f>
        <v>0</v>
      </c>
      <c r="S158">
        <f>'110°C'!L13</f>
        <v>0</v>
      </c>
      <c r="T158" t="str">
        <f>'110°C'!M13</f>
        <v>G483</v>
      </c>
      <c r="U158" t="str">
        <f>'110°C'!N13</f>
        <v>NA</v>
      </c>
      <c r="V158" s="51">
        <v>-1</v>
      </c>
      <c r="W158" s="104">
        <f t="shared" si="16"/>
        <v>2.7153525000000001E-2</v>
      </c>
      <c r="X158" s="41">
        <f>'140°C'!J13</f>
        <v>4129</v>
      </c>
      <c r="Y158" s="41">
        <f>'140°C'!K13</f>
        <v>0</v>
      </c>
      <c r="Z158" s="41">
        <f>'140°C'!L13</f>
        <v>0</v>
      </c>
      <c r="AA158" s="41" t="str">
        <f>'140°C'!M13</f>
        <v>G483</v>
      </c>
      <c r="AB158" s="41" t="str">
        <f>'140°C'!N13</f>
        <v>NA</v>
      </c>
    </row>
    <row r="159" spans="1:28">
      <c r="A159" s="99">
        <f t="shared" si="12"/>
        <v>0.79557861664234164</v>
      </c>
      <c r="B159" s="100">
        <f t="shared" si="13"/>
        <v>1.5502634094366597E-2</v>
      </c>
      <c r="C159">
        <f>fossil!J12</f>
        <v>3963</v>
      </c>
      <c r="D159" t="str">
        <f>fossil!K12</f>
        <v>RKH</v>
      </c>
      <c r="E159">
        <f>fossil!L12</f>
        <v>2</v>
      </c>
      <c r="F159" t="str">
        <f>fossil!M12</f>
        <v>G483</v>
      </c>
      <c r="G159">
        <f>fossil!N12</f>
        <v>0</v>
      </c>
      <c r="H159" s="51">
        <v>-1</v>
      </c>
      <c r="I159" s="106">
        <f t="shared" si="14"/>
        <v>2.6041251000000001E-2</v>
      </c>
      <c r="J159">
        <f>'80°C'!J14</f>
        <v>4129</v>
      </c>
      <c r="K159">
        <f>'80°C'!K14</f>
        <v>0</v>
      </c>
      <c r="L159">
        <f>'80°C'!L14</f>
        <v>0</v>
      </c>
      <c r="M159" t="str">
        <f>'80°C'!M14</f>
        <v>G483</v>
      </c>
      <c r="N159" t="str">
        <f>'80°C'!N14</f>
        <v>NA</v>
      </c>
      <c r="O159" s="51">
        <v>-1</v>
      </c>
      <c r="P159" s="103">
        <f t="shared" si="15"/>
        <v>2.6041251000000001E-2</v>
      </c>
      <c r="Q159">
        <f>'110°C'!J14</f>
        <v>4129</v>
      </c>
      <c r="R159">
        <f>'110°C'!K14</f>
        <v>0</v>
      </c>
      <c r="S159">
        <f>'110°C'!L14</f>
        <v>0</v>
      </c>
      <c r="T159" t="str">
        <f>'110°C'!M14</f>
        <v>G483</v>
      </c>
      <c r="U159" t="str">
        <f>'110°C'!N14</f>
        <v>NA</v>
      </c>
      <c r="V159" s="51">
        <v>-1</v>
      </c>
      <c r="W159" s="104">
        <f t="shared" si="16"/>
        <v>2.6041251000000001E-2</v>
      </c>
      <c r="X159" s="41">
        <f>'140°C'!J14</f>
        <v>4129</v>
      </c>
      <c r="Y159" s="41">
        <f>'140°C'!K14</f>
        <v>0</v>
      </c>
      <c r="Z159" s="41">
        <f>'140°C'!L14</f>
        <v>0</v>
      </c>
      <c r="AA159" s="41" t="str">
        <f>'140°C'!M14</f>
        <v>G483</v>
      </c>
      <c r="AB159" s="41" t="str">
        <f>'140°C'!N14</f>
        <v>NA</v>
      </c>
    </row>
    <row r="160" spans="1:28">
      <c r="A160" s="99">
        <f t="shared" si="12"/>
        <v>0.79557861664234164</v>
      </c>
      <c r="B160" s="100">
        <f t="shared" si="13"/>
        <v>1.5921161501360401E-2</v>
      </c>
      <c r="C160">
        <f>fossil!J13</f>
        <v>3964</v>
      </c>
      <c r="D160" t="str">
        <f>fossil!K13</f>
        <v>RKH</v>
      </c>
      <c r="E160">
        <f>fossil!L13</f>
        <v>2</v>
      </c>
      <c r="F160" t="str">
        <f>fossil!M13</f>
        <v>G483</v>
      </c>
      <c r="G160">
        <f>fossil!N13</f>
        <v>0</v>
      </c>
      <c r="H160" s="51">
        <v>-1</v>
      </c>
      <c r="I160" s="106">
        <f t="shared" si="14"/>
        <v>4.4054161000000001E-2</v>
      </c>
      <c r="J160">
        <f>'80°C'!J15</f>
        <v>4129</v>
      </c>
      <c r="K160">
        <f>'80°C'!K15</f>
        <v>0</v>
      </c>
      <c r="L160">
        <f>'80°C'!L15</f>
        <v>0</v>
      </c>
      <c r="M160" t="str">
        <f>'80°C'!M15</f>
        <v>H429</v>
      </c>
      <c r="N160" t="str">
        <f>'80°C'!N15</f>
        <v>NA</v>
      </c>
      <c r="O160" s="51">
        <v>-1</v>
      </c>
      <c r="P160" s="103">
        <f t="shared" si="15"/>
        <v>4.4054161000000001E-2</v>
      </c>
      <c r="Q160">
        <f>'110°C'!J15</f>
        <v>4129</v>
      </c>
      <c r="R160">
        <f>'110°C'!K15</f>
        <v>0</v>
      </c>
      <c r="S160">
        <f>'110°C'!L15</f>
        <v>0</v>
      </c>
      <c r="T160" t="str">
        <f>'110°C'!M15</f>
        <v>H429</v>
      </c>
      <c r="U160" t="str">
        <f>'110°C'!N15</f>
        <v>NA</v>
      </c>
      <c r="V160" s="51">
        <v>-1</v>
      </c>
      <c r="W160" s="104">
        <f t="shared" si="16"/>
        <v>4.4054161000000001E-2</v>
      </c>
      <c r="X160" s="41">
        <f>'140°C'!J15</f>
        <v>4129</v>
      </c>
      <c r="Y160" s="41">
        <f>'140°C'!K15</f>
        <v>0</v>
      </c>
      <c r="Z160" s="41">
        <f>'140°C'!L15</f>
        <v>0</v>
      </c>
      <c r="AA160" s="41" t="str">
        <f>'140°C'!M15</f>
        <v>H429</v>
      </c>
      <c r="AB160" s="41" t="str">
        <f>'140°C'!N15</f>
        <v>NA</v>
      </c>
    </row>
    <row r="161" spans="1:28">
      <c r="A161" s="99">
        <f t="shared" si="12"/>
        <v>0.79557861664234164</v>
      </c>
      <c r="B161" s="100">
        <f t="shared" si="13"/>
        <v>1.4689972694361092E-2</v>
      </c>
      <c r="C161">
        <f>fossil!J14</f>
        <v>3965</v>
      </c>
      <c r="D161" t="str">
        <f>fossil!K14</f>
        <v>RKH</v>
      </c>
      <c r="E161">
        <f>fossil!L14</f>
        <v>2</v>
      </c>
      <c r="F161" t="str">
        <f>fossil!M14</f>
        <v>G483</v>
      </c>
      <c r="G161">
        <f>fossil!N14</f>
        <v>0</v>
      </c>
      <c r="H161" s="51">
        <v>-1</v>
      </c>
      <c r="I161" s="106">
        <f t="shared" si="14"/>
        <v>8.0003079999999994E-3</v>
      </c>
      <c r="J161">
        <f>'80°C'!J16</f>
        <v>4129</v>
      </c>
      <c r="K161">
        <f>'80°C'!K16</f>
        <v>0</v>
      </c>
      <c r="L161">
        <f>'80°C'!L16</f>
        <v>0</v>
      </c>
      <c r="M161" t="str">
        <f>'80°C'!M16</f>
        <v>H402</v>
      </c>
      <c r="N161" t="str">
        <f>'80°C'!N16</f>
        <v>NA</v>
      </c>
      <c r="O161" s="51">
        <v>-1</v>
      </c>
      <c r="P161" s="103">
        <f t="shared" si="15"/>
        <v>8.0003079999999994E-3</v>
      </c>
      <c r="Q161">
        <f>'110°C'!J16</f>
        <v>4129</v>
      </c>
      <c r="R161">
        <f>'110°C'!K16</f>
        <v>0</v>
      </c>
      <c r="S161">
        <f>'110°C'!L16</f>
        <v>0</v>
      </c>
      <c r="T161" t="str">
        <f>'110°C'!M16</f>
        <v>H402</v>
      </c>
      <c r="U161" t="str">
        <f>'110°C'!N16</f>
        <v>NA</v>
      </c>
      <c r="V161" s="51">
        <v>-1</v>
      </c>
      <c r="W161" s="104">
        <f t="shared" si="16"/>
        <v>8.0003079999999994E-3</v>
      </c>
      <c r="X161" s="41">
        <f>'140°C'!J16</f>
        <v>4129</v>
      </c>
      <c r="Y161" s="41">
        <f>'140°C'!K16</f>
        <v>0</v>
      </c>
      <c r="Z161" s="41">
        <f>'140°C'!L16</f>
        <v>0</v>
      </c>
      <c r="AA161" s="41" t="str">
        <f>'140°C'!M16</f>
        <v>H402</v>
      </c>
      <c r="AB161" s="41" t="str">
        <f>'140°C'!N16</f>
        <v>NA</v>
      </c>
    </row>
    <row r="162" spans="1:28">
      <c r="A162" s="99">
        <f t="shared" si="12"/>
        <v>0.65236858398131603</v>
      </c>
      <c r="B162" s="100">
        <f t="shared" si="13"/>
        <v>2.1373739413825019E-2</v>
      </c>
      <c r="C162" t="str">
        <f>fossil!J15</f>
        <v>2902ave</v>
      </c>
      <c r="D162" t="str">
        <f>fossil!K15</f>
        <v>RKH</v>
      </c>
      <c r="E162">
        <f>fossil!L15</f>
        <v>3</v>
      </c>
      <c r="F162" t="str">
        <f>fossil!M15</f>
        <v>H316</v>
      </c>
      <c r="G162">
        <f>fossil!N15</f>
        <v>0</v>
      </c>
      <c r="H162" s="86">
        <f>LOG(C41*I$148)</f>
        <v>1.4593924877592308</v>
      </c>
      <c r="I162" s="100">
        <f>D41</f>
        <v>2.3924392999999999E-2</v>
      </c>
      <c r="J162">
        <f>'80°C'!J19</f>
        <v>2588</v>
      </c>
      <c r="K162">
        <f>'80°C'!K19</f>
        <v>80</v>
      </c>
      <c r="L162">
        <f>'80°C'!L19</f>
        <v>1440</v>
      </c>
      <c r="M162" t="str">
        <f>'80°C'!M19</f>
        <v>H420</v>
      </c>
      <c r="N162" t="str">
        <f>'80°C'!N19</f>
        <v>NA</v>
      </c>
      <c r="O162" s="101">
        <f t="shared" ref="O162:O179" si="17">LOG(E45)</f>
        <v>2.0791812460476247</v>
      </c>
      <c r="P162" s="102">
        <f t="shared" ref="P162:P179" si="18">F45</f>
        <v>4.4005572E-2</v>
      </c>
      <c r="Q162">
        <f>'110°C'!J23</f>
        <v>2589</v>
      </c>
      <c r="R162">
        <f>'110°C'!K23</f>
        <v>110</v>
      </c>
      <c r="S162">
        <f>'110°C'!L23</f>
        <v>120</v>
      </c>
      <c r="T162" t="str">
        <f>'110°C'!M23</f>
        <v>H397</v>
      </c>
      <c r="U162" t="str">
        <f>'110°C'!N23</f>
        <v>NA</v>
      </c>
      <c r="V162" s="101">
        <f>LOG(G53*W$148)</f>
        <v>3.0334237554869499</v>
      </c>
      <c r="W162" s="103">
        <f>H53</f>
        <v>5.1055606000000003E-2</v>
      </c>
      <c r="X162" s="41">
        <f>'140°C'!J31</f>
        <v>2588</v>
      </c>
      <c r="Y162" s="41">
        <f>'140°C'!K31</f>
        <v>140</v>
      </c>
      <c r="Z162" s="41">
        <f>'140°C'!L31</f>
        <v>24</v>
      </c>
      <c r="AA162" s="41" t="str">
        <f>'140°C'!M31</f>
        <v>H420</v>
      </c>
      <c r="AB162" s="41" t="str">
        <f>'140°C'!N31</f>
        <v>NA</v>
      </c>
    </row>
    <row r="163" spans="1:28">
      <c r="A163" s="99">
        <f t="shared" si="12"/>
        <v>0.65236858398131603</v>
      </c>
      <c r="B163" s="100">
        <f t="shared" si="13"/>
        <v>2.0173184953936434E-2</v>
      </c>
      <c r="C163" t="str">
        <f>fossil!J16</f>
        <v>2303ave</v>
      </c>
      <c r="D163" t="str">
        <f>fossil!K16</f>
        <v>RKH</v>
      </c>
      <c r="E163">
        <f>fossil!L16</f>
        <v>3</v>
      </c>
      <c r="F163" t="str">
        <f>fossil!M16</f>
        <v>H316</v>
      </c>
      <c r="G163">
        <f>fossil!N16</f>
        <v>0</v>
      </c>
      <c r="H163" s="86">
        <f>LOG(C42*I$148)</f>
        <v>1.4593924877592308</v>
      </c>
      <c r="I163" s="100">
        <f>D42</f>
        <v>2.5236697999999998E-2</v>
      </c>
      <c r="J163">
        <f>'80°C'!J20</f>
        <v>2588</v>
      </c>
      <c r="K163">
        <f>'80°C'!K20</f>
        <v>80</v>
      </c>
      <c r="L163">
        <f>'80°C'!L20</f>
        <v>1440</v>
      </c>
      <c r="M163" t="str">
        <f>'80°C'!M20</f>
        <v>H420</v>
      </c>
      <c r="N163" t="str">
        <f>'80°C'!N20</f>
        <v>NA</v>
      </c>
      <c r="O163" s="101">
        <f t="shared" si="17"/>
        <v>2.0791812460476247</v>
      </c>
      <c r="P163" s="102">
        <f t="shared" si="18"/>
        <v>4.5915267000000003E-2</v>
      </c>
      <c r="Q163">
        <f>'110°C'!J24</f>
        <v>2589</v>
      </c>
      <c r="R163">
        <f>'110°C'!K24</f>
        <v>110</v>
      </c>
      <c r="S163">
        <f>'110°C'!L24</f>
        <v>120</v>
      </c>
      <c r="T163" t="str">
        <f>'110°C'!M24</f>
        <v>H397</v>
      </c>
      <c r="U163" t="str">
        <f>'110°C'!N24</f>
        <v>NA</v>
      </c>
      <c r="V163" s="101">
        <f>LOG(G55*W$148)</f>
        <v>3.3344537511509307</v>
      </c>
      <c r="W163" s="103">
        <f>H55</f>
        <v>6.6129632999999993E-2</v>
      </c>
      <c r="X163" s="41">
        <f>'140°C'!J33</f>
        <v>2588</v>
      </c>
      <c r="Y163" s="41">
        <f>'140°C'!K33</f>
        <v>140</v>
      </c>
      <c r="Z163" s="41">
        <f>'140°C'!L33</f>
        <v>48</v>
      </c>
      <c r="AA163" s="41" t="str">
        <f>'140°C'!M33</f>
        <v>G483</v>
      </c>
      <c r="AB163" s="41" t="str">
        <f>'140°C'!N33</f>
        <v>NA</v>
      </c>
    </row>
    <row r="164" spans="1:28">
      <c r="A164" s="99">
        <f t="shared" si="12"/>
        <v>0.65236858398131603</v>
      </c>
      <c r="B164" s="100">
        <f t="shared" si="13"/>
        <v>2.2522528424145052E-2</v>
      </c>
      <c r="C164" t="str">
        <f>fossil!J17</f>
        <v>2304ave</v>
      </c>
      <c r="D164" t="str">
        <f>fossil!K17</f>
        <v>RKH</v>
      </c>
      <c r="E164">
        <f>fossil!L17</f>
        <v>3</v>
      </c>
      <c r="F164" t="str">
        <f>fossil!M17</f>
        <v>H316</v>
      </c>
      <c r="G164">
        <f>fossil!N17</f>
        <v>0</v>
      </c>
      <c r="H164" s="86">
        <f t="shared" ref="H164:H182" si="19">LOG(C44*I$148)</f>
        <v>1.1583624920952498</v>
      </c>
      <c r="I164" s="100">
        <f t="shared" ref="I164:I182" si="20">D44</f>
        <v>2.2491972999999998E-2</v>
      </c>
      <c r="J164">
        <f>'80°C'!J22</f>
        <v>2588</v>
      </c>
      <c r="K164">
        <f>'80°C'!K22</f>
        <v>80</v>
      </c>
      <c r="L164">
        <f>'80°C'!L22</f>
        <v>720</v>
      </c>
      <c r="M164" t="str">
        <f>'80°C'!M22</f>
        <v>H420</v>
      </c>
      <c r="N164" t="str">
        <f>'80°C'!N22</f>
        <v>NA</v>
      </c>
      <c r="O164" s="101">
        <f t="shared" si="17"/>
        <v>2.3802112417116059</v>
      </c>
      <c r="P164" s="102">
        <f t="shared" si="18"/>
        <v>5.5266368000000003E-2</v>
      </c>
      <c r="Q164">
        <f>'110°C'!J25</f>
        <v>2589</v>
      </c>
      <c r="R164">
        <f>'110°C'!K25</f>
        <v>110</v>
      </c>
      <c r="S164">
        <f>'110°C'!L25</f>
        <v>240</v>
      </c>
      <c r="T164" t="str">
        <f>'110°C'!M25</f>
        <v>H397</v>
      </c>
      <c r="U164" t="str">
        <f>'110°C'!N25</f>
        <v>NA</v>
      </c>
      <c r="V164" s="101">
        <f>LOG(G56*W$148)</f>
        <v>3.3344537511509307</v>
      </c>
      <c r="W164" s="103">
        <f>H56</f>
        <v>6.7581124000000006E-2</v>
      </c>
      <c r="X164" s="41">
        <f>'140°C'!J34</f>
        <v>2588</v>
      </c>
      <c r="Y164" s="41">
        <f>'140°C'!K34</f>
        <v>140</v>
      </c>
      <c r="Z164" s="41">
        <f>'140°C'!L34</f>
        <v>48</v>
      </c>
      <c r="AA164" s="41" t="str">
        <f>'140°C'!M34</f>
        <v>G483</v>
      </c>
      <c r="AB164" s="41" t="str">
        <f>'140°C'!N34</f>
        <v>NA</v>
      </c>
    </row>
    <row r="165" spans="1:28">
      <c r="A165" s="99">
        <f t="shared" si="12"/>
        <v>0.65236858398131603</v>
      </c>
      <c r="B165" s="100">
        <f t="shared" si="13"/>
        <v>1.4586713130469612E-2</v>
      </c>
      <c r="C165">
        <f>fossil!J18</f>
        <v>2905</v>
      </c>
      <c r="D165" t="str">
        <f>fossil!K18</f>
        <v>RKH</v>
      </c>
      <c r="E165">
        <f>fossil!L18</f>
        <v>3</v>
      </c>
      <c r="F165" t="str">
        <f>fossil!M18</f>
        <v>G483</v>
      </c>
      <c r="G165">
        <f>fossil!N18</f>
        <v>0</v>
      </c>
      <c r="H165" s="86">
        <f t="shared" si="19"/>
        <v>0.38021124171160603</v>
      </c>
      <c r="I165" s="100">
        <f t="shared" si="20"/>
        <v>2.2070459000000001E-2</v>
      </c>
      <c r="J165">
        <f>'80°C'!J23</f>
        <v>2589</v>
      </c>
      <c r="K165">
        <f>'80°C'!K23</f>
        <v>80</v>
      </c>
      <c r="L165">
        <f>'80°C'!L23</f>
        <v>120</v>
      </c>
      <c r="M165" t="str">
        <f>'80°C'!M23</f>
        <v>H397</v>
      </c>
      <c r="N165" t="str">
        <f>'80°C'!N23</f>
        <v>NA</v>
      </c>
      <c r="O165" s="101">
        <f t="shared" si="17"/>
        <v>2.3802112417116059</v>
      </c>
      <c r="P165" s="102">
        <f t="shared" si="18"/>
        <v>5.9418674999999997E-2</v>
      </c>
      <c r="Q165">
        <f>'110°C'!J26</f>
        <v>2589</v>
      </c>
      <c r="R165">
        <f>'110°C'!K26</f>
        <v>110</v>
      </c>
      <c r="S165">
        <f>'110°C'!L26</f>
        <v>240</v>
      </c>
      <c r="T165" t="str">
        <f>'110°C'!M26</f>
        <v>H402</v>
      </c>
      <c r="U165" t="str">
        <f>'110°C'!N26</f>
        <v>NA</v>
      </c>
      <c r="V165" s="101">
        <f t="shared" ref="V165:V170" si="21">LOG(G65*W$148)</f>
        <v>1.6532125137753437</v>
      </c>
      <c r="W165" s="103">
        <f t="shared" ref="W165:W188" si="22">H65</f>
        <v>3.1784946000000001E-2</v>
      </c>
      <c r="X165" s="41">
        <f>'140°C'!J43</f>
        <v>2589</v>
      </c>
      <c r="Y165" s="41">
        <f>'140°C'!K43</f>
        <v>140</v>
      </c>
      <c r="Z165" s="41">
        <f>'140°C'!L43</f>
        <v>1</v>
      </c>
      <c r="AA165" s="41" t="str">
        <f>'140°C'!M43</f>
        <v>H397</v>
      </c>
      <c r="AB165" s="41" t="str">
        <f>'140°C'!N43</f>
        <v>NA</v>
      </c>
    </row>
    <row r="166" spans="1:28">
      <c r="A166" s="99">
        <f t="shared" si="12"/>
        <v>0.65236858398131603</v>
      </c>
      <c r="B166" s="100">
        <f t="shared" si="13"/>
        <v>1.5398194796661201E-2</v>
      </c>
      <c r="C166">
        <f>fossil!J19</f>
        <v>2906</v>
      </c>
      <c r="D166" t="str">
        <f>fossil!K19</f>
        <v>RKH</v>
      </c>
      <c r="E166">
        <f>fossil!L19</f>
        <v>3</v>
      </c>
      <c r="F166" t="str">
        <f>fossil!M19</f>
        <v>G483</v>
      </c>
      <c r="G166">
        <f>fossil!N19</f>
        <v>0</v>
      </c>
      <c r="H166" s="86">
        <f t="shared" si="19"/>
        <v>0.38021124171160603</v>
      </c>
      <c r="I166" s="100">
        <f t="shared" si="20"/>
        <v>3.1209658000000001E-2</v>
      </c>
      <c r="J166">
        <f>'80°C'!J24</f>
        <v>2589</v>
      </c>
      <c r="K166">
        <f>'80°C'!K24</f>
        <v>80</v>
      </c>
      <c r="L166">
        <f>'80°C'!L24</f>
        <v>120</v>
      </c>
      <c r="M166" t="str">
        <f>'80°C'!M24</f>
        <v>H397</v>
      </c>
      <c r="N166" t="str">
        <f>'80°C'!N24</f>
        <v>NA</v>
      </c>
      <c r="O166" s="101">
        <f t="shared" si="17"/>
        <v>2.6812412373755872</v>
      </c>
      <c r="P166" s="102">
        <f t="shared" si="18"/>
        <v>5.9154673999999997E-2</v>
      </c>
      <c r="Q166">
        <f>'110°C'!J27</f>
        <v>2589</v>
      </c>
      <c r="R166">
        <f>'110°C'!K27</f>
        <v>110</v>
      </c>
      <c r="S166">
        <f>'110°C'!L27</f>
        <v>480</v>
      </c>
      <c r="T166" t="str">
        <f>'110°C'!M27</f>
        <v>H397</v>
      </c>
      <c r="U166" t="str">
        <f>'110°C'!N27</f>
        <v>NA</v>
      </c>
      <c r="V166" s="101">
        <f t="shared" si="21"/>
        <v>1.6532125137753437</v>
      </c>
      <c r="W166" s="103">
        <f t="shared" si="22"/>
        <v>2.7633851000000001E-2</v>
      </c>
      <c r="X166" s="41">
        <f>'140°C'!J44</f>
        <v>2589</v>
      </c>
      <c r="Y166" s="41">
        <f>'140°C'!K44</f>
        <v>140</v>
      </c>
      <c r="Z166" s="41">
        <f>'140°C'!L44</f>
        <v>1</v>
      </c>
      <c r="AA166" s="41" t="str">
        <f>'140°C'!M44</f>
        <v>H397</v>
      </c>
      <c r="AB166" s="41" t="str">
        <f>'140°C'!N44</f>
        <v>NA</v>
      </c>
    </row>
    <row r="167" spans="1:28">
      <c r="A167" s="99">
        <f t="shared" si="12"/>
        <v>0.65236858398131603</v>
      </c>
      <c r="B167" s="100">
        <f t="shared" si="13"/>
        <v>1.9201493695059794E-2</v>
      </c>
      <c r="C167">
        <f>fossil!J20</f>
        <v>3966</v>
      </c>
      <c r="D167" t="str">
        <f>fossil!K20</f>
        <v>RKH</v>
      </c>
      <c r="E167">
        <f>fossil!L20</f>
        <v>3</v>
      </c>
      <c r="F167" t="str">
        <f>fossil!M20</f>
        <v>G483</v>
      </c>
      <c r="G167">
        <f>fossil!N20</f>
        <v>0</v>
      </c>
      <c r="H167" s="86">
        <f t="shared" si="19"/>
        <v>1.4593924877592308</v>
      </c>
      <c r="I167" s="100">
        <f t="shared" si="20"/>
        <v>3.0548255E-2</v>
      </c>
      <c r="J167">
        <f>'80°C'!J25</f>
        <v>2589</v>
      </c>
      <c r="K167">
        <f>'80°C'!K25</f>
        <v>80</v>
      </c>
      <c r="L167">
        <f>'80°C'!L25</f>
        <v>1440</v>
      </c>
      <c r="M167" t="str">
        <f>'80°C'!M25</f>
        <v>H402</v>
      </c>
      <c r="N167" t="str">
        <f>'80°C'!N25</f>
        <v>NA</v>
      </c>
      <c r="O167" s="101">
        <f t="shared" si="17"/>
        <v>2.6812412373755872</v>
      </c>
      <c r="P167" s="102">
        <f t="shared" si="18"/>
        <v>3.7396339000000001E-2</v>
      </c>
      <c r="Q167">
        <f>'110°C'!J28</f>
        <v>2589</v>
      </c>
      <c r="R167">
        <f>'110°C'!K28</f>
        <v>110</v>
      </c>
      <c r="S167">
        <f>'110°C'!L28</f>
        <v>480</v>
      </c>
      <c r="T167" t="str">
        <f>'110°C'!M28</f>
        <v>H402</v>
      </c>
      <c r="U167" t="str">
        <f>'110°C'!N28</f>
        <v>NA</v>
      </c>
      <c r="V167" s="101">
        <f t="shared" si="21"/>
        <v>1.954242509439325</v>
      </c>
      <c r="W167" s="103">
        <f t="shared" si="22"/>
        <v>2.9474452000000002E-2</v>
      </c>
      <c r="X167" s="41">
        <f>'140°C'!J45</f>
        <v>2589</v>
      </c>
      <c r="Y167" s="41">
        <f>'140°C'!K45</f>
        <v>140</v>
      </c>
      <c r="Z167" s="41">
        <f>'140°C'!L45</f>
        <v>2</v>
      </c>
      <c r="AA167" s="41" t="str">
        <f>'140°C'!M45</f>
        <v>H397</v>
      </c>
      <c r="AB167" s="41" t="str">
        <f>'140°C'!N45</f>
        <v>NA</v>
      </c>
    </row>
    <row r="168" spans="1:28">
      <c r="A168" s="99">
        <f t="shared" si="12"/>
        <v>0.65236858398131603</v>
      </c>
      <c r="B168" s="100">
        <f t="shared" si="13"/>
        <v>1.6971947461064636E-2</v>
      </c>
      <c r="C168">
        <f>fossil!J21</f>
        <v>3967</v>
      </c>
      <c r="D168" t="str">
        <f>fossil!K21</f>
        <v>RKH</v>
      </c>
      <c r="E168">
        <f>fossil!L21</f>
        <v>3</v>
      </c>
      <c r="F168" t="str">
        <f>fossil!M21</f>
        <v>G483</v>
      </c>
      <c r="G168">
        <f>fossil!N21</f>
        <v>0</v>
      </c>
      <c r="H168" s="86">
        <f t="shared" si="19"/>
        <v>1.4593924877592308</v>
      </c>
      <c r="I168" s="100">
        <f t="shared" si="20"/>
        <v>3.1759234999999997E-2</v>
      </c>
      <c r="J168">
        <f>'80°C'!J26</f>
        <v>2589</v>
      </c>
      <c r="K168">
        <f>'80°C'!K26</f>
        <v>80</v>
      </c>
      <c r="L168">
        <f>'80°C'!L26</f>
        <v>1440</v>
      </c>
      <c r="M168" t="str">
        <f>'80°C'!M26</f>
        <v>H402</v>
      </c>
      <c r="N168" t="str">
        <f>'80°C'!N26</f>
        <v>NA</v>
      </c>
      <c r="O168" s="101">
        <f t="shared" si="17"/>
        <v>2.0791812460476247</v>
      </c>
      <c r="P168" s="102">
        <f t="shared" si="18"/>
        <v>4.7214820999999997E-2</v>
      </c>
      <c r="Q168">
        <f>'110°C'!J29</f>
        <v>4126</v>
      </c>
      <c r="R168">
        <f>'110°C'!K29</f>
        <v>110</v>
      </c>
      <c r="S168">
        <f>'110°C'!L29</f>
        <v>120</v>
      </c>
      <c r="T168" t="str">
        <f>'110°C'!M29</f>
        <v>H398</v>
      </c>
      <c r="U168" t="str">
        <f>'110°C'!N29</f>
        <v>NA</v>
      </c>
      <c r="V168" s="101">
        <f t="shared" si="21"/>
        <v>1.954242509439325</v>
      </c>
      <c r="W168" s="103">
        <f t="shared" si="22"/>
        <v>3.6792321000000003E-2</v>
      </c>
      <c r="X168" s="41">
        <f>'140°C'!J46</f>
        <v>2589</v>
      </c>
      <c r="Y168" s="41">
        <f>'140°C'!K46</f>
        <v>140</v>
      </c>
      <c r="Z168" s="41">
        <f>'140°C'!L46</f>
        <v>2</v>
      </c>
      <c r="AA168" s="41" t="str">
        <f>'140°C'!M46</f>
        <v>H397</v>
      </c>
      <c r="AB168" s="41" t="str">
        <f>'140°C'!N46</f>
        <v>NA</v>
      </c>
    </row>
    <row r="169" spans="1:28">
      <c r="A169" s="99">
        <f t="shared" si="12"/>
        <v>0.65236858398131603</v>
      </c>
      <c r="B169" s="100">
        <f t="shared" si="13"/>
        <v>1.4161467290924918E-2</v>
      </c>
      <c r="C169">
        <f>fossil!J22</f>
        <v>3968</v>
      </c>
      <c r="D169" t="str">
        <f>fossil!K22</f>
        <v>RKH</v>
      </c>
      <c r="E169">
        <f>fossil!L22</f>
        <v>3</v>
      </c>
      <c r="F169" t="str">
        <f>fossil!M22</f>
        <v>G483</v>
      </c>
      <c r="G169">
        <f>fossil!N22</f>
        <v>0</v>
      </c>
      <c r="H169" s="86">
        <f t="shared" si="19"/>
        <v>1.1583624920952498</v>
      </c>
      <c r="I169" s="100">
        <f t="shared" si="20"/>
        <v>3.9223002E-2</v>
      </c>
      <c r="J169">
        <f>'80°C'!J27</f>
        <v>2589</v>
      </c>
      <c r="K169">
        <f>'80°C'!K27</f>
        <v>80</v>
      </c>
      <c r="L169">
        <f>'80°C'!L27</f>
        <v>720</v>
      </c>
      <c r="M169" t="str">
        <f>'80°C'!M27</f>
        <v>H397</v>
      </c>
      <c r="N169" t="str">
        <f>'80°C'!N27</f>
        <v>NA</v>
      </c>
      <c r="O169" s="101">
        <f t="shared" si="17"/>
        <v>2.0791812460476247</v>
      </c>
      <c r="P169" s="102">
        <f t="shared" si="18"/>
        <v>4.1652586999999998E-2</v>
      </c>
      <c r="Q169">
        <f>'110°C'!J30</f>
        <v>4126</v>
      </c>
      <c r="R169">
        <f>'110°C'!K30</f>
        <v>110</v>
      </c>
      <c r="S169">
        <f>'110°C'!L30</f>
        <v>120</v>
      </c>
      <c r="T169" t="str">
        <f>'110°C'!M30</f>
        <v>H398</v>
      </c>
      <c r="U169" t="str">
        <f>'110°C'!N30</f>
        <v>NA</v>
      </c>
      <c r="V169" s="101">
        <f t="shared" si="21"/>
        <v>2.255272505103306</v>
      </c>
      <c r="W169" s="103">
        <f t="shared" si="22"/>
        <v>4.1127747999999999E-2</v>
      </c>
      <c r="X169" s="41">
        <f>'140°C'!J47</f>
        <v>2589</v>
      </c>
      <c r="Y169" s="41">
        <f>'140°C'!K47</f>
        <v>140</v>
      </c>
      <c r="Z169" s="41">
        <f>'140°C'!L47</f>
        <v>4</v>
      </c>
      <c r="AA169" s="41" t="str">
        <f>'140°C'!M47</f>
        <v>H397</v>
      </c>
      <c r="AB169" s="41" t="str">
        <f>'140°C'!N47</f>
        <v>NA</v>
      </c>
    </row>
    <row r="170" spans="1:28">
      <c r="A170" s="99">
        <f t="shared" si="12"/>
        <v>0.99885908769322007</v>
      </c>
      <c r="B170" s="100">
        <f t="shared" si="13"/>
        <v>1.5480839999999999E-2</v>
      </c>
      <c r="C170">
        <f>fossil!J23</f>
        <v>4058</v>
      </c>
      <c r="D170" t="str">
        <f>fossil!K23</f>
        <v>YCG</v>
      </c>
      <c r="E170">
        <f>fossil!L23</f>
        <v>3</v>
      </c>
      <c r="F170" t="str">
        <f>fossil!M23</f>
        <v>G483</v>
      </c>
      <c r="G170">
        <f>fossil!N23</f>
        <v>0</v>
      </c>
      <c r="H170" s="86">
        <f t="shared" si="19"/>
        <v>1.1583624920952498</v>
      </c>
      <c r="I170" s="100">
        <f t="shared" si="20"/>
        <v>2.7940352000000002E-2</v>
      </c>
      <c r="J170">
        <f>'80°C'!J28</f>
        <v>2589</v>
      </c>
      <c r="K170">
        <f>'80°C'!K28</f>
        <v>80</v>
      </c>
      <c r="L170">
        <f>'80°C'!L28</f>
        <v>720</v>
      </c>
      <c r="M170" t="str">
        <f>'80°C'!M28</f>
        <v>H402</v>
      </c>
      <c r="N170" t="str">
        <f>'80°C'!N28</f>
        <v>NA</v>
      </c>
      <c r="O170" s="101">
        <f t="shared" si="17"/>
        <v>2.3802112417116059</v>
      </c>
      <c r="P170" s="102">
        <f t="shared" si="18"/>
        <v>6.6091116000000005E-2</v>
      </c>
      <c r="Q170">
        <f>'110°C'!J31</f>
        <v>4126</v>
      </c>
      <c r="R170">
        <f>'110°C'!K31</f>
        <v>110</v>
      </c>
      <c r="S170">
        <f>'110°C'!L31</f>
        <v>240</v>
      </c>
      <c r="T170" t="str">
        <f>'110°C'!M31</f>
        <v>H398</v>
      </c>
      <c r="U170" t="str">
        <f>'110°C'!N31</f>
        <v>NA</v>
      </c>
      <c r="V170" s="101">
        <f t="shared" si="21"/>
        <v>2.255272505103306</v>
      </c>
      <c r="W170" s="103">
        <f t="shared" si="22"/>
        <v>5.6858546000000003E-2</v>
      </c>
      <c r="X170" s="41">
        <f>'140°C'!J48</f>
        <v>2589</v>
      </c>
      <c r="Y170" s="41">
        <f>'140°C'!K48</f>
        <v>140</v>
      </c>
      <c r="Z170" s="41">
        <f>'140°C'!L48</f>
        <v>4</v>
      </c>
      <c r="AA170" s="41" t="str">
        <f>'140°C'!M48</f>
        <v>H397</v>
      </c>
      <c r="AB170" s="41" t="str">
        <f>'140°C'!N48</f>
        <v>NA</v>
      </c>
    </row>
    <row r="171" spans="1:28">
      <c r="A171" s="99">
        <f t="shared" si="12"/>
        <v>0.99885908769322007</v>
      </c>
      <c r="B171" s="100">
        <f t="shared" si="13"/>
        <v>1.6361813999999999E-2</v>
      </c>
      <c r="C171">
        <f>fossil!J24</f>
        <v>4059</v>
      </c>
      <c r="D171" t="str">
        <f>fossil!K24</f>
        <v>YCG</v>
      </c>
      <c r="E171">
        <f>fossil!L24</f>
        <v>3</v>
      </c>
      <c r="F171" t="str">
        <f>fossil!M24</f>
        <v>G483</v>
      </c>
      <c r="G171">
        <f>fossil!N24</f>
        <v>0</v>
      </c>
      <c r="H171" s="86">
        <f t="shared" si="19"/>
        <v>0.38021124171160603</v>
      </c>
      <c r="I171" s="100">
        <f t="shared" si="20"/>
        <v>3.3199689999999997E-2</v>
      </c>
      <c r="J171">
        <f>'80°C'!J29</f>
        <v>4126</v>
      </c>
      <c r="K171">
        <f>'80°C'!K29</f>
        <v>80</v>
      </c>
      <c r="L171">
        <f>'80°C'!L29</f>
        <v>120</v>
      </c>
      <c r="M171" t="str">
        <f>'80°C'!M29</f>
        <v>H398</v>
      </c>
      <c r="N171" t="str">
        <f>'80°C'!N29</f>
        <v>NA</v>
      </c>
      <c r="O171" s="101">
        <f t="shared" si="17"/>
        <v>2.3802112417116059</v>
      </c>
      <c r="P171" s="102">
        <f t="shared" si="18"/>
        <v>5.2467609999999998E-2</v>
      </c>
      <c r="Q171">
        <f>'110°C'!J32</f>
        <v>4126</v>
      </c>
      <c r="R171">
        <f>'110°C'!K32</f>
        <v>110</v>
      </c>
      <c r="S171">
        <f>'110°C'!L32</f>
        <v>240</v>
      </c>
      <c r="T171" t="str">
        <f>'110°C'!M32</f>
        <v>H398</v>
      </c>
      <c r="U171" t="str">
        <f>'110°C'!N32</f>
        <v>NA</v>
      </c>
      <c r="V171" s="101">
        <f t="shared" ref="V171:V202" si="23">LOG(G71*W$148)</f>
        <v>2.4313637641589874</v>
      </c>
      <c r="W171" s="103">
        <f t="shared" si="22"/>
        <v>5.0338964999999999E-2</v>
      </c>
      <c r="X171" s="41">
        <f>'140°C'!J49</f>
        <v>2589</v>
      </c>
      <c r="Y171" s="41">
        <f>'140°C'!K49</f>
        <v>140</v>
      </c>
      <c r="Z171" s="41">
        <f>'140°C'!L49</f>
        <v>6</v>
      </c>
      <c r="AA171" s="41" t="str">
        <f>'140°C'!M49</f>
        <v>H397</v>
      </c>
      <c r="AB171" s="41" t="str">
        <f>'140°C'!N49</f>
        <v>NA</v>
      </c>
    </row>
    <row r="172" spans="1:28">
      <c r="A172" s="99">
        <f t="shared" si="12"/>
        <v>0.99885908769322007</v>
      </c>
      <c r="B172" s="100">
        <f t="shared" si="13"/>
        <v>1.6008079000000001E-2</v>
      </c>
      <c r="C172" t="str">
        <f>fossil!J25</f>
        <v>4060a1</v>
      </c>
      <c r="D172" t="str">
        <f>fossil!K25</f>
        <v>YCG</v>
      </c>
      <c r="E172">
        <f>fossil!L25</f>
        <v>3</v>
      </c>
      <c r="F172" t="str">
        <f>fossil!M25</f>
        <v>G483</v>
      </c>
      <c r="G172">
        <f>fossil!N25</f>
        <v>0</v>
      </c>
      <c r="H172" s="86">
        <f t="shared" si="19"/>
        <v>0.38021124171160603</v>
      </c>
      <c r="I172" s="100">
        <f t="shared" si="20"/>
        <v>2.0785863000000002E-2</v>
      </c>
      <c r="J172">
        <f>'80°C'!J30</f>
        <v>4126</v>
      </c>
      <c r="K172">
        <f>'80°C'!K30</f>
        <v>80</v>
      </c>
      <c r="L172">
        <f>'80°C'!L30</f>
        <v>120</v>
      </c>
      <c r="M172" t="str">
        <f>'80°C'!M30</f>
        <v>H420</v>
      </c>
      <c r="N172" t="str">
        <f>'80°C'!N30</f>
        <v>NA</v>
      </c>
      <c r="O172" s="101">
        <f t="shared" si="17"/>
        <v>2.6812412373755872</v>
      </c>
      <c r="P172" s="102">
        <f t="shared" si="18"/>
        <v>3.9808631999999997E-2</v>
      </c>
      <c r="Q172">
        <f>'110°C'!J33</f>
        <v>4126</v>
      </c>
      <c r="R172">
        <f>'110°C'!K33</f>
        <v>110</v>
      </c>
      <c r="S172">
        <f>'110°C'!L33</f>
        <v>480</v>
      </c>
      <c r="T172" t="str">
        <f>'110°C'!M33</f>
        <v>H398</v>
      </c>
      <c r="U172" t="str">
        <f>'110°C'!N33</f>
        <v>NA</v>
      </c>
      <c r="V172" s="101">
        <f t="shared" si="23"/>
        <v>2.4313637641589874</v>
      </c>
      <c r="W172" s="103">
        <f t="shared" si="22"/>
        <v>5.1740375999999998E-2</v>
      </c>
      <c r="X172" s="41">
        <f>'140°C'!J50</f>
        <v>2589</v>
      </c>
      <c r="Y172" s="41">
        <f>'140°C'!K50</f>
        <v>140</v>
      </c>
      <c r="Z172" s="41">
        <f>'140°C'!L50</f>
        <v>6</v>
      </c>
      <c r="AA172" s="41" t="str">
        <f>'140°C'!M50</f>
        <v>H397</v>
      </c>
      <c r="AB172" s="41" t="str">
        <f>'140°C'!N50</f>
        <v>NA</v>
      </c>
    </row>
    <row r="173" spans="1:28">
      <c r="A173" s="99">
        <f t="shared" si="12"/>
        <v>0.99885908769322007</v>
      </c>
      <c r="B173" s="100">
        <f t="shared" si="13"/>
        <v>1.6227322999999998E-2</v>
      </c>
      <c r="C173" t="str">
        <f>fossil!J26</f>
        <v>4060b1</v>
      </c>
      <c r="D173" t="str">
        <f>fossil!K26</f>
        <v>YCG</v>
      </c>
      <c r="E173">
        <f>fossil!L26</f>
        <v>3</v>
      </c>
      <c r="F173" t="str">
        <f>fossil!M26</f>
        <v>G483</v>
      </c>
      <c r="G173">
        <f>fossil!N26</f>
        <v>0</v>
      </c>
      <c r="H173" s="86">
        <f t="shared" si="19"/>
        <v>1.4593924877592308</v>
      </c>
      <c r="I173" s="100">
        <f t="shared" si="20"/>
        <v>2.3829332000000002E-2</v>
      </c>
      <c r="J173">
        <f>'80°C'!J31</f>
        <v>4126</v>
      </c>
      <c r="K173">
        <f>'80°C'!K31</f>
        <v>80</v>
      </c>
      <c r="L173">
        <f>'80°C'!L31</f>
        <v>1440</v>
      </c>
      <c r="M173" t="str">
        <f>'80°C'!M31</f>
        <v>H420</v>
      </c>
      <c r="N173" t="str">
        <f>'80°C'!N31</f>
        <v>NA</v>
      </c>
      <c r="O173" s="101">
        <f t="shared" si="17"/>
        <v>2.6812412373755872</v>
      </c>
      <c r="P173" s="102">
        <f t="shared" si="18"/>
        <v>6.3800830000000003E-2</v>
      </c>
      <c r="Q173">
        <f>'110°C'!J34</f>
        <v>4126</v>
      </c>
      <c r="R173">
        <f>'110°C'!K34</f>
        <v>110</v>
      </c>
      <c r="S173">
        <f>'110°C'!L34</f>
        <v>480</v>
      </c>
      <c r="T173" t="str">
        <f>'110°C'!M34</f>
        <v>H398</v>
      </c>
      <c r="U173" t="str">
        <f>'110°C'!N34</f>
        <v>NA</v>
      </c>
      <c r="V173" s="101">
        <f t="shared" si="23"/>
        <v>2.5563025007672873</v>
      </c>
      <c r="W173" s="103">
        <f t="shared" si="22"/>
        <v>4.7789172999999997E-2</v>
      </c>
      <c r="X173" s="41">
        <f>'140°C'!J51</f>
        <v>2589</v>
      </c>
      <c r="Y173" s="41">
        <f>'140°C'!K51</f>
        <v>140</v>
      </c>
      <c r="Z173" s="41">
        <f>'140°C'!L51</f>
        <v>8</v>
      </c>
      <c r="AA173" s="41" t="str">
        <f>'140°C'!M51</f>
        <v>H397</v>
      </c>
      <c r="AB173" s="41" t="str">
        <f>'140°C'!N51</f>
        <v>NA</v>
      </c>
    </row>
    <row r="174" spans="1:28">
      <c r="A174" s="99">
        <f t="shared" si="12"/>
        <v>0.96717361031291149</v>
      </c>
      <c r="B174" s="100">
        <f t="shared" si="13"/>
        <v>1.6709422000000002E-2</v>
      </c>
      <c r="C174">
        <f>fossil!J27</f>
        <v>4061</v>
      </c>
      <c r="D174" t="str">
        <f>fossil!K27</f>
        <v>YCG</v>
      </c>
      <c r="E174" t="str">
        <f>fossil!L27</f>
        <v>4B</v>
      </c>
      <c r="F174" t="str">
        <f>fossil!M27</f>
        <v>G483</v>
      </c>
      <c r="G174">
        <f>fossil!N27</f>
        <v>0</v>
      </c>
      <c r="H174" s="86">
        <f t="shared" si="19"/>
        <v>1.4593924877592308</v>
      </c>
      <c r="I174" s="100">
        <f t="shared" si="20"/>
        <v>2.7206900999999999E-2</v>
      </c>
      <c r="J174">
        <f>'80°C'!J32</f>
        <v>4126</v>
      </c>
      <c r="K174">
        <f>'80°C'!K32</f>
        <v>80</v>
      </c>
      <c r="L174">
        <f>'80°C'!L32</f>
        <v>1440</v>
      </c>
      <c r="M174" t="str">
        <f>'80°C'!M32</f>
        <v>H420</v>
      </c>
      <c r="N174" t="str">
        <f>'80°C'!N32</f>
        <v>NA</v>
      </c>
      <c r="O174" s="101">
        <f t="shared" si="17"/>
        <v>2.0791812460476247</v>
      </c>
      <c r="P174" s="102">
        <f t="shared" si="18"/>
        <v>4.5445169000000001E-2</v>
      </c>
      <c r="Q174">
        <f>'110°C'!J35</f>
        <v>4129</v>
      </c>
      <c r="R174">
        <f>'110°C'!K35</f>
        <v>110</v>
      </c>
      <c r="S174">
        <f>'110°C'!L35</f>
        <v>120</v>
      </c>
      <c r="T174" t="str">
        <f>'110°C'!M35</f>
        <v>H398</v>
      </c>
      <c r="U174" t="str">
        <f>'110°C'!N35</f>
        <v>NA</v>
      </c>
      <c r="V174" s="101">
        <f t="shared" si="23"/>
        <v>2.5563025007672873</v>
      </c>
      <c r="W174" s="103">
        <f t="shared" si="22"/>
        <v>5.3549785000000003E-2</v>
      </c>
      <c r="X174" s="41">
        <f>'140°C'!J52</f>
        <v>2589</v>
      </c>
      <c r="Y174" s="41">
        <f>'140°C'!K52</f>
        <v>140</v>
      </c>
      <c r="Z174" s="41">
        <f>'140°C'!L52</f>
        <v>8</v>
      </c>
      <c r="AA174" s="41" t="str">
        <f>'140°C'!M52</f>
        <v>H402</v>
      </c>
      <c r="AB174" s="41" t="str">
        <f>'140°C'!N52</f>
        <v>NA</v>
      </c>
    </row>
    <row r="175" spans="1:28">
      <c r="A175" s="99">
        <f t="shared" si="12"/>
        <v>0.96717361031291149</v>
      </c>
      <c r="B175" s="100">
        <f t="shared" si="13"/>
        <v>1.6099149E-2</v>
      </c>
      <c r="C175">
        <f>fossil!J28</f>
        <v>4062</v>
      </c>
      <c r="D175" t="str">
        <f>fossil!K28</f>
        <v>YCG</v>
      </c>
      <c r="E175" t="str">
        <f>fossil!L28</f>
        <v>4B</v>
      </c>
      <c r="F175" t="str">
        <f>fossil!M28</f>
        <v>G483</v>
      </c>
      <c r="G175">
        <f>fossil!N28</f>
        <v>0</v>
      </c>
      <c r="H175" s="86">
        <f t="shared" si="19"/>
        <v>1.1583624920952498</v>
      </c>
      <c r="I175" s="100">
        <f t="shared" si="20"/>
        <v>2.4083055999999999E-2</v>
      </c>
      <c r="J175">
        <f>'80°C'!J33</f>
        <v>4126</v>
      </c>
      <c r="K175">
        <f>'80°C'!K33</f>
        <v>80</v>
      </c>
      <c r="L175">
        <f>'80°C'!L33</f>
        <v>720</v>
      </c>
      <c r="M175" t="str">
        <f>'80°C'!M33</f>
        <v>H398</v>
      </c>
      <c r="N175" t="str">
        <f>'80°C'!N33</f>
        <v>NA</v>
      </c>
      <c r="O175" s="101">
        <f t="shared" si="17"/>
        <v>2.0791812460476247</v>
      </c>
      <c r="P175" s="102">
        <f t="shared" si="18"/>
        <v>2.1678906000000001E-2</v>
      </c>
      <c r="Q175">
        <f>'110°C'!J36</f>
        <v>4129</v>
      </c>
      <c r="R175">
        <f>'110°C'!K36</f>
        <v>110</v>
      </c>
      <c r="S175">
        <f>'110°C'!L36</f>
        <v>120</v>
      </c>
      <c r="T175" t="str">
        <f>'110°C'!M36</f>
        <v>H398</v>
      </c>
      <c r="U175" t="str">
        <f>'110°C'!N36</f>
        <v>NA</v>
      </c>
      <c r="V175" s="101">
        <f t="shared" si="23"/>
        <v>3.0334237554869499</v>
      </c>
      <c r="W175" s="103">
        <f t="shared" si="22"/>
        <v>7.2688871000000002E-2</v>
      </c>
      <c r="X175" s="41">
        <f>'140°C'!J53</f>
        <v>2589</v>
      </c>
      <c r="Y175" s="41">
        <f>'140°C'!K53</f>
        <v>140</v>
      </c>
      <c r="Z175" s="41">
        <f>'140°C'!L53</f>
        <v>24</v>
      </c>
      <c r="AA175" s="41" t="str">
        <f>'140°C'!M53</f>
        <v>H397</v>
      </c>
      <c r="AB175" s="41" t="str">
        <f>'140°C'!N53</f>
        <v>NA</v>
      </c>
    </row>
    <row r="176" spans="1:28">
      <c r="A176" s="99">
        <f t="shared" si="12"/>
        <v>0.96717361031291149</v>
      </c>
      <c r="B176" s="100">
        <f t="shared" si="13"/>
        <v>1.6379214999999999E-2</v>
      </c>
      <c r="C176" t="str">
        <f>fossil!J29</f>
        <v>4063-1</v>
      </c>
      <c r="D176" t="str">
        <f>fossil!K29</f>
        <v>YCG</v>
      </c>
      <c r="E176" t="str">
        <f>fossil!L29</f>
        <v>4B</v>
      </c>
      <c r="F176" t="str">
        <f>fossil!M29</f>
        <v>G483</v>
      </c>
      <c r="G176">
        <f>fossil!N29</f>
        <v>0</v>
      </c>
      <c r="H176" s="86">
        <f t="shared" si="19"/>
        <v>1.1583624920952498</v>
      </c>
      <c r="I176" s="100">
        <f t="shared" si="20"/>
        <v>1.8865827000000002E-2</v>
      </c>
      <c r="J176">
        <f>'80°C'!J34</f>
        <v>4126</v>
      </c>
      <c r="K176">
        <f>'80°C'!K34</f>
        <v>80</v>
      </c>
      <c r="L176">
        <f>'80°C'!L34</f>
        <v>720</v>
      </c>
      <c r="M176" t="str">
        <f>'80°C'!M34</f>
        <v>H420</v>
      </c>
      <c r="N176" t="str">
        <f>'80°C'!N34</f>
        <v>NA</v>
      </c>
      <c r="O176" s="101">
        <f t="shared" si="17"/>
        <v>2.3802112417116059</v>
      </c>
      <c r="P176" s="102">
        <f t="shared" si="18"/>
        <v>5.9255659000000002E-2</v>
      </c>
      <c r="Q176">
        <f>'110°C'!J37</f>
        <v>4129</v>
      </c>
      <c r="R176">
        <f>'110°C'!K37</f>
        <v>110</v>
      </c>
      <c r="S176">
        <f>'110°C'!L37</f>
        <v>240</v>
      </c>
      <c r="T176" t="str">
        <f>'110°C'!M37</f>
        <v>H402</v>
      </c>
      <c r="U176" t="str">
        <f>'110°C'!N37</f>
        <v>NA</v>
      </c>
      <c r="V176" s="101">
        <f t="shared" si="23"/>
        <v>3.0334237554869499</v>
      </c>
      <c r="W176" s="103">
        <f t="shared" si="22"/>
        <v>6.2467186000000001E-2</v>
      </c>
      <c r="X176" s="41">
        <f>'140°C'!J54</f>
        <v>2589</v>
      </c>
      <c r="Y176" s="41">
        <f>'140°C'!K54</f>
        <v>140</v>
      </c>
      <c r="Z176" s="41">
        <f>'140°C'!L54</f>
        <v>24</v>
      </c>
      <c r="AA176" s="41" t="str">
        <f>'140°C'!M54</f>
        <v>H402</v>
      </c>
      <c r="AB176" s="41" t="str">
        <f>'140°C'!N54</f>
        <v>NA</v>
      </c>
    </row>
    <row r="177" spans="1:28">
      <c r="A177" s="99">
        <f t="shared" si="12"/>
        <v>0.96717361031291149</v>
      </c>
      <c r="B177" s="100">
        <f t="shared" si="13"/>
        <v>1.6406397E-2</v>
      </c>
      <c r="C177" t="str">
        <f>fossil!J30</f>
        <v>4064-1</v>
      </c>
      <c r="D177" t="str">
        <f>fossil!K30</f>
        <v>YCG</v>
      </c>
      <c r="E177" t="str">
        <f>fossil!L30</f>
        <v>4B</v>
      </c>
      <c r="F177" t="str">
        <f>fossil!M30</f>
        <v>G483</v>
      </c>
      <c r="G177">
        <f>fossil!N30</f>
        <v>0</v>
      </c>
      <c r="H177" s="86">
        <f t="shared" si="19"/>
        <v>0.38021124171160603</v>
      </c>
      <c r="I177" s="100">
        <f t="shared" si="20"/>
        <v>9.3507460000000001E-3</v>
      </c>
      <c r="J177">
        <f>'80°C'!J35</f>
        <v>4129</v>
      </c>
      <c r="K177">
        <f>'80°C'!K35</f>
        <v>80</v>
      </c>
      <c r="L177">
        <f>'80°C'!L35</f>
        <v>120</v>
      </c>
      <c r="M177" t="str">
        <f>'80°C'!M35</f>
        <v>H398</v>
      </c>
      <c r="N177" t="str">
        <f>'80°C'!N35</f>
        <v>NA</v>
      </c>
      <c r="O177" s="101">
        <f t="shared" si="17"/>
        <v>2.3802112417116059</v>
      </c>
      <c r="P177" s="102">
        <f t="shared" si="18"/>
        <v>5.8110686000000002E-2</v>
      </c>
      <c r="Q177">
        <f>'110°C'!J38</f>
        <v>4129</v>
      </c>
      <c r="R177">
        <f>'110°C'!K38</f>
        <v>110</v>
      </c>
      <c r="S177">
        <f>'110°C'!L38</f>
        <v>240</v>
      </c>
      <c r="T177" t="str">
        <f>'110°C'!M38</f>
        <v>H398</v>
      </c>
      <c r="U177" t="str">
        <f>'110°C'!N38</f>
        <v>NA</v>
      </c>
      <c r="V177" s="101">
        <f t="shared" si="23"/>
        <v>3.3344537511509307</v>
      </c>
      <c r="W177" s="103">
        <f t="shared" si="22"/>
        <v>9.2536698000000001E-2</v>
      </c>
      <c r="X177" s="41">
        <f>'140°C'!J55</f>
        <v>2589</v>
      </c>
      <c r="Y177" s="41">
        <f>'140°C'!K55</f>
        <v>140</v>
      </c>
      <c r="Z177" s="41">
        <f>'140°C'!L55</f>
        <v>48</v>
      </c>
      <c r="AA177" s="41" t="str">
        <f>'140°C'!M55</f>
        <v>H397</v>
      </c>
      <c r="AB177" s="41" t="str">
        <f>'140°C'!N55</f>
        <v>NA</v>
      </c>
    </row>
    <row r="178" spans="1:28">
      <c r="A178" s="99">
        <f t="shared" si="12"/>
        <v>0.96717361031291149</v>
      </c>
      <c r="B178" s="100">
        <f t="shared" si="13"/>
        <v>1.5024028E-2</v>
      </c>
      <c r="C178">
        <f>fossil!J31</f>
        <v>4065</v>
      </c>
      <c r="D178" t="str">
        <f>fossil!K31</f>
        <v>YCG</v>
      </c>
      <c r="E178" t="str">
        <f>fossil!L31</f>
        <v>4B</v>
      </c>
      <c r="F178" t="str">
        <f>fossil!M31</f>
        <v>G483</v>
      </c>
      <c r="G178">
        <f>fossil!N31</f>
        <v>0</v>
      </c>
      <c r="H178" s="86">
        <f t="shared" si="19"/>
        <v>0.38021124171160603</v>
      </c>
      <c r="I178" s="100">
        <f t="shared" si="20"/>
        <v>3.0711625999999999E-2</v>
      </c>
      <c r="J178">
        <f>'80°C'!J36</f>
        <v>4129</v>
      </c>
      <c r="K178">
        <f>'80°C'!K36</f>
        <v>80</v>
      </c>
      <c r="L178">
        <f>'80°C'!L36</f>
        <v>120</v>
      </c>
      <c r="M178" t="str">
        <f>'80°C'!M36</f>
        <v>H398</v>
      </c>
      <c r="N178" t="str">
        <f>'80°C'!N36</f>
        <v>NA</v>
      </c>
      <c r="O178" s="101">
        <f t="shared" si="17"/>
        <v>2.6812412373755872</v>
      </c>
      <c r="P178" s="102">
        <f t="shared" si="18"/>
        <v>8.1128072999999995E-2</v>
      </c>
      <c r="Q178">
        <f>'110°C'!J39</f>
        <v>4129</v>
      </c>
      <c r="R178">
        <f>'110°C'!K39</f>
        <v>110</v>
      </c>
      <c r="S178">
        <f>'110°C'!L39</f>
        <v>480</v>
      </c>
      <c r="T178" t="str">
        <f>'110°C'!M39</f>
        <v>H398</v>
      </c>
      <c r="U178" t="str">
        <f>'110°C'!N39</f>
        <v>NA</v>
      </c>
      <c r="V178" s="101">
        <f t="shared" si="23"/>
        <v>3.3344537511509307</v>
      </c>
      <c r="W178" s="103">
        <f t="shared" si="22"/>
        <v>0.10754303699999999</v>
      </c>
      <c r="X178" s="41">
        <f>'140°C'!J56</f>
        <v>2589</v>
      </c>
      <c r="Y178" s="41">
        <f>'140°C'!K56</f>
        <v>140</v>
      </c>
      <c r="Z178" s="41">
        <f>'140°C'!L56</f>
        <v>48</v>
      </c>
      <c r="AA178" s="41" t="str">
        <f>'140°C'!M56</f>
        <v>H397</v>
      </c>
      <c r="AB178" s="41" t="str">
        <f>'140°C'!N56</f>
        <v>NA</v>
      </c>
    </row>
    <row r="179" spans="1:28">
      <c r="A179" s="99">
        <f t="shared" si="12"/>
        <v>0.96717361031291149</v>
      </c>
      <c r="B179" s="100">
        <f t="shared" si="13"/>
        <v>1.6197504000000001E-2</v>
      </c>
      <c r="C179" t="str">
        <f>fossil!J32</f>
        <v>4066-1</v>
      </c>
      <c r="D179" t="str">
        <f>fossil!K32</f>
        <v>YCG</v>
      </c>
      <c r="E179" t="str">
        <f>fossil!L32</f>
        <v>4B</v>
      </c>
      <c r="F179" t="str">
        <f>fossil!M32</f>
        <v>G483</v>
      </c>
      <c r="G179">
        <f>fossil!N32</f>
        <v>0</v>
      </c>
      <c r="H179" s="86">
        <f t="shared" si="19"/>
        <v>1.4593924877592308</v>
      </c>
      <c r="I179" s="100">
        <f t="shared" si="20"/>
        <v>3.0874392000000001E-2</v>
      </c>
      <c r="J179">
        <f>'80°C'!J37</f>
        <v>4129</v>
      </c>
      <c r="K179">
        <f>'80°C'!K37</f>
        <v>80</v>
      </c>
      <c r="L179">
        <f>'80°C'!L37</f>
        <v>1440</v>
      </c>
      <c r="M179" t="str">
        <f>'80°C'!M37</f>
        <v>H398</v>
      </c>
      <c r="N179" t="str">
        <f>'80°C'!N37</f>
        <v>NA</v>
      </c>
      <c r="O179" s="101">
        <f t="shared" si="17"/>
        <v>2.6812412373755872</v>
      </c>
      <c r="P179" s="102">
        <f t="shared" si="18"/>
        <v>5.0565259000000001E-2</v>
      </c>
      <c r="Q179">
        <f>'110°C'!J40</f>
        <v>4129</v>
      </c>
      <c r="R179">
        <f>'110°C'!K40</f>
        <v>110</v>
      </c>
      <c r="S179">
        <f>'110°C'!L40</f>
        <v>480</v>
      </c>
      <c r="T179" t="str">
        <f>'110°C'!M40</f>
        <v>H420</v>
      </c>
      <c r="U179" t="str">
        <f>'110°C'!N40</f>
        <v>NA</v>
      </c>
      <c r="V179" s="101">
        <f t="shared" si="23"/>
        <v>3.510545010206612</v>
      </c>
      <c r="W179" s="103">
        <f t="shared" si="22"/>
        <v>0.12931213499999999</v>
      </c>
      <c r="X179" s="41">
        <f>'140°C'!J57</f>
        <v>2589</v>
      </c>
      <c r="Y179" s="41">
        <f>'140°C'!K57</f>
        <v>140</v>
      </c>
      <c r="Z179" s="41">
        <f>'140°C'!L57</f>
        <v>72</v>
      </c>
      <c r="AA179" s="41" t="str">
        <f>'140°C'!M57</f>
        <v>H397</v>
      </c>
      <c r="AB179" s="41" t="str">
        <f>'140°C'!N57</f>
        <v>NA</v>
      </c>
    </row>
    <row r="180" spans="1:28">
      <c r="A180" s="99">
        <f t="shared" si="12"/>
        <v>0.96717361031291149</v>
      </c>
      <c r="B180" s="100">
        <f t="shared" si="13"/>
        <v>1.5582148000000001E-2</v>
      </c>
      <c r="C180" t="str">
        <f>fossil!J33</f>
        <v>4068-1</v>
      </c>
      <c r="D180" t="str">
        <f>fossil!K33</f>
        <v>YCG</v>
      </c>
      <c r="E180" t="str">
        <f>fossil!L33</f>
        <v>4B</v>
      </c>
      <c r="F180" t="str">
        <f>fossil!M33</f>
        <v>G483</v>
      </c>
      <c r="G180">
        <f>fossil!N33</f>
        <v>0</v>
      </c>
      <c r="H180" s="86">
        <f t="shared" si="19"/>
        <v>1.4593924877592308</v>
      </c>
      <c r="I180" s="100">
        <f t="shared" si="20"/>
        <v>3.0749367999999999E-2</v>
      </c>
      <c r="J180">
        <f>'80°C'!J38</f>
        <v>4129</v>
      </c>
      <c r="K180">
        <f>'80°C'!K38</f>
        <v>80</v>
      </c>
      <c r="L180">
        <f>'80°C'!L38</f>
        <v>1440</v>
      </c>
      <c r="M180" t="str">
        <f>'80°C'!M38</f>
        <v>H398</v>
      </c>
      <c r="N180" t="str">
        <f>'80°C'!N38</f>
        <v>NA</v>
      </c>
      <c r="O180"/>
      <c r="P180"/>
      <c r="Q180"/>
      <c r="R180"/>
      <c r="S180"/>
      <c r="T180"/>
      <c r="U180"/>
      <c r="V180" s="101">
        <f t="shared" si="23"/>
        <v>3.510545010206612</v>
      </c>
      <c r="W180" s="103">
        <f t="shared" si="22"/>
        <v>0.14434797699999999</v>
      </c>
      <c r="X180" s="41">
        <f>'140°C'!J58</f>
        <v>2589</v>
      </c>
      <c r="Y180" s="41">
        <f>'140°C'!K58</f>
        <v>140</v>
      </c>
      <c r="Z180" s="41">
        <f>'140°C'!L58</f>
        <v>72</v>
      </c>
      <c r="AA180" s="41" t="str">
        <f>'140°C'!M58</f>
        <v>H397</v>
      </c>
      <c r="AB180" s="41" t="str">
        <f>'140°C'!N58</f>
        <v>NA</v>
      </c>
    </row>
    <row r="181" spans="1:28">
      <c r="A181" s="99">
        <f t="shared" si="12"/>
        <v>0.96717361031291149</v>
      </c>
      <c r="B181" s="100">
        <f t="shared" si="13"/>
        <v>1.8524043E-2</v>
      </c>
      <c r="C181" t="str">
        <f>fossil!J34</f>
        <v>4069-1</v>
      </c>
      <c r="D181" t="str">
        <f>fossil!K34</f>
        <v>YCG</v>
      </c>
      <c r="E181" t="str">
        <f>fossil!L34</f>
        <v>4B</v>
      </c>
      <c r="F181" t="str">
        <f>fossil!M34</f>
        <v>G483</v>
      </c>
      <c r="G181">
        <f>fossil!N34</f>
        <v>0</v>
      </c>
      <c r="H181" s="86">
        <f t="shared" si="19"/>
        <v>1.1583624920952498</v>
      </c>
      <c r="I181" s="100">
        <f t="shared" si="20"/>
        <v>3.2024703000000002E-2</v>
      </c>
      <c r="J181">
        <f>'80°C'!J39</f>
        <v>4129</v>
      </c>
      <c r="K181">
        <f>'80°C'!K39</f>
        <v>80</v>
      </c>
      <c r="L181">
        <f>'80°C'!L39</f>
        <v>720</v>
      </c>
      <c r="M181" t="str">
        <f>'80°C'!M39</f>
        <v>H420</v>
      </c>
      <c r="N181" t="str">
        <f>'80°C'!N39</f>
        <v>NA</v>
      </c>
      <c r="O181"/>
      <c r="P181"/>
      <c r="Q181"/>
      <c r="R181"/>
      <c r="S181"/>
      <c r="T181"/>
      <c r="U181"/>
      <c r="V181" s="101">
        <f t="shared" si="23"/>
        <v>3.6354837468149119</v>
      </c>
      <c r="W181" s="103">
        <f t="shared" si="22"/>
        <v>0.146114312</v>
      </c>
      <c r="X181" s="41">
        <f>'140°C'!J59</f>
        <v>2589</v>
      </c>
      <c r="Y181" s="41">
        <f>'140°C'!K59</f>
        <v>140</v>
      </c>
      <c r="Z181" s="41">
        <f>'140°C'!L59</f>
        <v>96</v>
      </c>
      <c r="AA181" s="41" t="str">
        <f>'140°C'!M59</f>
        <v>H402</v>
      </c>
      <c r="AB181" s="41" t="str">
        <f>'140°C'!N59</f>
        <v>NA</v>
      </c>
    </row>
    <row r="182" spans="1:28">
      <c r="A182" s="99">
        <f t="shared" ref="A182:A213" si="24">LOG(A57*B$148)</f>
        <v>0.96717361031291149</v>
      </c>
      <c r="B182" s="100">
        <f t="shared" si="13"/>
        <v>1.6096432000000001E-2</v>
      </c>
      <c r="C182">
        <f>fossil!J35</f>
        <v>4070</v>
      </c>
      <c r="D182" t="str">
        <f>fossil!K35</f>
        <v>YCG</v>
      </c>
      <c r="E182" t="str">
        <f>fossil!L35</f>
        <v>4B</v>
      </c>
      <c r="F182" t="str">
        <f>fossil!M35</f>
        <v>G483</v>
      </c>
      <c r="G182">
        <f>fossil!N35</f>
        <v>0</v>
      </c>
      <c r="H182" s="86">
        <f t="shared" si="19"/>
        <v>1.1583624920952498</v>
      </c>
      <c r="I182" s="100">
        <f t="shared" si="20"/>
        <v>3.6297151999999999E-2</v>
      </c>
      <c r="J182">
        <f>'80°C'!J40</f>
        <v>4129</v>
      </c>
      <c r="K182">
        <f>'80°C'!K40</f>
        <v>80</v>
      </c>
      <c r="L182">
        <f>'80°C'!L40</f>
        <v>720</v>
      </c>
      <c r="M182" t="str">
        <f>'80°C'!M40</f>
        <v>H398</v>
      </c>
      <c r="N182" t="str">
        <f>'80°C'!N40</f>
        <v>NA</v>
      </c>
      <c r="O182"/>
      <c r="P182"/>
      <c r="Q182"/>
      <c r="R182"/>
      <c r="S182"/>
      <c r="T182"/>
      <c r="U182"/>
      <c r="V182" s="101">
        <f t="shared" si="23"/>
        <v>3.6354837468149119</v>
      </c>
      <c r="W182" s="103">
        <f t="shared" si="22"/>
        <v>0.133177559</v>
      </c>
      <c r="X182" s="41">
        <f>'140°C'!J60</f>
        <v>2589</v>
      </c>
      <c r="Y182" s="41">
        <f>'140°C'!K60</f>
        <v>140</v>
      </c>
      <c r="Z182" s="41">
        <f>'140°C'!L60</f>
        <v>96</v>
      </c>
      <c r="AA182" s="41" t="str">
        <f>'140°C'!M60</f>
        <v>H397</v>
      </c>
      <c r="AB182" s="41" t="str">
        <f>'140°C'!N60</f>
        <v>NA</v>
      </c>
    </row>
    <row r="183" spans="1:28">
      <c r="A183" s="99">
        <f t="shared" si="24"/>
        <v>0.96717361031291149</v>
      </c>
      <c r="B183" s="100">
        <f t="shared" si="13"/>
        <v>1.5588647000000001E-2</v>
      </c>
      <c r="C183">
        <f>fossil!J36</f>
        <v>3959</v>
      </c>
      <c r="D183" t="str">
        <f>fossil!K36</f>
        <v>YCG</v>
      </c>
      <c r="E183" t="str">
        <f>fossil!L36</f>
        <v>4B</v>
      </c>
      <c r="F183" t="str">
        <f>fossil!M36</f>
        <v>G483</v>
      </c>
      <c r="G183">
        <f>fossil!N36</f>
        <v>0</v>
      </c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 s="101">
        <f t="shared" si="23"/>
        <v>3.7323937598229686</v>
      </c>
      <c r="W183" s="103">
        <f t="shared" si="22"/>
        <v>0.156073508</v>
      </c>
      <c r="X183" s="41">
        <f>'140°C'!J61</f>
        <v>2589</v>
      </c>
      <c r="Y183" s="41">
        <f>'140°C'!K61</f>
        <v>140</v>
      </c>
      <c r="Z183" s="41">
        <f>'140°C'!L61</f>
        <v>120</v>
      </c>
      <c r="AA183" s="41" t="str">
        <f>'140°C'!M61</f>
        <v>H402</v>
      </c>
      <c r="AB183" s="41" t="str">
        <f>'140°C'!N61</f>
        <v>NA</v>
      </c>
    </row>
    <row r="184" spans="1:28">
      <c r="A184" s="99">
        <f t="shared" si="24"/>
        <v>0.96717361031291149</v>
      </c>
      <c r="B184" s="100">
        <f t="shared" si="13"/>
        <v>1.7000370000000001E-2</v>
      </c>
      <c r="C184" t="str">
        <f>fossil!J37</f>
        <v>4095-1</v>
      </c>
      <c r="D184" t="str">
        <f>fossil!K37</f>
        <v>YCG</v>
      </c>
      <c r="E184" t="str">
        <f>fossil!L37</f>
        <v>4B</v>
      </c>
      <c r="F184" t="str">
        <f>fossil!M37</f>
        <v>G483</v>
      </c>
      <c r="G184">
        <f>fossil!N37</f>
        <v>0</v>
      </c>
      <c r="H184"/>
      <c r="I184"/>
      <c r="J184"/>
      <c r="K184"/>
      <c r="L184"/>
      <c r="M184"/>
      <c r="N184"/>
      <c r="Q184"/>
      <c r="R184"/>
      <c r="S184"/>
      <c r="T184"/>
      <c r="U184"/>
      <c r="V184" s="101">
        <f t="shared" si="23"/>
        <v>3.7323937598229686</v>
      </c>
      <c r="W184" s="103">
        <f t="shared" si="22"/>
        <v>0.128888962</v>
      </c>
      <c r="X184" s="41">
        <f>'140°C'!J62</f>
        <v>2589</v>
      </c>
      <c r="Y184" s="41">
        <f>'140°C'!K62</f>
        <v>140</v>
      </c>
      <c r="Z184" s="41">
        <f>'140°C'!L62</f>
        <v>120</v>
      </c>
      <c r="AA184" s="41" t="str">
        <f>'140°C'!M62</f>
        <v>H420</v>
      </c>
      <c r="AB184" s="41" t="str">
        <f>'140°C'!N62</f>
        <v>NA</v>
      </c>
    </row>
    <row r="185" spans="1:28">
      <c r="A185" s="99">
        <f t="shared" si="24"/>
        <v>0.94827913550926557</v>
      </c>
      <c r="B185" s="100">
        <f t="shared" si="13"/>
        <v>1.5403306E-2</v>
      </c>
      <c r="C185">
        <f>fossil!J38</f>
        <v>4071</v>
      </c>
      <c r="D185" t="str">
        <f>fossil!K38</f>
        <v>YCG</v>
      </c>
      <c r="E185" t="str">
        <f>fossil!L38</f>
        <v>5B</v>
      </c>
      <c r="F185" t="str">
        <f>fossil!M38</f>
        <v>G483</v>
      </c>
      <c r="G185">
        <f>fossil!N38</f>
        <v>0</v>
      </c>
      <c r="H185"/>
      <c r="I185"/>
      <c r="J185"/>
      <c r="K185"/>
      <c r="L185"/>
      <c r="M185"/>
      <c r="N185"/>
      <c r="Q185"/>
      <c r="R185"/>
      <c r="S185"/>
      <c r="T185"/>
      <c r="U185"/>
      <c r="V185" s="101">
        <f t="shared" si="23"/>
        <v>1.6532125137753437</v>
      </c>
      <c r="W185" s="103">
        <f t="shared" si="22"/>
        <v>2.8851386E-2</v>
      </c>
      <c r="X185" s="41">
        <f>'140°C'!J63</f>
        <v>4126</v>
      </c>
      <c r="Y185" s="41">
        <f>'140°C'!K63</f>
        <v>140</v>
      </c>
      <c r="Z185" s="41">
        <f>'140°C'!L63</f>
        <v>1</v>
      </c>
      <c r="AA185" s="41" t="str">
        <f>'140°C'!M63</f>
        <v>H397</v>
      </c>
      <c r="AB185" s="41" t="str">
        <f>'140°C'!N63</f>
        <v>NA</v>
      </c>
    </row>
    <row r="186" spans="1:28">
      <c r="A186" s="99">
        <f t="shared" si="24"/>
        <v>0.94827913550926557</v>
      </c>
      <c r="B186" s="100">
        <f t="shared" si="13"/>
        <v>1.5871858999999999E-2</v>
      </c>
      <c r="C186" t="str">
        <f>fossil!J39</f>
        <v>4072-1</v>
      </c>
      <c r="D186" t="str">
        <f>fossil!K39</f>
        <v>YCG</v>
      </c>
      <c r="E186" t="str">
        <f>fossil!L39</f>
        <v>5B</v>
      </c>
      <c r="F186" t="str">
        <f>fossil!M39</f>
        <v>G483</v>
      </c>
      <c r="G186">
        <f>fossil!N39</f>
        <v>0</v>
      </c>
      <c r="H186"/>
      <c r="I186"/>
      <c r="J186"/>
      <c r="K186"/>
      <c r="L186"/>
      <c r="M186"/>
      <c r="N186"/>
      <c r="Q186"/>
      <c r="R186"/>
      <c r="S186"/>
      <c r="T186"/>
      <c r="U186"/>
      <c r="V186" s="101">
        <f t="shared" si="23"/>
        <v>1.6532125137753437</v>
      </c>
      <c r="W186" s="103">
        <f t="shared" si="22"/>
        <v>1.9287324000000002E-2</v>
      </c>
      <c r="X186" s="41">
        <f>'140°C'!J64</f>
        <v>4126</v>
      </c>
      <c r="Y186" s="41">
        <f>'140°C'!K64</f>
        <v>140</v>
      </c>
      <c r="Z186" s="41">
        <f>'140°C'!L64</f>
        <v>1</v>
      </c>
      <c r="AA186" s="41" t="str">
        <f>'140°C'!M64</f>
        <v>H420</v>
      </c>
      <c r="AB186" s="41" t="str">
        <f>'140°C'!N64</f>
        <v>NA</v>
      </c>
    </row>
    <row r="187" spans="1:28">
      <c r="A187" s="99">
        <f t="shared" si="24"/>
        <v>0.94827913550926557</v>
      </c>
      <c r="B187" s="100">
        <f t="shared" si="13"/>
        <v>1.5117698000000001E-2</v>
      </c>
      <c r="C187">
        <f>fossil!J40</f>
        <v>4073</v>
      </c>
      <c r="D187" t="str">
        <f>fossil!K40</f>
        <v>YCG</v>
      </c>
      <c r="E187" t="str">
        <f>fossil!L40</f>
        <v>5B</v>
      </c>
      <c r="F187" t="str">
        <f>fossil!M40</f>
        <v>G483</v>
      </c>
      <c r="G187">
        <f>fossil!N40</f>
        <v>0</v>
      </c>
      <c r="J187"/>
      <c r="K187"/>
      <c r="L187"/>
      <c r="M187"/>
      <c r="N187"/>
      <c r="Q187"/>
      <c r="R187"/>
      <c r="S187"/>
      <c r="T187"/>
      <c r="U187"/>
      <c r="V187" s="101">
        <f t="shared" si="23"/>
        <v>1.954242509439325</v>
      </c>
      <c r="W187" s="103">
        <f t="shared" si="22"/>
        <v>3.1411832000000001E-2</v>
      </c>
      <c r="X187" s="41">
        <f>'140°C'!J65</f>
        <v>4126</v>
      </c>
      <c r="Y187" s="41">
        <f>'140°C'!K65</f>
        <v>140</v>
      </c>
      <c r="Z187" s="41">
        <f>'140°C'!L65</f>
        <v>2</v>
      </c>
      <c r="AA187" s="41" t="str">
        <f>'140°C'!M65</f>
        <v>H397</v>
      </c>
      <c r="AB187" s="41" t="str">
        <f>'140°C'!N65</f>
        <v>NA</v>
      </c>
    </row>
    <row r="188" spans="1:28">
      <c r="A188" s="99">
        <f t="shared" si="24"/>
        <v>0.7639566124451852</v>
      </c>
      <c r="B188" s="100">
        <f t="shared" si="13"/>
        <v>1.6409531000000002E-2</v>
      </c>
      <c r="C188" t="str">
        <f>fossil!J41</f>
        <v>4074-1</v>
      </c>
      <c r="D188" t="str">
        <f>fossil!K41</f>
        <v>YCG</v>
      </c>
      <c r="E188">
        <f>fossil!L41</f>
        <v>6</v>
      </c>
      <c r="F188" t="str">
        <f>fossil!M41</f>
        <v>G483</v>
      </c>
      <c r="G188">
        <f>fossil!N41</f>
        <v>0</v>
      </c>
      <c r="J188"/>
      <c r="K188"/>
      <c r="L188"/>
      <c r="M188"/>
      <c r="N188"/>
      <c r="Q188"/>
      <c r="R188"/>
      <c r="S188"/>
      <c r="T188"/>
      <c r="U188"/>
      <c r="V188" s="101">
        <f t="shared" si="23"/>
        <v>1.954242509439325</v>
      </c>
      <c r="W188" s="103">
        <f t="shared" si="22"/>
        <v>3.7716853000000002E-2</v>
      </c>
      <c r="X188" s="41">
        <f>'140°C'!J66</f>
        <v>4126</v>
      </c>
      <c r="Y188" s="41">
        <f>'140°C'!K66</f>
        <v>140</v>
      </c>
      <c r="Z188" s="41">
        <f>'140°C'!L66</f>
        <v>2</v>
      </c>
      <c r="AA188" s="41" t="str">
        <f>'140°C'!M66</f>
        <v>H397</v>
      </c>
      <c r="AB188" s="41" t="str">
        <f>'140°C'!N66</f>
        <v>NA</v>
      </c>
    </row>
    <row r="189" spans="1:28">
      <c r="A189" s="99">
        <f t="shared" si="24"/>
        <v>0.7639566124451852</v>
      </c>
      <c r="B189" s="100">
        <f t="shared" si="13"/>
        <v>1.6888013E-2</v>
      </c>
      <c r="C189">
        <f>fossil!J42</f>
        <v>4075</v>
      </c>
      <c r="D189" t="str">
        <f>fossil!K42</f>
        <v>YCG</v>
      </c>
      <c r="E189">
        <f>fossil!L42</f>
        <v>6</v>
      </c>
      <c r="F189" t="str">
        <f>fossil!M42</f>
        <v>G483</v>
      </c>
      <c r="G189">
        <f>fossil!N42</f>
        <v>0</v>
      </c>
      <c r="J189"/>
      <c r="K189"/>
      <c r="L189"/>
      <c r="M189"/>
      <c r="N189"/>
      <c r="Q189"/>
      <c r="R189"/>
      <c r="S189"/>
      <c r="T189"/>
      <c r="U189"/>
      <c r="V189" s="101">
        <f t="shared" si="23"/>
        <v>2.255272505103306</v>
      </c>
      <c r="W189" s="103">
        <f t="shared" ref="W189:W227" si="25">H89</f>
        <v>4.3515705000000002E-2</v>
      </c>
      <c r="X189" s="41">
        <f>'140°C'!J67</f>
        <v>4126</v>
      </c>
      <c r="Y189" s="41">
        <f>'140°C'!K67</f>
        <v>140</v>
      </c>
      <c r="Z189" s="41">
        <f>'140°C'!L67</f>
        <v>4</v>
      </c>
      <c r="AA189" s="41" t="str">
        <f>'140°C'!M67</f>
        <v>H397</v>
      </c>
      <c r="AB189" s="41" t="str">
        <f>'140°C'!N67</f>
        <v>NA</v>
      </c>
    </row>
    <row r="190" spans="1:28">
      <c r="A190" s="99">
        <f t="shared" si="24"/>
        <v>0.7639566124451852</v>
      </c>
      <c r="B190" s="100">
        <f t="shared" si="13"/>
        <v>1.5281853999999999E-2</v>
      </c>
      <c r="C190" t="str">
        <f>fossil!J43</f>
        <v>4076-1</v>
      </c>
      <c r="D190" t="str">
        <f>fossil!K43</f>
        <v>YCG</v>
      </c>
      <c r="E190">
        <f>fossil!L43</f>
        <v>6</v>
      </c>
      <c r="F190" t="str">
        <f>fossil!M43</f>
        <v>G483</v>
      </c>
      <c r="G190">
        <f>fossil!N43</f>
        <v>0</v>
      </c>
      <c r="J190"/>
      <c r="K190"/>
      <c r="L190"/>
      <c r="M190"/>
      <c r="N190"/>
      <c r="Q190"/>
      <c r="R190"/>
      <c r="S190"/>
      <c r="T190"/>
      <c r="U190"/>
      <c r="V190" s="101">
        <f t="shared" si="23"/>
        <v>2.255272505103306</v>
      </c>
      <c r="W190" s="103">
        <f t="shared" si="25"/>
        <v>3.4869353999999998E-2</v>
      </c>
      <c r="X190" s="41">
        <f>'140°C'!J68</f>
        <v>4126</v>
      </c>
      <c r="Y190" s="41">
        <f>'140°C'!K68</f>
        <v>140</v>
      </c>
      <c r="Z190" s="41">
        <f>'140°C'!L68</f>
        <v>4</v>
      </c>
      <c r="AA190" s="41" t="str">
        <f>'140°C'!M68</f>
        <v>H397</v>
      </c>
      <c r="AB190" s="41" t="str">
        <f>'140°C'!N68</f>
        <v>NA</v>
      </c>
    </row>
    <row r="191" spans="1:28">
      <c r="A191" s="99">
        <f t="shared" si="24"/>
        <v>0.7639566124451852</v>
      </c>
      <c r="B191" s="100">
        <f t="shared" si="13"/>
        <v>1.5575111000000001E-2</v>
      </c>
      <c r="C191" t="str">
        <f>fossil!J44</f>
        <v>4077-1</v>
      </c>
      <c r="D191" t="str">
        <f>fossil!K44</f>
        <v>YCG</v>
      </c>
      <c r="E191">
        <f>fossil!L44</f>
        <v>6</v>
      </c>
      <c r="F191" t="str">
        <f>fossil!M44</f>
        <v>G483</v>
      </c>
      <c r="G191">
        <f>fossil!N44</f>
        <v>0</v>
      </c>
      <c r="J191"/>
      <c r="K191"/>
      <c r="L191"/>
      <c r="M191"/>
      <c r="N191"/>
      <c r="Q191"/>
      <c r="R191"/>
      <c r="S191"/>
      <c r="T191"/>
      <c r="U191"/>
      <c r="V191" s="101">
        <f t="shared" si="23"/>
        <v>2.4313637641589874</v>
      </c>
      <c r="W191" s="103">
        <f t="shared" si="25"/>
        <v>4.1720934000000001E-2</v>
      </c>
      <c r="X191" s="41">
        <f>'140°C'!J69</f>
        <v>4126</v>
      </c>
      <c r="Y191" s="41">
        <f>'140°C'!K69</f>
        <v>140</v>
      </c>
      <c r="Z191" s="41">
        <f>'140°C'!L69</f>
        <v>6</v>
      </c>
      <c r="AA191" s="41" t="str">
        <f>'140°C'!M69</f>
        <v>H397</v>
      </c>
      <c r="AB191" s="41" t="str">
        <f>'140°C'!N69</f>
        <v>NA</v>
      </c>
    </row>
    <row r="192" spans="1:28">
      <c r="A192" s="99">
        <f t="shared" si="24"/>
        <v>0.94827913550926557</v>
      </c>
      <c r="B192" s="100">
        <f t="shared" si="13"/>
        <v>1.6776536000000002E-2</v>
      </c>
      <c r="C192">
        <f>fossil!J45</f>
        <v>4078</v>
      </c>
      <c r="D192" t="str">
        <f>fossil!K45</f>
        <v>YCG</v>
      </c>
      <c r="E192" t="str">
        <f>fossil!L45</f>
        <v>Anglo-Scandinavian</v>
      </c>
      <c r="F192" t="str">
        <f>fossil!M45</f>
        <v>G483</v>
      </c>
      <c r="G192">
        <f>fossil!N45</f>
        <v>0</v>
      </c>
      <c r="J192"/>
      <c r="K192"/>
      <c r="L192"/>
      <c r="M192"/>
      <c r="N192"/>
      <c r="Q192"/>
      <c r="R192"/>
      <c r="S192"/>
      <c r="T192"/>
      <c r="U192"/>
      <c r="V192" s="101">
        <f t="shared" si="23"/>
        <v>2.4313637641589874</v>
      </c>
      <c r="W192" s="103">
        <f t="shared" si="25"/>
        <v>4.3372859999999999E-2</v>
      </c>
      <c r="X192" s="41">
        <f>'140°C'!J70</f>
        <v>4126</v>
      </c>
      <c r="Y192" s="41">
        <f>'140°C'!K70</f>
        <v>140</v>
      </c>
      <c r="Z192" s="41">
        <f>'140°C'!L70</f>
        <v>6</v>
      </c>
      <c r="AA192" s="41" t="str">
        <f>'140°C'!M70</f>
        <v>H398</v>
      </c>
      <c r="AB192" s="41" t="str">
        <f>'140°C'!N70</f>
        <v>NA</v>
      </c>
    </row>
    <row r="193" spans="1:28">
      <c r="A193" s="99">
        <f t="shared" si="24"/>
        <v>0.94827913550926557</v>
      </c>
      <c r="B193" s="100">
        <f t="shared" si="13"/>
        <v>1.5003298E-2</v>
      </c>
      <c r="C193">
        <f>fossil!J46</f>
        <v>4079</v>
      </c>
      <c r="D193" t="str">
        <f>fossil!K46</f>
        <v>YCG</v>
      </c>
      <c r="E193" t="str">
        <f>fossil!L46</f>
        <v>Anglo-Scandinavian</v>
      </c>
      <c r="F193" t="str">
        <f>fossil!M46</f>
        <v>G483</v>
      </c>
      <c r="G193">
        <f>fossil!N46</f>
        <v>0</v>
      </c>
      <c r="J193"/>
      <c r="K193"/>
      <c r="L193"/>
      <c r="M193"/>
      <c r="N193"/>
      <c r="Q193"/>
      <c r="R193"/>
      <c r="S193"/>
      <c r="T193"/>
      <c r="U193"/>
      <c r="V193" s="101">
        <f t="shared" si="23"/>
        <v>2.5563025007672873</v>
      </c>
      <c r="W193" s="103">
        <f t="shared" si="25"/>
        <v>4.4314735000000001E-2</v>
      </c>
      <c r="X193" s="41">
        <f>'140°C'!J71</f>
        <v>4126</v>
      </c>
      <c r="Y193" s="41">
        <f>'140°C'!K71</f>
        <v>140</v>
      </c>
      <c r="Z193" s="41">
        <f>'140°C'!L71</f>
        <v>8</v>
      </c>
      <c r="AA193" s="41" t="str">
        <f>'140°C'!M71</f>
        <v>H398</v>
      </c>
      <c r="AB193" s="41" t="str">
        <f>'140°C'!N71</f>
        <v>NA</v>
      </c>
    </row>
    <row r="194" spans="1:28">
      <c r="A194" s="99">
        <f t="shared" si="24"/>
        <v>0.94827913550926557</v>
      </c>
      <c r="B194" s="100">
        <f t="shared" si="13"/>
        <v>1.5555114E-2</v>
      </c>
      <c r="C194">
        <f>fossil!J47</f>
        <v>4080</v>
      </c>
      <c r="D194" t="str">
        <f>fossil!K47</f>
        <v>YCG</v>
      </c>
      <c r="E194" t="str">
        <f>fossil!L47</f>
        <v>Anglo-Scandinavian</v>
      </c>
      <c r="F194" t="str">
        <f>fossil!M47</f>
        <v>G483</v>
      </c>
      <c r="G194">
        <f>fossil!N47</f>
        <v>0</v>
      </c>
      <c r="J194"/>
      <c r="K194"/>
      <c r="L194"/>
      <c r="M194"/>
      <c r="N194"/>
      <c r="Q194"/>
      <c r="R194"/>
      <c r="S194"/>
      <c r="T194"/>
      <c r="U194"/>
      <c r="V194" s="101">
        <f t="shared" si="23"/>
        <v>2.5563025007672873</v>
      </c>
      <c r="W194" s="103">
        <f t="shared" si="25"/>
        <v>4.4207027000000003E-2</v>
      </c>
      <c r="X194" s="41">
        <f>'140°C'!J72</f>
        <v>4126</v>
      </c>
      <c r="Y194" s="41">
        <f>'140°C'!K72</f>
        <v>140</v>
      </c>
      <c r="Z194" s="41">
        <f>'140°C'!L72</f>
        <v>8</v>
      </c>
      <c r="AA194" s="41" t="str">
        <f>'140°C'!M72</f>
        <v>H398</v>
      </c>
      <c r="AB194" s="41" t="str">
        <f>'140°C'!N72</f>
        <v>NA</v>
      </c>
    </row>
    <row r="195" spans="1:28">
      <c r="A195" s="99">
        <f t="shared" si="24"/>
        <v>0.99885908769322007</v>
      </c>
      <c r="B195" s="100">
        <f t="shared" si="13"/>
        <v>1.4597681E-2</v>
      </c>
      <c r="C195" t="str">
        <f>fossil!J48</f>
        <v>4060a2</v>
      </c>
      <c r="D195" t="str">
        <f>fossil!K48</f>
        <v>YCG</v>
      </c>
      <c r="E195">
        <f>fossil!L48</f>
        <v>3</v>
      </c>
      <c r="F195" t="str">
        <f>fossil!M48</f>
        <v>H391</v>
      </c>
      <c r="G195">
        <f>fossil!N48</f>
        <v>0</v>
      </c>
      <c r="J195"/>
      <c r="K195"/>
      <c r="L195"/>
      <c r="M195"/>
      <c r="N195"/>
      <c r="Q195"/>
      <c r="R195"/>
      <c r="S195"/>
      <c r="T195"/>
      <c r="U195"/>
      <c r="V195" s="101">
        <f t="shared" si="23"/>
        <v>3.0334237554869499</v>
      </c>
      <c r="W195" s="103">
        <f t="shared" si="25"/>
        <v>5.9405992999999997E-2</v>
      </c>
      <c r="X195" s="41">
        <f>'140°C'!J73</f>
        <v>4126</v>
      </c>
      <c r="Y195" s="41">
        <f>'140°C'!K73</f>
        <v>140</v>
      </c>
      <c r="Z195" s="41">
        <f>'140°C'!L73</f>
        <v>24</v>
      </c>
      <c r="AA195" s="41" t="str">
        <f>'140°C'!M73</f>
        <v>H398</v>
      </c>
      <c r="AB195" s="41" t="str">
        <f>'140°C'!N73</f>
        <v>NA</v>
      </c>
    </row>
    <row r="196" spans="1:28">
      <c r="A196" s="99">
        <f t="shared" si="24"/>
        <v>0.99885908769322007</v>
      </c>
      <c r="B196" s="100">
        <f t="shared" si="13"/>
        <v>1.5340588E-2</v>
      </c>
      <c r="C196" t="str">
        <f>fossil!J49</f>
        <v>4060b2</v>
      </c>
      <c r="D196" t="str">
        <f>fossil!K49</f>
        <v>YCG</v>
      </c>
      <c r="E196">
        <f>fossil!L49</f>
        <v>3</v>
      </c>
      <c r="F196" t="str">
        <f>fossil!M49</f>
        <v>H391</v>
      </c>
      <c r="G196">
        <f>fossil!N49</f>
        <v>0</v>
      </c>
      <c r="J196"/>
      <c r="K196"/>
      <c r="L196"/>
      <c r="M196"/>
      <c r="N196"/>
      <c r="Q196"/>
      <c r="R196"/>
      <c r="S196"/>
      <c r="T196"/>
      <c r="U196"/>
      <c r="V196" s="101">
        <f t="shared" si="23"/>
        <v>3.0334237554869499</v>
      </c>
      <c r="W196" s="103">
        <f t="shared" si="25"/>
        <v>6.4247742999999996E-2</v>
      </c>
      <c r="X196" s="41">
        <f>'140°C'!J74</f>
        <v>4126</v>
      </c>
      <c r="Y196" s="41">
        <f>'140°C'!K74</f>
        <v>140</v>
      </c>
      <c r="Z196" s="41">
        <f>'140°C'!L74</f>
        <v>24</v>
      </c>
      <c r="AA196" s="41" t="str">
        <f>'140°C'!M74</f>
        <v>H398</v>
      </c>
      <c r="AB196" s="41" t="str">
        <f>'140°C'!N74</f>
        <v>NA</v>
      </c>
    </row>
    <row r="197" spans="1:28">
      <c r="A197" s="99">
        <f t="shared" si="24"/>
        <v>0.96717361031291149</v>
      </c>
      <c r="B197" s="100">
        <f t="shared" si="13"/>
        <v>1.3649839E-2</v>
      </c>
      <c r="C197" t="str">
        <f>fossil!J50</f>
        <v>4063-2</v>
      </c>
      <c r="D197" t="str">
        <f>fossil!K50</f>
        <v>YCG</v>
      </c>
      <c r="E197" t="str">
        <f>fossil!L50</f>
        <v>4B</v>
      </c>
      <c r="F197" t="str">
        <f>fossil!M50</f>
        <v>H391</v>
      </c>
      <c r="G197">
        <f>fossil!N50</f>
        <v>0</v>
      </c>
      <c r="J197"/>
      <c r="K197"/>
      <c r="L197"/>
      <c r="M197"/>
      <c r="N197"/>
      <c r="Q197"/>
      <c r="R197"/>
      <c r="S197"/>
      <c r="T197"/>
      <c r="U197"/>
      <c r="V197" s="101">
        <f t="shared" si="23"/>
        <v>3.3344537511509307</v>
      </c>
      <c r="W197" s="103">
        <f t="shared" si="25"/>
        <v>6.5304483999999996E-2</v>
      </c>
      <c r="X197" s="41">
        <f>'140°C'!J75</f>
        <v>4126</v>
      </c>
      <c r="Y197" s="41">
        <f>'140°C'!K75</f>
        <v>140</v>
      </c>
      <c r="Z197" s="41">
        <f>'140°C'!L75</f>
        <v>48</v>
      </c>
      <c r="AA197" s="41" t="str">
        <f>'140°C'!M75</f>
        <v>G483</v>
      </c>
      <c r="AB197" s="41" t="str">
        <f>'140°C'!N75</f>
        <v>NA</v>
      </c>
    </row>
    <row r="198" spans="1:28">
      <c r="A198" s="99">
        <f t="shared" si="24"/>
        <v>0.96717361031291149</v>
      </c>
      <c r="B198" s="100">
        <f t="shared" si="13"/>
        <v>1.4293024E-2</v>
      </c>
      <c r="C198" t="str">
        <f>fossil!J51</f>
        <v>4064-2</v>
      </c>
      <c r="D198" t="str">
        <f>fossil!K51</f>
        <v>YCG</v>
      </c>
      <c r="E198" t="str">
        <f>fossil!L51</f>
        <v>4B</v>
      </c>
      <c r="F198" t="str">
        <f>fossil!M51</f>
        <v>H391</v>
      </c>
      <c r="G198">
        <f>fossil!N51</f>
        <v>0</v>
      </c>
      <c r="J198"/>
      <c r="K198"/>
      <c r="L198"/>
      <c r="M198"/>
      <c r="N198"/>
      <c r="Q198"/>
      <c r="R198"/>
      <c r="S198"/>
      <c r="T198"/>
      <c r="U198"/>
      <c r="V198" s="101">
        <f t="shared" si="23"/>
        <v>3.3344537511509307</v>
      </c>
      <c r="W198" s="103">
        <f t="shared" si="25"/>
        <v>6.1097120999999997E-2</v>
      </c>
      <c r="X198" s="41">
        <f>'140°C'!J76</f>
        <v>4126</v>
      </c>
      <c r="Y198" s="41">
        <f>'140°C'!K76</f>
        <v>140</v>
      </c>
      <c r="Z198" s="41">
        <f>'140°C'!L76</f>
        <v>48</v>
      </c>
      <c r="AA198" s="41" t="str">
        <f>'140°C'!M76</f>
        <v>G483</v>
      </c>
      <c r="AB198" s="41" t="str">
        <f>'140°C'!N76</f>
        <v>NA</v>
      </c>
    </row>
    <row r="199" spans="1:28">
      <c r="A199" s="99">
        <f t="shared" si="24"/>
        <v>0.96717361031291149</v>
      </c>
      <c r="B199" s="100">
        <f t="shared" si="13"/>
        <v>1.4427743999999999E-2</v>
      </c>
      <c r="C199" t="str">
        <f>fossil!J52</f>
        <v>4066-2</v>
      </c>
      <c r="D199" t="str">
        <f>fossil!K52</f>
        <v>YCG</v>
      </c>
      <c r="E199" t="str">
        <f>fossil!L52</f>
        <v>4B</v>
      </c>
      <c r="F199" t="str">
        <f>fossil!M52</f>
        <v>H391</v>
      </c>
      <c r="G199">
        <f>fossil!N52</f>
        <v>0</v>
      </c>
      <c r="J199"/>
      <c r="K199"/>
      <c r="L199"/>
      <c r="M199"/>
      <c r="N199"/>
      <c r="Q199"/>
      <c r="R199"/>
      <c r="S199"/>
      <c r="T199"/>
      <c r="U199"/>
      <c r="V199" s="101">
        <f t="shared" si="23"/>
        <v>3.3344537511509307</v>
      </c>
      <c r="W199" s="103">
        <f t="shared" si="25"/>
        <v>6.9964280000000004E-2</v>
      </c>
      <c r="X199" s="41">
        <f>'140°C'!J77</f>
        <v>4126</v>
      </c>
      <c r="Y199" s="41">
        <f>'140°C'!K77</f>
        <v>140</v>
      </c>
      <c r="Z199" s="41">
        <f>'140°C'!L77</f>
        <v>48</v>
      </c>
      <c r="AA199" s="41" t="str">
        <f>'140°C'!M77</f>
        <v>H398</v>
      </c>
      <c r="AB199" s="41" t="str">
        <f>'140°C'!N77</f>
        <v>NA</v>
      </c>
    </row>
    <row r="200" spans="1:28">
      <c r="A200" s="99">
        <f t="shared" si="24"/>
        <v>0.96717361031291149</v>
      </c>
      <c r="B200" s="100">
        <f t="shared" si="13"/>
        <v>1.4211886999999999E-2</v>
      </c>
      <c r="C200">
        <f>fossil!J53</f>
        <v>4067</v>
      </c>
      <c r="D200" t="str">
        <f>fossil!K53</f>
        <v>YCG</v>
      </c>
      <c r="E200" t="str">
        <f>fossil!L53</f>
        <v>4B</v>
      </c>
      <c r="F200" t="str">
        <f>fossil!M53</f>
        <v>H391</v>
      </c>
      <c r="G200">
        <f>fossil!N53</f>
        <v>0</v>
      </c>
      <c r="J200"/>
      <c r="K200"/>
      <c r="L200"/>
      <c r="M200"/>
      <c r="N200"/>
      <c r="Q200"/>
      <c r="R200"/>
      <c r="S200"/>
      <c r="T200"/>
      <c r="U200"/>
      <c r="V200" s="101">
        <f t="shared" si="23"/>
        <v>3.3344537511509307</v>
      </c>
      <c r="W200" s="103">
        <f t="shared" si="25"/>
        <v>7.2196899999999994E-2</v>
      </c>
      <c r="X200" s="41">
        <f>'140°C'!J78</f>
        <v>4126</v>
      </c>
      <c r="Y200" s="41">
        <f>'140°C'!K78</f>
        <v>140</v>
      </c>
      <c r="Z200" s="41">
        <f>'140°C'!L78</f>
        <v>48</v>
      </c>
      <c r="AA200" s="41" t="str">
        <f>'140°C'!M78</f>
        <v>H398</v>
      </c>
      <c r="AB200" s="41" t="str">
        <f>'140°C'!N78</f>
        <v>NA</v>
      </c>
    </row>
    <row r="201" spans="1:28">
      <c r="A201" s="99">
        <f t="shared" si="24"/>
        <v>0.96717361031291149</v>
      </c>
      <c r="B201" s="100">
        <f t="shared" si="13"/>
        <v>1.4081086E-2</v>
      </c>
      <c r="C201" t="str">
        <f>fossil!J54</f>
        <v>4068-2</v>
      </c>
      <c r="D201" t="str">
        <f>fossil!K54</f>
        <v>YCG</v>
      </c>
      <c r="E201" t="str">
        <f>fossil!L54</f>
        <v>4B</v>
      </c>
      <c r="F201" t="str">
        <f>fossil!M54</f>
        <v>H391</v>
      </c>
      <c r="G201">
        <f>fossil!N54</f>
        <v>0</v>
      </c>
      <c r="J201"/>
      <c r="K201"/>
      <c r="L201"/>
      <c r="M201"/>
      <c r="N201"/>
      <c r="Q201"/>
      <c r="R201"/>
      <c r="S201"/>
      <c r="T201"/>
      <c r="U201"/>
      <c r="V201" s="101">
        <f t="shared" si="23"/>
        <v>3.510545010206612</v>
      </c>
      <c r="W201" s="103">
        <f t="shared" si="25"/>
        <v>6.4388279000000007E-2</v>
      </c>
      <c r="X201" s="41">
        <f>'140°C'!J79</f>
        <v>4126</v>
      </c>
      <c r="Y201" s="41">
        <f>'140°C'!K79</f>
        <v>140</v>
      </c>
      <c r="Z201" s="41">
        <f>'140°C'!L79</f>
        <v>72</v>
      </c>
      <c r="AA201" s="41" t="str">
        <f>'140°C'!M79</f>
        <v>H420</v>
      </c>
      <c r="AB201" s="41" t="str">
        <f>'140°C'!N79</f>
        <v>NA</v>
      </c>
    </row>
    <row r="202" spans="1:28">
      <c r="A202" s="99">
        <f t="shared" si="24"/>
        <v>0.96717361031291149</v>
      </c>
      <c r="B202" s="100">
        <f t="shared" si="13"/>
        <v>1.4696580000000001E-2</v>
      </c>
      <c r="C202" t="str">
        <f>fossil!J55</f>
        <v>4069-2</v>
      </c>
      <c r="D202" t="str">
        <f>fossil!K55</f>
        <v>YCG</v>
      </c>
      <c r="E202" t="str">
        <f>fossil!L55</f>
        <v>4B</v>
      </c>
      <c r="F202" t="str">
        <f>fossil!M55</f>
        <v>H391</v>
      </c>
      <c r="G202">
        <f>fossil!N55</f>
        <v>0</v>
      </c>
      <c r="J202"/>
      <c r="K202"/>
      <c r="L202"/>
      <c r="M202"/>
      <c r="N202"/>
      <c r="Q202"/>
      <c r="R202"/>
      <c r="S202"/>
      <c r="T202"/>
      <c r="U202"/>
      <c r="V202" s="101">
        <f t="shared" si="23"/>
        <v>3.6354837468149119</v>
      </c>
      <c r="W202" s="103">
        <f t="shared" si="25"/>
        <v>9.7267400000000004E-2</v>
      </c>
      <c r="X202" s="41">
        <f>'140°C'!J80</f>
        <v>4126</v>
      </c>
      <c r="Y202" s="41">
        <f>'140°C'!K80</f>
        <v>140</v>
      </c>
      <c r="Z202" s="41">
        <f>'140°C'!L80</f>
        <v>96</v>
      </c>
      <c r="AA202" s="41" t="str">
        <f>'140°C'!M80</f>
        <v>H398</v>
      </c>
      <c r="AB202" s="41" t="str">
        <f>'140°C'!N80</f>
        <v>NA</v>
      </c>
    </row>
    <row r="203" spans="1:28">
      <c r="A203" s="99">
        <f t="shared" si="24"/>
        <v>0.96717361031291149</v>
      </c>
      <c r="B203" s="100">
        <f t="shared" si="13"/>
        <v>1.7000370000000001E-2</v>
      </c>
      <c r="C203" t="str">
        <f>fossil!J56</f>
        <v>4095-2</v>
      </c>
      <c r="D203" t="str">
        <f>fossil!K56</f>
        <v>YCG</v>
      </c>
      <c r="E203" t="str">
        <f>fossil!L56</f>
        <v>4B</v>
      </c>
      <c r="F203" t="str">
        <f>fossil!M56</f>
        <v>H391</v>
      </c>
      <c r="G203" t="str">
        <f>fossil!N56</f>
        <v>contam nh4</v>
      </c>
      <c r="J203"/>
      <c r="K203"/>
      <c r="L203"/>
      <c r="M203"/>
      <c r="N203"/>
      <c r="Q203"/>
      <c r="R203"/>
      <c r="S203"/>
      <c r="T203"/>
      <c r="U203"/>
      <c r="V203" s="101">
        <f t="shared" ref="V203:V227" si="26">LOG(G103*W$148)</f>
        <v>3.6354837468149119</v>
      </c>
      <c r="W203" s="103">
        <f t="shared" si="25"/>
        <v>9.4040551999999999E-2</v>
      </c>
      <c r="X203" s="41">
        <f>'140°C'!J81</f>
        <v>4126</v>
      </c>
      <c r="Y203" s="41">
        <f>'140°C'!K81</f>
        <v>140</v>
      </c>
      <c r="Z203" s="41">
        <f>'140°C'!L81</f>
        <v>96</v>
      </c>
      <c r="AA203" s="41" t="str">
        <f>'140°C'!M81</f>
        <v>H398</v>
      </c>
      <c r="AB203" s="41" t="str">
        <f>'140°C'!N81</f>
        <v>NA</v>
      </c>
    </row>
    <row r="204" spans="1:28">
      <c r="A204" s="99">
        <f t="shared" si="24"/>
        <v>0.94827913550926557</v>
      </c>
      <c r="B204" s="100">
        <f t="shared" si="13"/>
        <v>1.1048541E-2</v>
      </c>
      <c r="C204" t="str">
        <f>fossil!J57</f>
        <v>4072-2</v>
      </c>
      <c r="D204" t="str">
        <f>fossil!K57</f>
        <v>YCG</v>
      </c>
      <c r="E204" t="str">
        <f>fossil!L57</f>
        <v>5B</v>
      </c>
      <c r="F204" t="str">
        <f>fossil!M57</f>
        <v>H391</v>
      </c>
      <c r="G204">
        <f>fossil!N57</f>
        <v>0</v>
      </c>
      <c r="J204"/>
      <c r="K204"/>
      <c r="L204"/>
      <c r="M204"/>
      <c r="N204"/>
      <c r="Q204"/>
      <c r="R204"/>
      <c r="S204"/>
      <c r="T204"/>
      <c r="U204"/>
      <c r="V204" s="101">
        <f t="shared" si="26"/>
        <v>3.7323937598229686</v>
      </c>
      <c r="W204" s="103">
        <f t="shared" si="25"/>
        <v>7.5891334000000005E-2</v>
      </c>
      <c r="X204" s="41">
        <f>'140°C'!J82</f>
        <v>4126</v>
      </c>
      <c r="Y204" s="41">
        <f>'140°C'!K82</f>
        <v>140</v>
      </c>
      <c r="Z204" s="41">
        <f>'140°C'!L82</f>
        <v>120</v>
      </c>
      <c r="AA204" s="41" t="str">
        <f>'140°C'!M82</f>
        <v>H420</v>
      </c>
      <c r="AB204" s="41" t="str">
        <f>'140°C'!N82</f>
        <v>NA</v>
      </c>
    </row>
    <row r="205" spans="1:28">
      <c r="A205" s="99">
        <f t="shared" si="24"/>
        <v>0.7639566124451852</v>
      </c>
      <c r="B205" s="100">
        <f t="shared" si="13"/>
        <v>1.7618801E-2</v>
      </c>
      <c r="C205" t="str">
        <f>fossil!J58</f>
        <v>4074-2</v>
      </c>
      <c r="D205" t="str">
        <f>fossil!K58</f>
        <v>YCG</v>
      </c>
      <c r="E205">
        <f>fossil!L58</f>
        <v>6</v>
      </c>
      <c r="F205" t="str">
        <f>fossil!M58</f>
        <v>H391</v>
      </c>
      <c r="G205">
        <f>fossil!N58</f>
        <v>0</v>
      </c>
      <c r="J205"/>
      <c r="K205"/>
      <c r="L205"/>
      <c r="M205"/>
      <c r="N205"/>
      <c r="Q205"/>
      <c r="R205"/>
      <c r="S205"/>
      <c r="T205"/>
      <c r="U205"/>
      <c r="V205" s="101">
        <f t="shared" si="26"/>
        <v>3.7323937598229686</v>
      </c>
      <c r="W205" s="103">
        <f t="shared" si="25"/>
        <v>6.8376377000000002E-2</v>
      </c>
      <c r="X205" s="41">
        <f>'140°C'!J83</f>
        <v>4126</v>
      </c>
      <c r="Y205" s="41">
        <f>'140°C'!K83</f>
        <v>140</v>
      </c>
      <c r="Z205" s="41">
        <f>'140°C'!L83</f>
        <v>120</v>
      </c>
      <c r="AA205" s="41" t="str">
        <f>'140°C'!M83</f>
        <v>H420</v>
      </c>
      <c r="AB205" s="41" t="str">
        <f>'140°C'!N83</f>
        <v>NA</v>
      </c>
    </row>
    <row r="206" spans="1:28">
      <c r="A206" s="99">
        <f t="shared" si="24"/>
        <v>0.7639566124451852</v>
      </c>
      <c r="B206" s="100">
        <f t="shared" si="13"/>
        <v>1.8877204000000002E-2</v>
      </c>
      <c r="C206" t="str">
        <f>fossil!J59</f>
        <v>4076-2</v>
      </c>
      <c r="D206" t="str">
        <f>fossil!K59</f>
        <v>YCG</v>
      </c>
      <c r="E206">
        <f>fossil!L59</f>
        <v>6</v>
      </c>
      <c r="F206" t="str">
        <f>fossil!M59</f>
        <v>H391</v>
      </c>
      <c r="G206">
        <f>fossil!N59</f>
        <v>0</v>
      </c>
      <c r="J206"/>
      <c r="K206"/>
      <c r="L206"/>
      <c r="M206"/>
      <c r="N206"/>
      <c r="Q206"/>
      <c r="R206"/>
      <c r="S206"/>
      <c r="T206"/>
      <c r="U206"/>
      <c r="V206" s="101">
        <f t="shared" si="26"/>
        <v>1.6532125137753437</v>
      </c>
      <c r="W206" s="103">
        <f t="shared" si="25"/>
        <v>1.1505133000000001E-2</v>
      </c>
      <c r="X206" s="41">
        <f>'140°C'!J84</f>
        <v>4129</v>
      </c>
      <c r="Y206" s="41">
        <f>'140°C'!K84</f>
        <v>140</v>
      </c>
      <c r="Z206" s="41">
        <f>'140°C'!L84</f>
        <v>1</v>
      </c>
      <c r="AA206" s="41" t="str">
        <f>'140°C'!M84</f>
        <v>H398</v>
      </c>
      <c r="AB206" s="41" t="str">
        <f>'140°C'!N84</f>
        <v>NA</v>
      </c>
    </row>
    <row r="207" spans="1:28">
      <c r="A207" s="99">
        <f t="shared" si="24"/>
        <v>0.7639566124451852</v>
      </c>
      <c r="B207" s="100">
        <f t="shared" si="13"/>
        <v>1.6991353000000001E-2</v>
      </c>
      <c r="C207" t="str">
        <f>fossil!J60</f>
        <v>4077-2</v>
      </c>
      <c r="D207" t="str">
        <f>fossil!K60</f>
        <v>YCG</v>
      </c>
      <c r="E207">
        <f>fossil!L60</f>
        <v>6</v>
      </c>
      <c r="F207" t="str">
        <f>fossil!M60</f>
        <v>H391</v>
      </c>
      <c r="G207">
        <f>fossil!N60</f>
        <v>0</v>
      </c>
      <c r="J207"/>
      <c r="K207"/>
      <c r="L207"/>
      <c r="M207"/>
      <c r="N207"/>
      <c r="Q207"/>
      <c r="R207"/>
      <c r="S207"/>
      <c r="T207"/>
      <c r="U207"/>
      <c r="V207" s="101">
        <f t="shared" si="26"/>
        <v>1.6532125137753437</v>
      </c>
      <c r="W207" s="103">
        <f t="shared" si="25"/>
        <v>3.4172879000000003E-2</v>
      </c>
      <c r="X207" s="41">
        <f>'140°C'!J85</f>
        <v>4129</v>
      </c>
      <c r="Y207" s="41">
        <f>'140°C'!K85</f>
        <v>140</v>
      </c>
      <c r="Z207" s="41">
        <f>'140°C'!L85</f>
        <v>1</v>
      </c>
      <c r="AA207" s="41" t="str">
        <f>'140°C'!M85</f>
        <v>H398</v>
      </c>
      <c r="AB207" s="41" t="str">
        <f>'140°C'!N85</f>
        <v>NA</v>
      </c>
    </row>
    <row r="208" spans="1:28">
      <c r="A208" s="99">
        <f t="shared" si="24"/>
        <v>0.94827913550926557</v>
      </c>
      <c r="B208" s="100">
        <f t="shared" si="13"/>
        <v>1.6203903814999802E-2</v>
      </c>
      <c r="C208" t="str">
        <f>fossil!J61</f>
        <v>4081-1</v>
      </c>
      <c r="D208" t="str">
        <f>fossil!K61</f>
        <v>YLB</v>
      </c>
      <c r="E208" t="str">
        <f>fossil!L61</f>
        <v>Anglo-Scandinavian</v>
      </c>
      <c r="F208" t="str">
        <f>fossil!M61</f>
        <v>G483</v>
      </c>
      <c r="G208">
        <f>fossil!N61</f>
        <v>0</v>
      </c>
      <c r="J208"/>
      <c r="K208"/>
      <c r="L208"/>
      <c r="M208"/>
      <c r="N208"/>
      <c r="Q208"/>
      <c r="R208"/>
      <c r="S208"/>
      <c r="T208"/>
      <c r="U208"/>
      <c r="V208" s="101">
        <f t="shared" si="26"/>
        <v>1.954242509439325</v>
      </c>
      <c r="W208" s="103">
        <f t="shared" si="25"/>
        <v>1.9925819000000001E-2</v>
      </c>
      <c r="X208" s="41">
        <f>'140°C'!J86</f>
        <v>4129</v>
      </c>
      <c r="Y208" s="41">
        <f>'140°C'!K86</f>
        <v>140</v>
      </c>
      <c r="Z208" s="41">
        <f>'140°C'!L86</f>
        <v>2</v>
      </c>
      <c r="AA208" s="41" t="str">
        <f>'140°C'!M86</f>
        <v>H398</v>
      </c>
      <c r="AB208" s="41" t="str">
        <f>'140°C'!N86</f>
        <v>NA</v>
      </c>
    </row>
    <row r="209" spans="1:28">
      <c r="A209" s="99">
        <f t="shared" si="24"/>
        <v>0.94827913550926557</v>
      </c>
      <c r="B209" s="100">
        <f t="shared" si="13"/>
        <v>1.6491992370263397E-2</v>
      </c>
      <c r="C209">
        <f>fossil!J62</f>
        <v>4082</v>
      </c>
      <c r="D209" t="str">
        <f>fossil!K62</f>
        <v>YLB</v>
      </c>
      <c r="E209" t="str">
        <f>fossil!L62</f>
        <v>Anglo-Scandinavian</v>
      </c>
      <c r="F209" t="str">
        <f>fossil!M62</f>
        <v>G483</v>
      </c>
      <c r="G209">
        <f>fossil!N62</f>
        <v>0</v>
      </c>
      <c r="J209"/>
      <c r="K209"/>
      <c r="L209"/>
      <c r="M209"/>
      <c r="N209"/>
      <c r="Q209"/>
      <c r="R209"/>
      <c r="S209"/>
      <c r="T209"/>
      <c r="U209"/>
      <c r="V209" s="101">
        <f t="shared" si="26"/>
        <v>1.954242509439325</v>
      </c>
      <c r="W209" s="103">
        <f t="shared" si="25"/>
        <v>2.9500815E-2</v>
      </c>
      <c r="X209" s="41">
        <f>'140°C'!J87</f>
        <v>4129</v>
      </c>
      <c r="Y209" s="41">
        <f>'140°C'!K87</f>
        <v>140</v>
      </c>
      <c r="Z209" s="41">
        <f>'140°C'!L87</f>
        <v>2</v>
      </c>
      <c r="AA209" s="41" t="str">
        <f>'140°C'!M87</f>
        <v>H398</v>
      </c>
      <c r="AB209" s="41" t="str">
        <f>'140°C'!N87</f>
        <v>NA</v>
      </c>
    </row>
    <row r="210" spans="1:28">
      <c r="A210" s="99">
        <f t="shared" si="24"/>
        <v>0.94827913550926557</v>
      </c>
      <c r="B210" s="100">
        <f t="shared" si="13"/>
        <v>1.6420242127456627E-2</v>
      </c>
      <c r="C210">
        <f>fossil!J63</f>
        <v>4083</v>
      </c>
      <c r="D210" t="str">
        <f>fossil!K63</f>
        <v>YLB</v>
      </c>
      <c r="E210" t="str">
        <f>fossil!L63</f>
        <v>Anglo-Scandinavian</v>
      </c>
      <c r="F210" t="str">
        <f>fossil!M63</f>
        <v>G483</v>
      </c>
      <c r="G210">
        <f>fossil!N63</f>
        <v>0</v>
      </c>
      <c r="J210"/>
      <c r="K210"/>
      <c r="L210"/>
      <c r="M210"/>
      <c r="N210"/>
      <c r="Q210"/>
      <c r="R210"/>
      <c r="S210"/>
      <c r="T210"/>
      <c r="U210"/>
      <c r="V210" s="101">
        <f t="shared" si="26"/>
        <v>2.255272505103306</v>
      </c>
      <c r="W210" s="103">
        <f t="shared" si="25"/>
        <v>3.7721146999999997E-2</v>
      </c>
      <c r="X210" s="41">
        <f>'140°C'!J88</f>
        <v>4129</v>
      </c>
      <c r="Y210" s="41">
        <f>'140°C'!K88</f>
        <v>140</v>
      </c>
      <c r="Z210" s="41">
        <f>'140°C'!L88</f>
        <v>4</v>
      </c>
      <c r="AA210" s="41" t="str">
        <f>'140°C'!M88</f>
        <v>H398</v>
      </c>
      <c r="AB210" s="41" t="str">
        <f>'140°C'!N88</f>
        <v>NA</v>
      </c>
    </row>
    <row r="211" spans="1:28">
      <c r="A211" s="99">
        <f t="shared" si="24"/>
        <v>0.94827913550926557</v>
      </c>
      <c r="B211" s="100">
        <f t="shared" si="13"/>
        <v>1.5136433408274886E-2</v>
      </c>
      <c r="C211">
        <f>fossil!J64</f>
        <v>4084</v>
      </c>
      <c r="D211" t="str">
        <f>fossil!K64</f>
        <v>YLB</v>
      </c>
      <c r="E211" t="str">
        <f>fossil!L64</f>
        <v>Anglo-Scandinavian</v>
      </c>
      <c r="F211" t="str">
        <f>fossil!M64</f>
        <v>G483</v>
      </c>
      <c r="G211">
        <f>fossil!N64</f>
        <v>0</v>
      </c>
      <c r="J211"/>
      <c r="K211"/>
      <c r="L211"/>
      <c r="M211"/>
      <c r="N211"/>
      <c r="Q211"/>
      <c r="R211"/>
      <c r="S211"/>
      <c r="T211"/>
      <c r="U211"/>
      <c r="V211" s="101">
        <f t="shared" si="26"/>
        <v>2.255272505103306</v>
      </c>
      <c r="W211" s="103">
        <f t="shared" si="25"/>
        <v>3.6799467000000002E-2</v>
      </c>
      <c r="X211" s="41">
        <f>'140°C'!J89</f>
        <v>4129</v>
      </c>
      <c r="Y211" s="41">
        <f>'140°C'!K89</f>
        <v>140</v>
      </c>
      <c r="Z211" s="41">
        <f>'140°C'!L89</f>
        <v>4</v>
      </c>
      <c r="AA211" s="41" t="str">
        <f>'140°C'!M89</f>
        <v>H398</v>
      </c>
      <c r="AB211" s="41" t="str">
        <f>'140°C'!N89</f>
        <v>NA</v>
      </c>
    </row>
    <row r="212" spans="1:28">
      <c r="A212" s="99">
        <f t="shared" si="24"/>
        <v>0.94827913550926557</v>
      </c>
      <c r="B212" s="100">
        <f t="shared" si="13"/>
        <v>1.6925811246025185E-2</v>
      </c>
      <c r="C212">
        <f>fossil!J65</f>
        <v>4085</v>
      </c>
      <c r="D212" t="str">
        <f>fossil!K65</f>
        <v>YLB</v>
      </c>
      <c r="E212" t="str">
        <f>fossil!L65</f>
        <v>Anglo-Scandinavian</v>
      </c>
      <c r="F212" t="str">
        <f>fossil!M65</f>
        <v>G483</v>
      </c>
      <c r="G212">
        <f>fossil!N65</f>
        <v>0</v>
      </c>
      <c r="J212"/>
      <c r="K212"/>
      <c r="L212"/>
      <c r="M212"/>
      <c r="N212"/>
      <c r="Q212"/>
      <c r="R212"/>
      <c r="S212"/>
      <c r="T212"/>
      <c r="U212"/>
      <c r="V212" s="101">
        <f t="shared" si="26"/>
        <v>2.4313637641589874</v>
      </c>
      <c r="W212" s="103">
        <f t="shared" si="25"/>
        <v>4.1854680999999998E-2</v>
      </c>
      <c r="X212" s="41">
        <f>'140°C'!J90</f>
        <v>4129</v>
      </c>
      <c r="Y212" s="41">
        <f>'140°C'!K90</f>
        <v>140</v>
      </c>
      <c r="Z212" s="41">
        <f>'140°C'!L90</f>
        <v>6</v>
      </c>
      <c r="AA212" s="41" t="str">
        <f>'140°C'!M90</f>
        <v>H398</v>
      </c>
      <c r="AB212" s="41" t="str">
        <f>'140°C'!N90</f>
        <v>NA</v>
      </c>
    </row>
    <row r="213" spans="1:28">
      <c r="A213" s="99">
        <f t="shared" si="24"/>
        <v>0.94827913550926557</v>
      </c>
      <c r="B213" s="100">
        <f t="shared" si="13"/>
        <v>1.5941616361199562E-2</v>
      </c>
      <c r="C213">
        <f>fossil!J66</f>
        <v>4086</v>
      </c>
      <c r="D213" t="str">
        <f>fossil!K66</f>
        <v>YLB</v>
      </c>
      <c r="E213" t="str">
        <f>fossil!L66</f>
        <v>Anglo-Scandinavian</v>
      </c>
      <c r="F213" t="str">
        <f>fossil!M66</f>
        <v>G483</v>
      </c>
      <c r="G213">
        <f>fossil!N66</f>
        <v>0</v>
      </c>
      <c r="J213"/>
      <c r="K213"/>
      <c r="L213"/>
      <c r="M213"/>
      <c r="N213"/>
      <c r="Q213"/>
      <c r="R213"/>
      <c r="S213"/>
      <c r="T213"/>
      <c r="U213"/>
      <c r="V213" s="101">
        <f t="shared" si="26"/>
        <v>2.4313637641589874</v>
      </c>
      <c r="W213" s="103">
        <f t="shared" si="25"/>
        <v>3.7418701999999998E-2</v>
      </c>
      <c r="X213" s="41">
        <f>'140°C'!J91</f>
        <v>4129</v>
      </c>
      <c r="Y213" s="41">
        <f>'140°C'!K91</f>
        <v>140</v>
      </c>
      <c r="Z213" s="41">
        <f>'140°C'!L91</f>
        <v>6</v>
      </c>
      <c r="AA213" s="41" t="str">
        <f>'140°C'!M91</f>
        <v>H398</v>
      </c>
      <c r="AB213" s="41" t="str">
        <f>'140°C'!N91</f>
        <v>NA</v>
      </c>
    </row>
    <row r="214" spans="1:28">
      <c r="A214" s="99">
        <f t="shared" ref="A214:A245" si="27">LOG(A89*B$148)</f>
        <v>0.94827913550926557</v>
      </c>
      <c r="B214" s="100">
        <f t="shared" si="13"/>
        <v>1.9223476315228742E-2</v>
      </c>
      <c r="C214" t="str">
        <f>fossil!J67</f>
        <v>4087a</v>
      </c>
      <c r="D214" t="str">
        <f>fossil!K67</f>
        <v>YLB</v>
      </c>
      <c r="E214" t="str">
        <f>fossil!L67</f>
        <v>Anglo-Scandinavian</v>
      </c>
      <c r="F214" t="str">
        <f>fossil!M67</f>
        <v>G483</v>
      </c>
      <c r="G214">
        <f>fossil!N67</f>
        <v>0</v>
      </c>
      <c r="J214"/>
      <c r="K214"/>
      <c r="L214"/>
      <c r="M214"/>
      <c r="N214"/>
      <c r="Q214"/>
      <c r="R214"/>
      <c r="S214"/>
      <c r="T214"/>
      <c r="U214"/>
      <c r="V214" s="101">
        <f t="shared" si="26"/>
        <v>2.5563025007672873</v>
      </c>
      <c r="W214" s="103">
        <f t="shared" si="25"/>
        <v>4.8510269000000002E-2</v>
      </c>
      <c r="X214" s="41">
        <f>'140°C'!J92</f>
        <v>4129</v>
      </c>
      <c r="Y214" s="41">
        <f>'140°C'!K92</f>
        <v>140</v>
      </c>
      <c r="Z214" s="41">
        <f>'140°C'!L92</f>
        <v>8</v>
      </c>
      <c r="AA214" s="41" t="str">
        <f>'140°C'!M92</f>
        <v>H398</v>
      </c>
      <c r="AB214" s="41" t="str">
        <f>'140°C'!N92</f>
        <v>NA</v>
      </c>
    </row>
    <row r="215" spans="1:28">
      <c r="A215" s="99">
        <f t="shared" si="27"/>
        <v>0.94827913550926557</v>
      </c>
      <c r="B215" s="100">
        <f t="shared" ref="B215:B265" si="28">B90</f>
        <v>1.7454306623940263E-2</v>
      </c>
      <c r="C215" t="str">
        <f>fossil!J68</f>
        <v>4087b</v>
      </c>
      <c r="D215" t="str">
        <f>fossil!K68</f>
        <v>YLB</v>
      </c>
      <c r="E215" t="str">
        <f>fossil!L68</f>
        <v>Anglo-Scandinavian</v>
      </c>
      <c r="F215" t="str">
        <f>fossil!M68</f>
        <v>G483</v>
      </c>
      <c r="G215">
        <f>fossil!N68</f>
        <v>0</v>
      </c>
      <c r="J215"/>
      <c r="K215"/>
      <c r="L215"/>
      <c r="M215"/>
      <c r="N215"/>
      <c r="Q215"/>
      <c r="R215"/>
      <c r="S215"/>
      <c r="T215"/>
      <c r="U215"/>
      <c r="V215" s="101">
        <f t="shared" si="26"/>
        <v>2.5563025007672873</v>
      </c>
      <c r="W215" s="103">
        <f t="shared" si="25"/>
        <v>4.9305562999999997E-2</v>
      </c>
      <c r="X215" s="41">
        <f>'140°C'!J93</f>
        <v>4129</v>
      </c>
      <c r="Y215" s="41">
        <f>'140°C'!K93</f>
        <v>140</v>
      </c>
      <c r="Z215" s="41">
        <f>'140°C'!L93</f>
        <v>8</v>
      </c>
      <c r="AA215" s="41" t="str">
        <f>'140°C'!M93</f>
        <v>H398</v>
      </c>
      <c r="AB215" s="41" t="str">
        <f>'140°C'!N93</f>
        <v>NA</v>
      </c>
    </row>
    <row r="216" spans="1:28">
      <c r="A216" s="99">
        <f t="shared" si="27"/>
        <v>0.94827913550926557</v>
      </c>
      <c r="B216" s="100">
        <f t="shared" si="28"/>
        <v>1.5994643877073809E-2</v>
      </c>
      <c r="C216" t="str">
        <f>fossil!J69</f>
        <v>4088-1</v>
      </c>
      <c r="D216" t="str">
        <f>fossil!K69</f>
        <v>YLB</v>
      </c>
      <c r="E216" t="str">
        <f>fossil!L69</f>
        <v>Anglo-Scandinavian</v>
      </c>
      <c r="F216" t="str">
        <f>fossil!M69</f>
        <v>G483</v>
      </c>
      <c r="G216">
        <f>fossil!N69</f>
        <v>0</v>
      </c>
      <c r="J216"/>
      <c r="K216"/>
      <c r="L216"/>
      <c r="M216"/>
      <c r="N216"/>
      <c r="Q216"/>
      <c r="R216"/>
      <c r="S216"/>
      <c r="T216"/>
      <c r="U216"/>
      <c r="V216" s="101">
        <f t="shared" si="26"/>
        <v>3.0334237554869499</v>
      </c>
      <c r="W216" s="103">
        <f t="shared" si="25"/>
        <v>6.6925819999999997E-2</v>
      </c>
      <c r="X216" s="41">
        <f>'140°C'!J94</f>
        <v>4129</v>
      </c>
      <c r="Y216" s="41">
        <f>'140°C'!K94</f>
        <v>140</v>
      </c>
      <c r="Z216" s="41">
        <f>'140°C'!L94</f>
        <v>24</v>
      </c>
      <c r="AA216" s="41" t="str">
        <f>'140°C'!M94</f>
        <v>H398</v>
      </c>
      <c r="AB216" s="41" t="str">
        <f>'140°C'!N94</f>
        <v>NA</v>
      </c>
    </row>
    <row r="217" spans="1:28">
      <c r="A217" s="99">
        <f t="shared" si="27"/>
        <v>0.94827913550926557</v>
      </c>
      <c r="B217" s="100">
        <f t="shared" si="28"/>
        <v>1.5689568535196239E-2</v>
      </c>
      <c r="C217">
        <f>fossil!J70</f>
        <v>4089</v>
      </c>
      <c r="D217" t="str">
        <f>fossil!K70</f>
        <v>YLB</v>
      </c>
      <c r="E217" t="str">
        <f>fossil!L70</f>
        <v>Anglo-Scandinavian</v>
      </c>
      <c r="F217" t="str">
        <f>fossil!M70</f>
        <v>G483</v>
      </c>
      <c r="G217">
        <f>fossil!N70</f>
        <v>0</v>
      </c>
      <c r="J217"/>
      <c r="K217"/>
      <c r="L217"/>
      <c r="M217"/>
      <c r="N217"/>
      <c r="Q217"/>
      <c r="R217"/>
      <c r="S217"/>
      <c r="T217"/>
      <c r="U217"/>
      <c r="V217" s="101">
        <f t="shared" si="26"/>
        <v>3.0334237554869499</v>
      </c>
      <c r="W217" s="103">
        <f t="shared" si="25"/>
        <v>6.0961939E-2</v>
      </c>
      <c r="X217" s="41">
        <f>'140°C'!J95</f>
        <v>4129</v>
      </c>
      <c r="Y217" s="41">
        <f>'140°C'!K95</f>
        <v>140</v>
      </c>
      <c r="Z217" s="41">
        <f>'140°C'!L95</f>
        <v>24</v>
      </c>
      <c r="AA217" s="41" t="str">
        <f>'140°C'!M95</f>
        <v>H398</v>
      </c>
      <c r="AB217" s="41" t="str">
        <f>'140°C'!N95</f>
        <v>NA</v>
      </c>
    </row>
    <row r="218" spans="1:28">
      <c r="A218" s="99">
        <f t="shared" si="27"/>
        <v>0.94827913550926557</v>
      </c>
      <c r="B218" s="100">
        <f t="shared" si="28"/>
        <v>1.6171639730968763E-2</v>
      </c>
      <c r="C218">
        <f>fossil!J71</f>
        <v>4090</v>
      </c>
      <c r="D218" t="str">
        <f>fossil!K71</f>
        <v>YLB</v>
      </c>
      <c r="E218" t="str">
        <f>fossil!L71</f>
        <v>Anglo-Scandinavian</v>
      </c>
      <c r="F218" t="str">
        <f>fossil!M71</f>
        <v>G484</v>
      </c>
      <c r="G218">
        <f>fossil!N71</f>
        <v>0</v>
      </c>
      <c r="J218"/>
      <c r="K218"/>
      <c r="L218"/>
      <c r="M218"/>
      <c r="N218"/>
      <c r="Q218"/>
      <c r="R218"/>
      <c r="S218"/>
      <c r="T218"/>
      <c r="U218"/>
      <c r="V218" s="101">
        <f t="shared" si="26"/>
        <v>3.3344537511509307</v>
      </c>
      <c r="W218" s="103">
        <f t="shared" si="25"/>
        <v>6.8785529999999998E-2</v>
      </c>
      <c r="X218" s="41">
        <f>'140°C'!J96</f>
        <v>4129</v>
      </c>
      <c r="Y218" s="41">
        <f>'140°C'!K96</f>
        <v>140</v>
      </c>
      <c r="Z218" s="41">
        <f>'140°C'!L96</f>
        <v>48</v>
      </c>
      <c r="AA218" s="41" t="str">
        <f>'140°C'!M96</f>
        <v>G483</v>
      </c>
      <c r="AB218" s="41" t="str">
        <f>'140°C'!N96</f>
        <v>NA</v>
      </c>
    </row>
    <row r="219" spans="1:28">
      <c r="A219" s="99">
        <f t="shared" si="27"/>
        <v>0.94827913550926557</v>
      </c>
      <c r="B219" s="100">
        <f t="shared" si="28"/>
        <v>1.6249602742649537E-2</v>
      </c>
      <c r="C219">
        <f>fossil!J72</f>
        <v>4091</v>
      </c>
      <c r="D219" t="str">
        <f>fossil!K72</f>
        <v>YLB</v>
      </c>
      <c r="E219" t="str">
        <f>fossil!L72</f>
        <v>Anglo-Scandinavian</v>
      </c>
      <c r="F219" t="str">
        <f>fossil!M72</f>
        <v>G484</v>
      </c>
      <c r="G219">
        <f>fossil!N72</f>
        <v>0</v>
      </c>
      <c r="J219"/>
      <c r="K219"/>
      <c r="L219"/>
      <c r="M219"/>
      <c r="N219"/>
      <c r="Q219"/>
      <c r="R219"/>
      <c r="S219"/>
      <c r="T219"/>
      <c r="U219"/>
      <c r="V219" s="101">
        <f t="shared" si="26"/>
        <v>3.3344537511509307</v>
      </c>
      <c r="W219" s="103">
        <f t="shared" si="25"/>
        <v>6.3689951999999994E-2</v>
      </c>
      <c r="X219" s="41">
        <f>'140°C'!J97</f>
        <v>4129</v>
      </c>
      <c r="Y219" s="41">
        <f>'140°C'!K97</f>
        <v>140</v>
      </c>
      <c r="Z219" s="41">
        <f>'140°C'!L97</f>
        <v>48</v>
      </c>
      <c r="AA219" s="41" t="str">
        <f>'140°C'!M97</f>
        <v>G483</v>
      </c>
      <c r="AB219" s="41" t="str">
        <f>'140°C'!N97</f>
        <v>NA</v>
      </c>
    </row>
    <row r="220" spans="1:28">
      <c r="A220" s="99">
        <f t="shared" si="27"/>
        <v>0.94827913550926557</v>
      </c>
      <c r="B220" s="100">
        <f t="shared" si="28"/>
        <v>1.5625662060958386E-2</v>
      </c>
      <c r="C220">
        <f>fossil!J73</f>
        <v>4092</v>
      </c>
      <c r="D220" t="str">
        <f>fossil!K73</f>
        <v>YLB</v>
      </c>
      <c r="E220" t="str">
        <f>fossil!L73</f>
        <v>Anglo-Scandinavian</v>
      </c>
      <c r="F220" t="str">
        <f>fossil!M73</f>
        <v>G484</v>
      </c>
      <c r="G220">
        <f>fossil!N73</f>
        <v>0</v>
      </c>
      <c r="J220"/>
      <c r="K220"/>
      <c r="L220"/>
      <c r="M220"/>
      <c r="N220"/>
      <c r="Q220"/>
      <c r="R220"/>
      <c r="S220"/>
      <c r="T220"/>
      <c r="U220"/>
      <c r="V220" s="101">
        <f t="shared" si="26"/>
        <v>3.3344537511509307</v>
      </c>
      <c r="W220" s="103">
        <f t="shared" si="25"/>
        <v>5.0849456000000001E-2</v>
      </c>
      <c r="X220" s="41">
        <f>'140°C'!J98</f>
        <v>4129</v>
      </c>
      <c r="Y220" s="41">
        <f>'140°C'!K98</f>
        <v>140</v>
      </c>
      <c r="Z220" s="41">
        <f>'140°C'!L98</f>
        <v>48</v>
      </c>
      <c r="AA220" s="41" t="str">
        <f>'140°C'!M98</f>
        <v>H398</v>
      </c>
      <c r="AB220" s="41" t="str">
        <f>'140°C'!N98</f>
        <v>NA</v>
      </c>
    </row>
    <row r="221" spans="1:28">
      <c r="A221" s="99">
        <f t="shared" si="27"/>
        <v>0.94827913550926557</v>
      </c>
      <c r="B221" s="100">
        <f t="shared" si="28"/>
        <v>1.7259635020018853E-2</v>
      </c>
      <c r="C221">
        <f>fossil!J74</f>
        <v>4094</v>
      </c>
      <c r="D221" t="str">
        <f>fossil!K74</f>
        <v>YLB</v>
      </c>
      <c r="E221" t="str">
        <f>fossil!L74</f>
        <v>Anglo-Scandinavian</v>
      </c>
      <c r="F221" t="str">
        <f>fossil!M74</f>
        <v>G484</v>
      </c>
      <c r="G221">
        <f>fossil!N74</f>
        <v>0</v>
      </c>
      <c r="J221"/>
      <c r="K221"/>
      <c r="L221"/>
      <c r="M221"/>
      <c r="N221"/>
      <c r="Q221"/>
      <c r="R221"/>
      <c r="S221"/>
      <c r="T221"/>
      <c r="U221"/>
      <c r="V221" s="101">
        <f t="shared" si="26"/>
        <v>3.3344537511509307</v>
      </c>
      <c r="W221" s="103">
        <f t="shared" si="25"/>
        <v>6.6136535999999996E-2</v>
      </c>
      <c r="X221" s="41">
        <f>'140°C'!J99</f>
        <v>4129</v>
      </c>
      <c r="Y221" s="41">
        <f>'140°C'!K99</f>
        <v>140</v>
      </c>
      <c r="Z221" s="41">
        <f>'140°C'!L99</f>
        <v>48</v>
      </c>
      <c r="AA221" s="41" t="str">
        <f>'140°C'!M99</f>
        <v>H398</v>
      </c>
      <c r="AB221" s="41" t="str">
        <f>'140°C'!N99</f>
        <v>NA</v>
      </c>
    </row>
    <row r="222" spans="1:28">
      <c r="A222" s="99">
        <f t="shared" si="27"/>
        <v>0.94827913550926557</v>
      </c>
      <c r="B222" s="100">
        <f t="shared" si="28"/>
        <v>1.5587086792478428E-2</v>
      </c>
      <c r="C222" t="str">
        <f>fossil!J75</f>
        <v>4081-2</v>
      </c>
      <c r="D222" t="str">
        <f>fossil!K75</f>
        <v>YLB</v>
      </c>
      <c r="E222" t="str">
        <f>fossil!L75</f>
        <v>Anglo-Scandinavian</v>
      </c>
      <c r="F222" t="str">
        <f>fossil!M75</f>
        <v>H391</v>
      </c>
      <c r="G222">
        <f>fossil!N75</f>
        <v>0</v>
      </c>
      <c r="J222"/>
      <c r="K222"/>
      <c r="L222"/>
      <c r="M222"/>
      <c r="N222"/>
      <c r="Q222"/>
      <c r="R222"/>
      <c r="S222"/>
      <c r="T222"/>
      <c r="U222"/>
      <c r="V222" s="101">
        <f t="shared" si="26"/>
        <v>3.510545010206612</v>
      </c>
      <c r="W222" s="103">
        <f t="shared" si="25"/>
        <v>6.9813451999999998E-2</v>
      </c>
      <c r="X222" s="41">
        <f>'140°C'!J100</f>
        <v>4129</v>
      </c>
      <c r="Y222" s="41">
        <f>'140°C'!K100</f>
        <v>140</v>
      </c>
      <c r="Z222" s="41">
        <f>'140°C'!L100</f>
        <v>72</v>
      </c>
      <c r="AA222" s="41" t="str">
        <f>'140°C'!M100</f>
        <v>H398</v>
      </c>
      <c r="AB222" s="41" t="str">
        <f>'140°C'!N100</f>
        <v>NA</v>
      </c>
    </row>
    <row r="223" spans="1:28">
      <c r="A223" s="99">
        <f t="shared" si="27"/>
        <v>0.94827913550926557</v>
      </c>
      <c r="B223" s="100">
        <f t="shared" si="28"/>
        <v>1.816741143734036E-2</v>
      </c>
      <c r="C223" t="str">
        <f>fossil!J76</f>
        <v>4088-2</v>
      </c>
      <c r="D223" t="str">
        <f>fossil!K76</f>
        <v>YLB</v>
      </c>
      <c r="E223" t="str">
        <f>fossil!L76</f>
        <v>Anglo-Scandinavian</v>
      </c>
      <c r="F223" t="str">
        <f>fossil!M76</f>
        <v>H391</v>
      </c>
      <c r="G223" t="str">
        <f>fossil!N76</f>
        <v>contam nh4</v>
      </c>
      <c r="J223"/>
      <c r="K223"/>
      <c r="L223"/>
      <c r="M223"/>
      <c r="N223"/>
      <c r="Q223"/>
      <c r="R223"/>
      <c r="S223"/>
      <c r="T223"/>
      <c r="U223"/>
      <c r="V223" s="101">
        <f t="shared" si="26"/>
        <v>3.510545010206612</v>
      </c>
      <c r="W223" s="103">
        <f t="shared" si="25"/>
        <v>8.0116537000000002E-2</v>
      </c>
      <c r="X223" s="41">
        <f>'140°C'!J101</f>
        <v>4129</v>
      </c>
      <c r="Y223" s="41">
        <f>'140°C'!K101</f>
        <v>140</v>
      </c>
      <c r="Z223" s="41">
        <f>'140°C'!L101</f>
        <v>72</v>
      </c>
      <c r="AA223" s="41" t="str">
        <f>'140°C'!M101</f>
        <v>H398</v>
      </c>
      <c r="AB223" s="41" t="str">
        <f>'140°C'!N101</f>
        <v>NA</v>
      </c>
    </row>
    <row r="224" spans="1:28">
      <c r="A224" s="99">
        <f t="shared" si="27"/>
        <v>0.94827913550926557</v>
      </c>
      <c r="B224" s="100">
        <f t="shared" si="28"/>
        <v>3.2803367466644771E-2</v>
      </c>
      <c r="C224" s="138">
        <f>fossil!J77</f>
        <v>4093</v>
      </c>
      <c r="D224" s="138" t="str">
        <f>fossil!K77</f>
        <v>YLB</v>
      </c>
      <c r="E224" s="138" t="str">
        <f>fossil!L77</f>
        <v>Anglo-Scandinavian</v>
      </c>
      <c r="F224" s="138" t="str">
        <f>fossil!M77</f>
        <v>H391</v>
      </c>
      <c r="G224" s="138" t="str">
        <f>fossil!N77</f>
        <v>contam nh4</v>
      </c>
      <c r="J224"/>
      <c r="K224"/>
      <c r="L224"/>
      <c r="M224"/>
      <c r="N224"/>
      <c r="Q224"/>
      <c r="R224"/>
      <c r="S224"/>
      <c r="T224"/>
      <c r="U224"/>
      <c r="V224" s="101">
        <f t="shared" si="26"/>
        <v>3.6354837468149119</v>
      </c>
      <c r="W224" s="103">
        <f t="shared" si="25"/>
        <v>8.0012367000000001E-2</v>
      </c>
      <c r="X224" s="41">
        <f>'140°C'!J102</f>
        <v>4129</v>
      </c>
      <c r="Y224" s="41">
        <f>'140°C'!K102</f>
        <v>140</v>
      </c>
      <c r="Z224" s="41">
        <f>'140°C'!L102</f>
        <v>96</v>
      </c>
      <c r="AA224" s="41" t="str">
        <f>'140°C'!M102</f>
        <v>H398</v>
      </c>
      <c r="AB224" s="41" t="str">
        <f>'140°C'!N102</f>
        <v>NA</v>
      </c>
    </row>
    <row r="225" spans="1:28">
      <c r="A225" s="99">
        <f t="shared" si="27"/>
        <v>0.94827913550926557</v>
      </c>
      <c r="B225" s="100">
        <f t="shared" si="28"/>
        <v>1.7371401334596508E-2</v>
      </c>
      <c r="C225">
        <f>fossil!J78</f>
        <v>4121</v>
      </c>
      <c r="D225" t="str">
        <f>fossil!K78</f>
        <v>YSG</v>
      </c>
      <c r="E225" t="str">
        <f>fossil!L78</f>
        <v>Anglo-Scandinavian</v>
      </c>
      <c r="F225" t="str">
        <f>fossil!M78</f>
        <v>G483</v>
      </c>
      <c r="G225">
        <f>fossil!N78</f>
        <v>0</v>
      </c>
      <c r="J225"/>
      <c r="K225"/>
      <c r="L225"/>
      <c r="M225"/>
      <c r="N225"/>
      <c r="Q225"/>
      <c r="R225"/>
      <c r="S225"/>
      <c r="T225"/>
      <c r="U225"/>
      <c r="V225" s="101">
        <f t="shared" si="26"/>
        <v>3.6354837468149119</v>
      </c>
      <c r="W225" s="103">
        <f t="shared" si="25"/>
        <v>8.6845522999999994E-2</v>
      </c>
      <c r="X225" s="41">
        <f>'140°C'!J103</f>
        <v>4129</v>
      </c>
      <c r="Y225" s="41">
        <f>'140°C'!K103</f>
        <v>140</v>
      </c>
      <c r="Z225" s="41">
        <f>'140°C'!L103</f>
        <v>96</v>
      </c>
      <c r="AA225" s="41" t="str">
        <f>'140°C'!M103</f>
        <v>H398</v>
      </c>
      <c r="AB225" s="41" t="str">
        <f>'140°C'!N103</f>
        <v>NA</v>
      </c>
    </row>
    <row r="226" spans="1:28">
      <c r="A226" s="99">
        <f t="shared" si="27"/>
        <v>0.94827913550926557</v>
      </c>
      <c r="B226" s="100">
        <f t="shared" si="28"/>
        <v>1.47072270261539E-2</v>
      </c>
      <c r="C226">
        <f>fossil!J79</f>
        <v>4122</v>
      </c>
      <c r="D226" t="str">
        <f>fossil!K79</f>
        <v>YSG</v>
      </c>
      <c r="E226" t="str">
        <f>fossil!L79</f>
        <v>Anglo-Scandinavian</v>
      </c>
      <c r="F226" t="str">
        <f>fossil!M79</f>
        <v>G483</v>
      </c>
      <c r="G226">
        <f>fossil!N79</f>
        <v>0</v>
      </c>
      <c r="J226"/>
      <c r="K226"/>
      <c r="L226"/>
      <c r="M226"/>
      <c r="N226"/>
      <c r="Q226"/>
      <c r="R226"/>
      <c r="S226"/>
      <c r="T226"/>
      <c r="U226"/>
      <c r="V226" s="101">
        <f t="shared" si="26"/>
        <v>3.7323937598229686</v>
      </c>
      <c r="W226" s="103">
        <f t="shared" si="25"/>
        <v>8.1619378000000006E-2</v>
      </c>
      <c r="X226" s="41">
        <f>'140°C'!J104</f>
        <v>4129</v>
      </c>
      <c r="Y226" s="41">
        <f>'140°C'!K104</f>
        <v>140</v>
      </c>
      <c r="Z226" s="41">
        <f>'140°C'!L104</f>
        <v>120</v>
      </c>
      <c r="AA226" s="41" t="str">
        <f>'140°C'!M104</f>
        <v>H398</v>
      </c>
      <c r="AB226" s="41" t="str">
        <f>'140°C'!N104</f>
        <v>NA</v>
      </c>
    </row>
    <row r="227" spans="1:28">
      <c r="A227" s="99">
        <f t="shared" si="27"/>
        <v>0.94827913550926557</v>
      </c>
      <c r="B227" s="100">
        <f t="shared" si="28"/>
        <v>1.8322467914321291E-2</v>
      </c>
      <c r="C227">
        <f>fossil!J80</f>
        <v>4123</v>
      </c>
      <c r="D227" t="str">
        <f>fossil!K80</f>
        <v>YSG</v>
      </c>
      <c r="E227" t="str">
        <f>fossil!L80</f>
        <v>Anglo-Scandinavian</v>
      </c>
      <c r="F227" t="str">
        <f>fossil!M80</f>
        <v>G483</v>
      </c>
      <c r="G227">
        <f>fossil!N80</f>
        <v>0</v>
      </c>
      <c r="J227"/>
      <c r="K227"/>
      <c r="L227"/>
      <c r="M227"/>
      <c r="N227"/>
      <c r="Q227"/>
      <c r="R227"/>
      <c r="S227"/>
      <c r="T227"/>
      <c r="U227"/>
      <c r="V227" s="101">
        <f t="shared" si="26"/>
        <v>3.7323937598229686</v>
      </c>
      <c r="W227" s="103">
        <f t="shared" si="25"/>
        <v>8.3572048999999995E-2</v>
      </c>
      <c r="X227" s="41">
        <f>'140°C'!J105</f>
        <v>4129</v>
      </c>
      <c r="Y227" s="41">
        <f>'140°C'!K105</f>
        <v>140</v>
      </c>
      <c r="Z227" s="41">
        <f>'140°C'!L105</f>
        <v>120</v>
      </c>
      <c r="AA227" s="41" t="str">
        <f>'140°C'!M105</f>
        <v>H398</v>
      </c>
      <c r="AB227" s="41" t="str">
        <f>'140°C'!N105</f>
        <v>NA</v>
      </c>
    </row>
    <row r="228" spans="1:28">
      <c r="A228" s="99">
        <f t="shared" si="27"/>
        <v>0.94827913550926557</v>
      </c>
      <c r="B228" s="100">
        <f t="shared" si="28"/>
        <v>1.841729592988529E-2</v>
      </c>
      <c r="C228">
        <f>fossil!J81</f>
        <v>4124</v>
      </c>
      <c r="D228" t="str">
        <f>fossil!K81</f>
        <v>YSG</v>
      </c>
      <c r="E228" t="str">
        <f>fossil!L81</f>
        <v>Anglo-Scandinavian</v>
      </c>
      <c r="F228" t="str">
        <f>fossil!M81</f>
        <v>G483</v>
      </c>
      <c r="G228">
        <f>fossil!N81</f>
        <v>0</v>
      </c>
      <c r="J228"/>
      <c r="K228"/>
      <c r="L228"/>
      <c r="M228"/>
      <c r="N228"/>
      <c r="Q228"/>
      <c r="R228"/>
      <c r="S228"/>
      <c r="T228"/>
      <c r="U228"/>
    </row>
    <row r="229" spans="1:28">
      <c r="A229" s="99">
        <f t="shared" si="27"/>
        <v>0.94827913550926557</v>
      </c>
      <c r="B229" s="100">
        <f t="shared" si="28"/>
        <v>1.7082486091960468E-2</v>
      </c>
      <c r="C229">
        <f>fossil!J82</f>
        <v>4125</v>
      </c>
      <c r="D229" t="str">
        <f>fossil!K82</f>
        <v>YSG</v>
      </c>
      <c r="E229" t="str">
        <f>fossil!L82</f>
        <v>Anglo-Scandinavian</v>
      </c>
      <c r="F229" t="str">
        <f>fossil!M82</f>
        <v>G483</v>
      </c>
      <c r="G229">
        <f>fossil!N82</f>
        <v>0</v>
      </c>
      <c r="J229"/>
      <c r="K229"/>
      <c r="L229"/>
      <c r="M229"/>
      <c r="N229"/>
      <c r="Q229"/>
      <c r="R229"/>
      <c r="S229"/>
      <c r="T229"/>
      <c r="U229"/>
    </row>
    <row r="230" spans="1:28">
      <c r="A230" s="99">
        <f t="shared" si="27"/>
        <v>0.71173672425309975</v>
      </c>
      <c r="B230" s="100">
        <f t="shared" si="28"/>
        <v>1.7159670914415826E-2</v>
      </c>
      <c r="C230">
        <f>fossil!J83</f>
        <v>3944</v>
      </c>
      <c r="D230" t="str">
        <f>fossil!K83</f>
        <v>NBG</v>
      </c>
      <c r="E230">
        <f>fossil!L83</f>
        <v>6</v>
      </c>
      <c r="F230" t="str">
        <f>fossil!M83</f>
        <v>G483</v>
      </c>
      <c r="G230">
        <f>fossil!N83</f>
        <v>0</v>
      </c>
      <c r="J230"/>
      <c r="K230"/>
      <c r="L230"/>
      <c r="M230"/>
      <c r="N230"/>
      <c r="Q230"/>
      <c r="R230"/>
      <c r="S230"/>
      <c r="T230"/>
      <c r="U230"/>
    </row>
    <row r="231" spans="1:28">
      <c r="A231" s="99">
        <f t="shared" si="27"/>
        <v>0.71173672425309975</v>
      </c>
      <c r="B231" s="100">
        <f t="shared" si="28"/>
        <v>1.619365429650545E-2</v>
      </c>
      <c r="C231">
        <f>fossil!J84</f>
        <v>3945</v>
      </c>
      <c r="D231" t="str">
        <f>fossil!K84</f>
        <v>NBG</v>
      </c>
      <c r="E231">
        <f>fossil!L84</f>
        <v>6</v>
      </c>
      <c r="F231" t="str">
        <f>fossil!M84</f>
        <v>G483</v>
      </c>
      <c r="G231">
        <f>fossil!N84</f>
        <v>0</v>
      </c>
      <c r="J231"/>
      <c r="K231"/>
      <c r="L231"/>
      <c r="M231"/>
      <c r="N231"/>
      <c r="Q231"/>
      <c r="R231"/>
      <c r="S231"/>
      <c r="T231"/>
      <c r="U231"/>
    </row>
    <row r="232" spans="1:28">
      <c r="A232" s="99">
        <f t="shared" si="27"/>
        <v>0.71173672425309975</v>
      </c>
      <c r="B232" s="100">
        <f t="shared" si="28"/>
        <v>1.6040301927413264E-2</v>
      </c>
      <c r="C232">
        <f>fossil!J85</f>
        <v>3946</v>
      </c>
      <c r="D232" t="str">
        <f>fossil!K85</f>
        <v>NBG</v>
      </c>
      <c r="E232">
        <f>fossil!L85</f>
        <v>6</v>
      </c>
      <c r="F232" t="str">
        <f>fossil!M85</f>
        <v>G483</v>
      </c>
      <c r="G232">
        <f>fossil!N85</f>
        <v>0</v>
      </c>
      <c r="J232"/>
      <c r="K232"/>
      <c r="L232"/>
      <c r="M232"/>
      <c r="N232"/>
      <c r="Q232"/>
      <c r="R232"/>
      <c r="S232"/>
      <c r="T232"/>
      <c r="U232"/>
    </row>
    <row r="233" spans="1:28">
      <c r="A233" s="99">
        <f t="shared" si="27"/>
        <v>0.71173672425309975</v>
      </c>
      <c r="B233" s="100">
        <f t="shared" si="28"/>
        <v>1.6244307045225E-2</v>
      </c>
      <c r="C233">
        <f>fossil!J86</f>
        <v>3947</v>
      </c>
      <c r="D233" t="str">
        <f>fossil!K86</f>
        <v>NBG</v>
      </c>
      <c r="E233">
        <f>fossil!L86</f>
        <v>6</v>
      </c>
      <c r="F233" t="str">
        <f>fossil!M86</f>
        <v>G483</v>
      </c>
      <c r="G233">
        <f>fossil!N86</f>
        <v>0</v>
      </c>
      <c r="J233"/>
      <c r="K233"/>
      <c r="L233"/>
      <c r="M233"/>
      <c r="N233"/>
      <c r="Q233"/>
      <c r="R233"/>
      <c r="S233"/>
      <c r="T233"/>
      <c r="U233"/>
    </row>
    <row r="234" spans="1:28">
      <c r="A234" s="99">
        <f t="shared" si="27"/>
        <v>0.71173672425309975</v>
      </c>
      <c r="B234" s="100">
        <f t="shared" si="28"/>
        <v>1.6190970969570315E-2</v>
      </c>
      <c r="C234">
        <f>fossil!J87</f>
        <v>3948</v>
      </c>
      <c r="D234" t="str">
        <f>fossil!K87</f>
        <v>NBG</v>
      </c>
      <c r="E234">
        <f>fossil!L87</f>
        <v>6</v>
      </c>
      <c r="F234" t="str">
        <f>fossil!M87</f>
        <v>G483</v>
      </c>
      <c r="G234">
        <f>fossil!N87</f>
        <v>0</v>
      </c>
      <c r="J234"/>
      <c r="K234"/>
      <c r="L234"/>
      <c r="M234"/>
      <c r="N234"/>
      <c r="Q234"/>
      <c r="R234"/>
      <c r="S234"/>
      <c r="T234"/>
      <c r="U234"/>
    </row>
    <row r="235" spans="1:28">
      <c r="A235" s="99">
        <f t="shared" si="27"/>
        <v>0.71173672425309975</v>
      </c>
      <c r="B235" s="100">
        <f t="shared" si="28"/>
        <v>1.6845620708985001E-2</v>
      </c>
      <c r="C235">
        <f>fossil!J88</f>
        <v>3949</v>
      </c>
      <c r="D235" t="str">
        <f>fossil!K88</f>
        <v>NBG</v>
      </c>
      <c r="E235">
        <f>fossil!L88</f>
        <v>6</v>
      </c>
      <c r="F235" t="str">
        <f>fossil!M88</f>
        <v>G483</v>
      </c>
      <c r="G235">
        <f>fossil!N88</f>
        <v>0</v>
      </c>
      <c r="J235"/>
      <c r="K235"/>
      <c r="L235"/>
      <c r="M235"/>
      <c r="N235"/>
      <c r="Q235"/>
      <c r="R235"/>
      <c r="S235"/>
      <c r="T235"/>
      <c r="U235"/>
    </row>
    <row r="236" spans="1:28">
      <c r="A236" s="99">
        <f t="shared" si="27"/>
        <v>0.65236858398131603</v>
      </c>
      <c r="B236" s="100">
        <f t="shared" si="28"/>
        <v>1.7846760682037652E-2</v>
      </c>
      <c r="C236">
        <f>fossil!J89</f>
        <v>3950</v>
      </c>
      <c r="D236" t="str">
        <f>fossil!K89</f>
        <v>NBG</v>
      </c>
      <c r="E236">
        <f>fossil!L89</f>
        <v>8</v>
      </c>
      <c r="F236" t="str">
        <f>fossil!M89</f>
        <v>G483</v>
      </c>
      <c r="G236">
        <f>fossil!N89</f>
        <v>0</v>
      </c>
      <c r="J236"/>
      <c r="K236"/>
      <c r="L236"/>
      <c r="M236"/>
      <c r="N236"/>
      <c r="Q236"/>
      <c r="R236"/>
      <c r="S236"/>
      <c r="T236"/>
      <c r="U236"/>
    </row>
    <row r="237" spans="1:28">
      <c r="A237" s="99">
        <f t="shared" si="27"/>
        <v>0.65236858398131603</v>
      </c>
      <c r="B237" s="100">
        <f t="shared" si="28"/>
        <v>1.5949309212696036E-2</v>
      </c>
      <c r="C237">
        <f>fossil!J90</f>
        <v>3951</v>
      </c>
      <c r="D237" t="str">
        <f>fossil!K90</f>
        <v>NBG</v>
      </c>
      <c r="E237">
        <f>fossil!L90</f>
        <v>8</v>
      </c>
      <c r="F237" t="str">
        <f>fossil!M90</f>
        <v>G483</v>
      </c>
      <c r="G237">
        <f>fossil!N90</f>
        <v>0</v>
      </c>
      <c r="J237"/>
      <c r="K237"/>
      <c r="L237"/>
      <c r="M237"/>
      <c r="N237"/>
      <c r="Q237"/>
      <c r="R237"/>
      <c r="S237"/>
      <c r="T237"/>
      <c r="U237"/>
    </row>
    <row r="238" spans="1:28">
      <c r="A238" s="99">
        <f t="shared" si="27"/>
        <v>0.65236858398131603</v>
      </c>
      <c r="B238" s="100">
        <f t="shared" si="28"/>
        <v>1.7391745100153989E-2</v>
      </c>
      <c r="C238">
        <f>fossil!J91</f>
        <v>3952</v>
      </c>
      <c r="D238" t="str">
        <f>fossil!K91</f>
        <v>NBG</v>
      </c>
      <c r="E238">
        <f>fossil!L91</f>
        <v>8</v>
      </c>
      <c r="F238" t="str">
        <f>fossil!M91</f>
        <v>G483</v>
      </c>
      <c r="G238">
        <f>fossil!N91</f>
        <v>0</v>
      </c>
      <c r="J238"/>
      <c r="K238"/>
      <c r="L238"/>
      <c r="M238"/>
      <c r="N238"/>
      <c r="Q238"/>
      <c r="R238"/>
      <c r="S238"/>
      <c r="T238"/>
      <c r="U238"/>
    </row>
    <row r="239" spans="1:28">
      <c r="A239" s="99">
        <f t="shared" si="27"/>
        <v>0.65236858398131603</v>
      </c>
      <c r="B239" s="100">
        <f t="shared" si="28"/>
        <v>1.5979792853708874E-2</v>
      </c>
      <c r="C239">
        <f>fossil!J92</f>
        <v>3953</v>
      </c>
      <c r="D239" t="str">
        <f>fossil!K92</f>
        <v>NBG</v>
      </c>
      <c r="E239">
        <f>fossil!L92</f>
        <v>8</v>
      </c>
      <c r="F239" t="str">
        <f>fossil!M92</f>
        <v>G483</v>
      </c>
      <c r="G239">
        <f>fossil!N92</f>
        <v>0</v>
      </c>
      <c r="J239"/>
      <c r="K239"/>
      <c r="L239"/>
      <c r="M239"/>
      <c r="N239"/>
      <c r="Q239"/>
      <c r="R239"/>
      <c r="S239"/>
      <c r="T239"/>
      <c r="U239"/>
    </row>
    <row r="240" spans="1:28">
      <c r="A240" s="99">
        <f t="shared" si="27"/>
        <v>0.65236858398131603</v>
      </c>
      <c r="B240" s="100">
        <f t="shared" si="28"/>
        <v>1.6786882116221577E-2</v>
      </c>
      <c r="C240">
        <f>fossil!J93</f>
        <v>3954</v>
      </c>
      <c r="D240" t="str">
        <f>fossil!K93</f>
        <v>NBG</v>
      </c>
      <c r="E240">
        <f>fossil!L93</f>
        <v>8</v>
      </c>
      <c r="F240" t="str">
        <f>fossil!M93</f>
        <v>G483</v>
      </c>
      <c r="G240">
        <f>fossil!N93</f>
        <v>0</v>
      </c>
      <c r="J240"/>
      <c r="K240"/>
      <c r="L240"/>
      <c r="M240"/>
      <c r="N240"/>
      <c r="Q240"/>
      <c r="R240"/>
      <c r="S240"/>
      <c r="T240"/>
      <c r="U240"/>
    </row>
    <row r="241" spans="1:21">
      <c r="A241" s="99">
        <f t="shared" si="27"/>
        <v>0.65236858398131603</v>
      </c>
      <c r="B241" s="100">
        <f t="shared" si="28"/>
        <v>1.7280151535187232E-2</v>
      </c>
      <c r="C241">
        <f>fossil!J94</f>
        <v>3955</v>
      </c>
      <c r="D241" t="str">
        <f>fossil!K94</f>
        <v>NBG</v>
      </c>
      <c r="E241">
        <f>fossil!L94</f>
        <v>8</v>
      </c>
      <c r="F241" t="str">
        <f>fossil!M94</f>
        <v>G483</v>
      </c>
      <c r="G241">
        <f>fossil!N94</f>
        <v>0</v>
      </c>
      <c r="J241"/>
      <c r="K241"/>
      <c r="L241"/>
      <c r="M241"/>
      <c r="N241"/>
      <c r="Q241"/>
      <c r="R241"/>
      <c r="S241"/>
      <c r="T241"/>
      <c r="U241"/>
    </row>
    <row r="242" spans="1:21">
      <c r="A242" s="99">
        <f t="shared" si="27"/>
        <v>0.65236858398131603</v>
      </c>
      <c r="B242" s="100">
        <f t="shared" si="28"/>
        <v>1.5877471810872828E-2</v>
      </c>
      <c r="C242">
        <f>fossil!J95</f>
        <v>3956</v>
      </c>
      <c r="D242" t="str">
        <f>fossil!K95</f>
        <v>NBG</v>
      </c>
      <c r="E242">
        <f>fossil!L95</f>
        <v>8</v>
      </c>
      <c r="F242" t="str">
        <f>fossil!M95</f>
        <v>G483</v>
      </c>
      <c r="G242">
        <f>fossil!N95</f>
        <v>0</v>
      </c>
      <c r="J242"/>
      <c r="K242"/>
      <c r="L242"/>
      <c r="M242"/>
      <c r="N242"/>
      <c r="Q242"/>
      <c r="R242"/>
      <c r="S242"/>
      <c r="T242"/>
      <c r="U242"/>
    </row>
    <row r="243" spans="1:21">
      <c r="A243" s="99">
        <f t="shared" si="27"/>
        <v>0.65236858398131603</v>
      </c>
      <c r="B243" s="100">
        <f t="shared" si="28"/>
        <v>1.6249189159375649E-2</v>
      </c>
      <c r="C243">
        <f>fossil!J96</f>
        <v>3967</v>
      </c>
      <c r="D243" t="str">
        <f>fossil!K96</f>
        <v>NBG</v>
      </c>
      <c r="E243">
        <f>fossil!L96</f>
        <v>8</v>
      </c>
      <c r="F243" t="str">
        <f>fossil!M96</f>
        <v>G483</v>
      </c>
      <c r="G243">
        <f>fossil!N96</f>
        <v>0</v>
      </c>
      <c r="J243"/>
      <c r="K243"/>
      <c r="L243"/>
      <c r="M243"/>
      <c r="N243"/>
      <c r="Q243"/>
      <c r="R243"/>
      <c r="S243"/>
      <c r="T243"/>
      <c r="U243"/>
    </row>
    <row r="244" spans="1:21">
      <c r="A244" s="99">
        <f t="shared" si="27"/>
        <v>0.81056611086453667</v>
      </c>
      <c r="B244" s="100">
        <f t="shared" si="28"/>
        <v>1.5272363215793217E-2</v>
      </c>
      <c r="C244">
        <f>fossil!J97</f>
        <v>4544</v>
      </c>
      <c r="D244" t="str">
        <f>fossil!K97</f>
        <v>NQS</v>
      </c>
      <c r="E244">
        <f>fossil!L97</f>
        <v>4</v>
      </c>
      <c r="F244" t="str">
        <f>fossil!M97</f>
        <v>H402</v>
      </c>
      <c r="G244">
        <f>fossil!N97</f>
        <v>0</v>
      </c>
      <c r="J244"/>
      <c r="K244"/>
      <c r="L244"/>
      <c r="M244"/>
      <c r="N244"/>
      <c r="Q244"/>
      <c r="R244"/>
      <c r="S244"/>
      <c r="T244"/>
      <c r="U244"/>
    </row>
    <row r="245" spans="1:21">
      <c r="A245" s="99">
        <f t="shared" si="27"/>
        <v>0.81056611086453667</v>
      </c>
      <c r="B245" s="100">
        <f t="shared" si="28"/>
        <v>1.9592004406061021E-2</v>
      </c>
      <c r="C245">
        <f>fossil!J98</f>
        <v>4545</v>
      </c>
      <c r="D245" t="str">
        <f>fossil!K98</f>
        <v>NQS</v>
      </c>
      <c r="E245">
        <f>fossil!L98</f>
        <v>4</v>
      </c>
      <c r="F245" t="str">
        <f>fossil!M98</f>
        <v>H402</v>
      </c>
      <c r="G245">
        <f>fossil!N98</f>
        <v>0</v>
      </c>
      <c r="J245"/>
      <c r="K245"/>
      <c r="L245"/>
      <c r="M245"/>
      <c r="N245"/>
      <c r="P245"/>
      <c r="Q245"/>
      <c r="R245"/>
      <c r="S245"/>
      <c r="T245"/>
    </row>
    <row r="246" spans="1:21">
      <c r="A246" s="99">
        <f t="shared" ref="A246:A265" si="29">LOG(A121*B$148)</f>
        <v>0.81056611086453667</v>
      </c>
      <c r="B246" s="100">
        <f t="shared" si="28"/>
        <v>1.589032136687599E-2</v>
      </c>
      <c r="C246">
        <f>fossil!J99</f>
        <v>4546</v>
      </c>
      <c r="D246" t="str">
        <f>fossil!K99</f>
        <v>NQS</v>
      </c>
      <c r="E246">
        <f>fossil!L99</f>
        <v>4</v>
      </c>
      <c r="F246" t="str">
        <f>fossil!M99</f>
        <v>H402</v>
      </c>
      <c r="G246">
        <f>fossil!N99</f>
        <v>0</v>
      </c>
      <c r="J246"/>
      <c r="K246"/>
      <c r="L246"/>
      <c r="M246"/>
      <c r="N246"/>
      <c r="P246"/>
      <c r="Q246"/>
      <c r="R246"/>
      <c r="S246"/>
      <c r="T246"/>
    </row>
    <row r="247" spans="1:21">
      <c r="A247" s="99">
        <f t="shared" si="29"/>
        <v>0.81056611086453667</v>
      </c>
      <c r="B247" s="100">
        <f t="shared" si="28"/>
        <v>1.4593094714262449E-2</v>
      </c>
      <c r="C247">
        <f>fossil!J100</f>
        <v>4547</v>
      </c>
      <c r="D247" t="str">
        <f>fossil!K100</f>
        <v>NQS</v>
      </c>
      <c r="E247">
        <f>fossil!L100</f>
        <v>4</v>
      </c>
      <c r="F247" t="str">
        <f>fossil!M100</f>
        <v>H402</v>
      </c>
      <c r="G247">
        <f>fossil!N100</f>
        <v>0</v>
      </c>
      <c r="J247"/>
      <c r="K247"/>
      <c r="L247"/>
      <c r="M247"/>
      <c r="N247"/>
      <c r="P247"/>
      <c r="Q247"/>
      <c r="R247"/>
      <c r="S247"/>
      <c r="T247"/>
    </row>
    <row r="248" spans="1:21">
      <c r="A248" s="99">
        <f t="shared" si="29"/>
        <v>0.94827913550926557</v>
      </c>
      <c r="B248" s="100">
        <f t="shared" si="28"/>
        <v>1.5668392503699918E-2</v>
      </c>
      <c r="C248" t="str">
        <f>fossil!J101</f>
        <v>3958-1</v>
      </c>
      <c r="D248" t="str">
        <f>fossil!K101</f>
        <v>CTB</v>
      </c>
      <c r="E248" t="str">
        <f>fossil!L101</f>
        <v>NA</v>
      </c>
      <c r="F248" t="str">
        <f>fossil!M101</f>
        <v>H391</v>
      </c>
      <c r="G248">
        <f>fossil!N101</f>
        <v>0</v>
      </c>
      <c r="J248"/>
      <c r="K248"/>
      <c r="L248"/>
      <c r="M248"/>
      <c r="N248"/>
      <c r="P248"/>
      <c r="Q248"/>
      <c r="R248"/>
      <c r="S248"/>
      <c r="T248"/>
    </row>
    <row r="249" spans="1:21">
      <c r="A249" s="99">
        <f t="shared" si="29"/>
        <v>0.94827913550926557</v>
      </c>
      <c r="B249" s="100">
        <f t="shared" si="28"/>
        <v>1.7626379117552077E-2</v>
      </c>
      <c r="C249" t="str">
        <f>fossil!J102</f>
        <v>3958-2</v>
      </c>
      <c r="D249" t="str">
        <f>fossil!K102</f>
        <v>CTB</v>
      </c>
      <c r="E249" t="str">
        <f>fossil!L102</f>
        <v>NA</v>
      </c>
      <c r="F249" t="str">
        <f>fossil!M102</f>
        <v>G483</v>
      </c>
      <c r="G249">
        <f>fossil!N102</f>
        <v>0</v>
      </c>
      <c r="J249"/>
      <c r="K249"/>
      <c r="L249"/>
      <c r="M249"/>
      <c r="N249"/>
      <c r="O249"/>
    </row>
    <row r="250" spans="1:21">
      <c r="A250" s="99">
        <f t="shared" si="29"/>
        <v>1.0610324580451267</v>
      </c>
      <c r="B250" s="100">
        <f t="shared" si="28"/>
        <v>1.5724654517511046E-2</v>
      </c>
      <c r="C250">
        <f>fossil!J103</f>
        <v>4329</v>
      </c>
      <c r="D250" t="str">
        <f>fossil!K103</f>
        <v>HSS</v>
      </c>
      <c r="E250" t="str">
        <f>fossil!L103</f>
        <v>NA</v>
      </c>
      <c r="F250" t="str">
        <f>fossil!M103</f>
        <v>H402</v>
      </c>
      <c r="G250">
        <f>fossil!N103</f>
        <v>0</v>
      </c>
      <c r="J250"/>
      <c r="K250"/>
      <c r="L250"/>
      <c r="M250"/>
      <c r="N250"/>
      <c r="O250"/>
    </row>
    <row r="251" spans="1:21">
      <c r="A251" s="99">
        <f t="shared" si="29"/>
        <v>1.0610324580451267</v>
      </c>
      <c r="B251" s="100">
        <f t="shared" si="28"/>
        <v>1.5666762042655696E-2</v>
      </c>
      <c r="C251">
        <f>fossil!J104</f>
        <v>4330</v>
      </c>
      <c r="D251" t="str">
        <f>fossil!K104</f>
        <v>HSS</v>
      </c>
      <c r="E251" t="str">
        <f>fossil!L104</f>
        <v>NA</v>
      </c>
      <c r="F251" t="str">
        <f>fossil!M104</f>
        <v>H402</v>
      </c>
      <c r="G251">
        <f>fossil!N104</f>
        <v>0</v>
      </c>
      <c r="J251"/>
      <c r="K251"/>
      <c r="L251"/>
      <c r="M251"/>
      <c r="N251"/>
    </row>
    <row r="252" spans="1:21">
      <c r="A252" s="99">
        <f t="shared" si="29"/>
        <v>1.0610324580451267</v>
      </c>
      <c r="B252" s="100">
        <f t="shared" si="28"/>
        <v>1.5720257386859934E-2</v>
      </c>
      <c r="C252">
        <f>fossil!J105</f>
        <v>4331</v>
      </c>
      <c r="D252" t="str">
        <f>fossil!K105</f>
        <v>HSS</v>
      </c>
      <c r="E252" t="str">
        <f>fossil!L105</f>
        <v>NA</v>
      </c>
      <c r="F252" t="str">
        <f>fossil!M105</f>
        <v>H402</v>
      </c>
      <c r="G252">
        <f>fossil!N105</f>
        <v>0</v>
      </c>
      <c r="K252"/>
      <c r="L252"/>
      <c r="M252"/>
      <c r="N252"/>
    </row>
    <row r="253" spans="1:21">
      <c r="A253" s="99">
        <f t="shared" si="29"/>
        <v>1.0610324580451267</v>
      </c>
      <c r="B253" s="100">
        <f t="shared" si="28"/>
        <v>1.7664368616215058E-2</v>
      </c>
      <c r="C253">
        <f>fossil!J106</f>
        <v>4332</v>
      </c>
      <c r="D253" t="str">
        <f>fossil!K106</f>
        <v>HSS</v>
      </c>
      <c r="E253" t="str">
        <f>fossil!L106</f>
        <v>NA</v>
      </c>
      <c r="F253" t="str">
        <f>fossil!M106</f>
        <v>H402</v>
      </c>
      <c r="G253">
        <f>fossil!N106</f>
        <v>0</v>
      </c>
      <c r="K253"/>
      <c r="L253"/>
      <c r="M253"/>
      <c r="N253"/>
    </row>
    <row r="254" spans="1:21">
      <c r="A254" s="99">
        <f t="shared" si="29"/>
        <v>1.0610324580451267</v>
      </c>
      <c r="B254" s="100">
        <f t="shared" si="28"/>
        <v>1.9813884217240806E-2</v>
      </c>
      <c r="C254">
        <f>fossil!J107</f>
        <v>4333</v>
      </c>
      <c r="D254" t="str">
        <f>fossil!K107</f>
        <v>HSS</v>
      </c>
      <c r="E254" t="str">
        <f>fossil!L107</f>
        <v>NA</v>
      </c>
      <c r="F254" t="str">
        <f>fossil!M107</f>
        <v>H402</v>
      </c>
      <c r="G254">
        <f>fossil!N107</f>
        <v>0</v>
      </c>
      <c r="H254"/>
      <c r="I254"/>
      <c r="J254"/>
    </row>
    <row r="255" spans="1:21">
      <c r="A255" s="99">
        <f t="shared" si="29"/>
        <v>1.0610324580451267</v>
      </c>
      <c r="B255" s="100">
        <f t="shared" si="28"/>
        <v>1.7582859231129035E-2</v>
      </c>
      <c r="C255">
        <f>fossil!J108</f>
        <v>4335</v>
      </c>
      <c r="D255" t="str">
        <f>fossil!K108</f>
        <v>HSS</v>
      </c>
      <c r="E255" t="str">
        <f>fossil!L108</f>
        <v>NA</v>
      </c>
      <c r="F255" t="str">
        <f>fossil!M108</f>
        <v>H402</v>
      </c>
      <c r="G255">
        <f>fossil!N108</f>
        <v>0</v>
      </c>
      <c r="H255"/>
      <c r="I255"/>
      <c r="J255"/>
    </row>
    <row r="256" spans="1:21">
      <c r="A256" s="99">
        <f t="shared" si="29"/>
        <v>1.0610324580451267</v>
      </c>
      <c r="B256" s="100">
        <f t="shared" si="28"/>
        <v>1.5812955046372954E-2</v>
      </c>
      <c r="C256">
        <f>fossil!J109</f>
        <v>4336</v>
      </c>
      <c r="D256" t="str">
        <f>fossil!K109</f>
        <v>HSS</v>
      </c>
      <c r="E256" t="str">
        <f>fossil!L109</f>
        <v>NA</v>
      </c>
      <c r="F256" t="str">
        <f>fossil!M109</f>
        <v>H402</v>
      </c>
      <c r="G256">
        <f>fossil!N109</f>
        <v>0</v>
      </c>
      <c r="H256"/>
      <c r="I256"/>
      <c r="J256"/>
    </row>
    <row r="257" spans="1:10">
      <c r="A257" s="99">
        <f t="shared" si="29"/>
        <v>1.0610324580451267</v>
      </c>
      <c r="B257" s="100">
        <f t="shared" si="28"/>
        <v>1.5810835844730545E-2</v>
      </c>
      <c r="C257">
        <f>fossil!J110</f>
        <v>4337</v>
      </c>
      <c r="D257" t="str">
        <f>fossil!K110</f>
        <v>HSS</v>
      </c>
      <c r="E257" t="str">
        <f>fossil!L110</f>
        <v>NA</v>
      </c>
      <c r="F257" t="str">
        <f>fossil!M110</f>
        <v>H402</v>
      </c>
      <c r="G257">
        <f>fossil!N110</f>
        <v>0</v>
      </c>
      <c r="H257"/>
      <c r="I257"/>
      <c r="J257"/>
    </row>
    <row r="258" spans="1:10">
      <c r="A258" s="99">
        <f t="shared" si="29"/>
        <v>1.0610324580451267</v>
      </c>
      <c r="B258" s="100">
        <f t="shared" si="28"/>
        <v>1.685526466649977E-2</v>
      </c>
      <c r="C258">
        <f>fossil!J111</f>
        <v>4338</v>
      </c>
      <c r="D258" t="str">
        <f>fossil!K111</f>
        <v>HSS</v>
      </c>
      <c r="E258" t="str">
        <f>fossil!L111</f>
        <v>NA</v>
      </c>
      <c r="F258" t="str">
        <f>fossil!M111</f>
        <v>H402</v>
      </c>
      <c r="G258">
        <f>fossil!N111</f>
        <v>0</v>
      </c>
      <c r="H258"/>
      <c r="I258"/>
      <c r="J258"/>
    </row>
    <row r="259" spans="1:10">
      <c r="A259" s="99">
        <f t="shared" si="29"/>
        <v>1.0266012428357527</v>
      </c>
      <c r="B259" s="100">
        <f t="shared" si="28"/>
        <v>1.6225180548635761E-2</v>
      </c>
      <c r="C259">
        <f>fossil!J112</f>
        <v>5169</v>
      </c>
      <c r="D259" t="str">
        <f>fossil!K112</f>
        <v>BKA</v>
      </c>
      <c r="E259">
        <f>fossil!L112</f>
        <v>1</v>
      </c>
      <c r="F259" t="str">
        <f>fossil!M112</f>
        <v>H429</v>
      </c>
      <c r="G259">
        <f>fossil!N112</f>
        <v>0</v>
      </c>
      <c r="H259"/>
      <c r="I259"/>
      <c r="J259"/>
    </row>
    <row r="260" spans="1:10">
      <c r="A260" s="99">
        <f t="shared" si="29"/>
        <v>0.96922313975093555</v>
      </c>
      <c r="B260" s="100">
        <f t="shared" si="28"/>
        <v>1.5293436319696159E-2</v>
      </c>
      <c r="C260">
        <f>fossil!J113</f>
        <v>5170</v>
      </c>
      <c r="D260" t="str">
        <f>fossil!K113</f>
        <v>BKA</v>
      </c>
      <c r="E260">
        <f>fossil!L113</f>
        <v>2</v>
      </c>
      <c r="F260" t="str">
        <f>fossil!M113</f>
        <v>H429</v>
      </c>
      <c r="G260">
        <f>fossil!N113</f>
        <v>0</v>
      </c>
      <c r="H260"/>
      <c r="I260"/>
      <c r="J260"/>
    </row>
    <row r="261" spans="1:10">
      <c r="A261" s="99">
        <f t="shared" si="29"/>
        <v>0.96922313975093555</v>
      </c>
      <c r="B261" s="100">
        <f t="shared" si="28"/>
        <v>1.3092686804564001E-2</v>
      </c>
      <c r="C261">
        <f>fossil!J114</f>
        <v>5171</v>
      </c>
      <c r="D261" t="str">
        <f>fossil!K114</f>
        <v>BKA</v>
      </c>
      <c r="E261">
        <f>fossil!L114</f>
        <v>2</v>
      </c>
      <c r="F261" t="str">
        <f>fossil!M114</f>
        <v>H429</v>
      </c>
      <c r="G261">
        <f>fossil!N114</f>
        <v>0</v>
      </c>
      <c r="H261"/>
      <c r="I261"/>
      <c r="J261"/>
    </row>
    <row r="262" spans="1:10">
      <c r="A262" s="99">
        <f t="shared" si="29"/>
        <v>0.96387411119904309</v>
      </c>
      <c r="B262" s="100">
        <f t="shared" si="28"/>
        <v>1.4558553942799498E-2</v>
      </c>
      <c r="C262">
        <f>fossil!J115</f>
        <v>5172</v>
      </c>
      <c r="D262" t="str">
        <f>fossil!K115</f>
        <v>BKA</v>
      </c>
      <c r="E262">
        <f>fossil!L115</f>
        <v>2</v>
      </c>
      <c r="F262" t="str">
        <f>fossil!M115</f>
        <v>H429</v>
      </c>
      <c r="G262">
        <f>fossil!N115</f>
        <v>0</v>
      </c>
      <c r="H262"/>
      <c r="I262"/>
      <c r="J262"/>
    </row>
    <row r="263" spans="1:10">
      <c r="A263" s="99">
        <f t="shared" si="29"/>
        <v>0.96922313975093555</v>
      </c>
      <c r="B263" s="100">
        <f t="shared" si="28"/>
        <v>1.5947530734975124E-2</v>
      </c>
      <c r="C263">
        <f>fossil!J116</f>
        <v>5173</v>
      </c>
      <c r="D263" t="str">
        <f>fossil!K116</f>
        <v>BKA</v>
      </c>
      <c r="E263">
        <f>fossil!L116</f>
        <v>2</v>
      </c>
      <c r="F263" t="str">
        <f>fossil!M116</f>
        <v>H429</v>
      </c>
      <c r="G263">
        <f>fossil!N116</f>
        <v>0</v>
      </c>
      <c r="H263"/>
      <c r="I263"/>
      <c r="J263"/>
    </row>
    <row r="264" spans="1:10">
      <c r="A264" s="99">
        <f t="shared" si="29"/>
        <v>0.96922313975093555</v>
      </c>
      <c r="B264" s="100">
        <f t="shared" si="28"/>
        <v>1.5322226514399304E-2</v>
      </c>
      <c r="C264">
        <f>fossil!J117</f>
        <v>5174</v>
      </c>
      <c r="D264" t="str">
        <f>fossil!K117</f>
        <v>BKA</v>
      </c>
      <c r="E264">
        <f>fossil!L117</f>
        <v>2</v>
      </c>
      <c r="F264" t="str">
        <f>fossil!M117</f>
        <v>H430</v>
      </c>
      <c r="G264">
        <f>fossil!N117</f>
        <v>0</v>
      </c>
      <c r="H264"/>
      <c r="I264"/>
      <c r="J264"/>
    </row>
    <row r="265" spans="1:10">
      <c r="A265" s="99">
        <f t="shared" si="29"/>
        <v>0.96922313975093555</v>
      </c>
      <c r="B265" s="100">
        <f t="shared" si="28"/>
        <v>1.5370564681275857E-2</v>
      </c>
      <c r="C265">
        <f>fossil!J118</f>
        <v>5175</v>
      </c>
      <c r="D265" t="str">
        <f>fossil!K118</f>
        <v>BKA</v>
      </c>
      <c r="E265">
        <f>fossil!L118</f>
        <v>2</v>
      </c>
      <c r="F265" t="str">
        <f>fossil!M118</f>
        <v>H430</v>
      </c>
      <c r="G265">
        <f>fossil!N118</f>
        <v>0</v>
      </c>
    </row>
    <row r="266" spans="1:10">
      <c r="A266"/>
      <c r="B266"/>
      <c r="F266"/>
      <c r="G266"/>
    </row>
    <row r="267" spans="1:10">
      <c r="A267"/>
      <c r="B267"/>
      <c r="F267"/>
      <c r="G267"/>
    </row>
    <row r="268" spans="1:10">
      <c r="A268"/>
      <c r="B268"/>
      <c r="F268"/>
      <c r="G268"/>
    </row>
    <row r="269" spans="1:10">
      <c r="F269"/>
      <c r="G269"/>
    </row>
  </sheetData>
  <mergeCells count="2">
    <mergeCell ref="B5:C5"/>
    <mergeCell ref="D4:D5"/>
  </mergeCells>
  <phoneticPr fontId="11" type="noConversion"/>
  <conditionalFormatting sqref="B150:B265">
    <cfRule type="cellIs" dxfId="9" priority="1" operator="greaterThan">
      <formula>0.025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111"/>
  <sheetViews>
    <sheetView zoomScale="70" zoomScaleNormal="70" workbookViewId="0">
      <selection activeCell="M9" sqref="M9"/>
    </sheetView>
  </sheetViews>
  <sheetFormatPr defaultColWidth="8.875" defaultRowHeight="15.75"/>
  <cols>
    <col min="1" max="1" width="21.125" style="41" customWidth="1"/>
    <col min="2" max="2" width="24.5" style="41" customWidth="1"/>
    <col min="3" max="3" width="24.875" style="41" customWidth="1"/>
    <col min="4" max="4" width="18.625" style="41" customWidth="1"/>
    <col min="5" max="5" width="19.625" style="41" customWidth="1"/>
    <col min="6" max="6" width="24.625" style="41" customWidth="1"/>
    <col min="7" max="7" width="17" style="41" customWidth="1"/>
    <col min="8" max="8" width="17.625" style="41" customWidth="1"/>
    <col min="9" max="9" width="19.125" style="41" customWidth="1"/>
    <col min="10" max="10" width="18.5" style="41" customWidth="1"/>
    <col min="11" max="11" width="11.125" style="41" customWidth="1"/>
    <col min="12" max="12" width="8.875" style="41"/>
    <col min="13" max="13" width="20.875" style="41" customWidth="1"/>
    <col min="14" max="14" width="12.375" style="41" customWidth="1"/>
    <col min="15" max="15" width="8.875" style="41"/>
    <col min="16" max="16" width="12" style="41" customWidth="1"/>
    <col min="17" max="17" width="20.125" style="41" customWidth="1"/>
    <col min="18" max="18" width="13" style="41" customWidth="1"/>
    <col min="19" max="19" width="14.5" style="41" customWidth="1"/>
    <col min="20" max="20" width="8.875" style="41"/>
    <col min="21" max="21" width="18.625" style="41" customWidth="1"/>
    <col min="22" max="23" width="8.875" style="41"/>
    <col min="24" max="24" width="12.875" style="41" customWidth="1"/>
    <col min="25" max="25" width="8.875" style="41"/>
    <col min="26" max="26" width="28.625" style="41" customWidth="1"/>
    <col min="27" max="27" width="27.625" style="41" customWidth="1"/>
    <col min="28" max="28" width="28" style="41" customWidth="1"/>
    <col min="29" max="29" width="27.375" style="41" customWidth="1"/>
    <col min="30" max="16384" width="8.875" style="41"/>
  </cols>
  <sheetData>
    <row r="1" spans="1:29">
      <c r="M1" s="52" t="s">
        <v>67</v>
      </c>
      <c r="Q1" s="52" t="s">
        <v>67</v>
      </c>
      <c r="U1" s="52" t="s">
        <v>67</v>
      </c>
      <c r="Z1" s="67"/>
      <c r="AA1" s="66"/>
      <c r="AB1" s="63"/>
      <c r="AC1" s="63"/>
    </row>
    <row r="2" spans="1:29" ht="16.5" thickBot="1">
      <c r="A2" s="16"/>
      <c r="K2" s="41" t="s">
        <v>24</v>
      </c>
      <c r="L2" s="1" t="s">
        <v>0</v>
      </c>
      <c r="M2" s="1" t="s">
        <v>48</v>
      </c>
      <c r="N2" s="1" t="s">
        <v>64</v>
      </c>
      <c r="O2" s="41" t="s">
        <v>24</v>
      </c>
      <c r="P2" s="1" t="s">
        <v>0</v>
      </c>
      <c r="Q2" s="1" t="s">
        <v>49</v>
      </c>
      <c r="R2" s="1" t="s">
        <v>65</v>
      </c>
      <c r="S2" s="41" t="s">
        <v>24</v>
      </c>
      <c r="T2" s="1" t="s">
        <v>0</v>
      </c>
      <c r="U2" s="1" t="s">
        <v>50</v>
      </c>
      <c r="V2" s="1" t="s">
        <v>66</v>
      </c>
      <c r="Z2" s="67"/>
      <c r="AA2" s="66"/>
      <c r="AB2" s="63"/>
      <c r="AC2" s="63"/>
    </row>
    <row r="3" spans="1:29" ht="17.25" thickTop="1" thickBot="1">
      <c r="A3" s="16"/>
      <c r="J3" s="21"/>
      <c r="K3" s="116"/>
      <c r="L3" s="45"/>
      <c r="M3" s="45"/>
      <c r="N3" s="25"/>
      <c r="O3" s="116"/>
      <c r="P3" s="45"/>
      <c r="Q3" s="45"/>
      <c r="R3" s="25"/>
      <c r="S3" s="116"/>
      <c r="T3" s="45"/>
      <c r="U3" s="45"/>
      <c r="X3" s="2" t="s">
        <v>8</v>
      </c>
      <c r="Z3" s="20" t="s">
        <v>71</v>
      </c>
      <c r="AA3" s="20" t="s">
        <v>71</v>
      </c>
      <c r="AB3" s="65" t="s">
        <v>75</v>
      </c>
      <c r="AC3" s="20" t="s">
        <v>71</v>
      </c>
    </row>
    <row r="4" spans="1:29" ht="16.5" thickTop="1">
      <c r="A4" s="53"/>
      <c r="J4" s="45"/>
      <c r="K4" s="44"/>
      <c r="L4" s="45"/>
      <c r="M4" s="45"/>
      <c r="N4" s="46"/>
      <c r="O4" s="44"/>
      <c r="P4" s="45"/>
      <c r="Q4" s="45"/>
      <c r="R4" s="46"/>
      <c r="S4" s="44"/>
      <c r="T4" s="45"/>
      <c r="U4" s="45"/>
      <c r="Z4" s="54" t="s">
        <v>57</v>
      </c>
      <c r="AA4" s="54" t="s">
        <v>58</v>
      </c>
      <c r="AB4" s="47" t="s">
        <v>70</v>
      </c>
      <c r="AC4" s="54" t="s">
        <v>59</v>
      </c>
    </row>
    <row r="5" spans="1:29">
      <c r="A5" s="3"/>
      <c r="B5" s="3"/>
      <c r="E5" s="3"/>
      <c r="F5" s="3"/>
      <c r="J5" s="45"/>
      <c r="K5" s="44"/>
      <c r="L5" s="45"/>
      <c r="M5" s="45"/>
      <c r="N5" s="46"/>
      <c r="O5" s="44"/>
      <c r="P5" s="45"/>
      <c r="Q5" s="45"/>
      <c r="R5" s="46"/>
      <c r="S5" s="44"/>
      <c r="T5" s="45"/>
      <c r="U5" s="45"/>
      <c r="X5" s="3"/>
      <c r="AA5" s="3"/>
      <c r="AB5" s="3"/>
      <c r="AC5" s="3"/>
    </row>
    <row r="6" spans="1:29" ht="33.75">
      <c r="A6" s="3"/>
      <c r="B6" s="174" t="s">
        <v>45</v>
      </c>
      <c r="C6" s="174"/>
      <c r="D6" s="4" t="s">
        <v>52</v>
      </c>
      <c r="E6" s="5" t="s">
        <v>9</v>
      </c>
      <c r="F6" s="5" t="s">
        <v>53</v>
      </c>
      <c r="H6" s="3"/>
      <c r="J6" s="45"/>
      <c r="K6" s="44"/>
      <c r="L6" s="45"/>
      <c r="M6" s="45"/>
      <c r="N6" s="46"/>
      <c r="O6" s="44"/>
      <c r="P6" s="45"/>
      <c r="Q6" s="45"/>
      <c r="R6" s="46"/>
      <c r="S6" s="44"/>
      <c r="T6" s="45"/>
      <c r="U6" s="45"/>
    </row>
    <row r="7" spans="1:29">
      <c r="A7" s="53"/>
      <c r="B7" s="3"/>
      <c r="C7" s="15"/>
      <c r="D7" s="3"/>
      <c r="E7" s="6"/>
      <c r="F7" s="7"/>
      <c r="G7" s="68"/>
      <c r="H7" s="3"/>
      <c r="J7" s="45"/>
      <c r="K7" s="44"/>
      <c r="L7" s="45"/>
      <c r="M7" s="45"/>
      <c r="N7" s="46"/>
      <c r="O7" s="44"/>
      <c r="P7" s="45"/>
      <c r="Q7" s="45"/>
      <c r="R7" s="46"/>
      <c r="S7" s="44"/>
      <c r="T7" s="45"/>
      <c r="U7" s="45"/>
    </row>
    <row r="8" spans="1:29">
      <c r="A8" s="3"/>
      <c r="B8" s="3"/>
      <c r="C8" s="15"/>
      <c r="D8" s="55"/>
      <c r="E8" s="6"/>
      <c r="F8" s="7"/>
      <c r="G8" s="69"/>
      <c r="J8" s="45"/>
      <c r="K8" s="44"/>
      <c r="L8" s="45"/>
      <c r="M8" s="45"/>
      <c r="N8" s="46"/>
      <c r="O8" s="44"/>
      <c r="P8" s="45"/>
      <c r="Q8" s="45"/>
      <c r="R8" s="46"/>
      <c r="S8" s="44"/>
      <c r="T8" s="45"/>
      <c r="U8" s="45"/>
    </row>
    <row r="9" spans="1:29">
      <c r="A9" s="3"/>
      <c r="B9" s="3"/>
      <c r="C9" s="15"/>
      <c r="D9" s="56"/>
      <c r="E9" s="6"/>
      <c r="F9" s="7"/>
      <c r="G9" s="68"/>
      <c r="J9" s="45"/>
      <c r="K9" s="44"/>
      <c r="L9" s="45"/>
      <c r="M9" s="45"/>
      <c r="N9" s="46"/>
      <c r="O9" s="44"/>
      <c r="P9" s="45"/>
      <c r="Q9" s="45"/>
      <c r="R9" s="46"/>
      <c r="S9" s="44"/>
      <c r="T9" s="45"/>
      <c r="U9" s="45"/>
    </row>
    <row r="10" spans="1:29">
      <c r="A10" s="3"/>
      <c r="B10" s="3"/>
      <c r="C10" s="15"/>
      <c r="D10" s="56"/>
      <c r="E10" s="6"/>
      <c r="F10" s="7"/>
      <c r="G10" s="69"/>
      <c r="J10" s="45"/>
      <c r="K10" s="44"/>
      <c r="L10" s="45"/>
      <c r="M10" s="45"/>
      <c r="N10" s="46"/>
      <c r="O10" s="44"/>
      <c r="P10" s="45"/>
      <c r="Q10" s="64"/>
      <c r="R10" s="46"/>
      <c r="S10" s="44"/>
      <c r="T10" s="45"/>
      <c r="U10" s="45"/>
    </row>
    <row r="11" spans="1:29" ht="18" customHeight="1">
      <c r="A11" s="16"/>
      <c r="B11" s="10" t="s">
        <v>36</v>
      </c>
      <c r="C11" s="11" t="s">
        <v>10</v>
      </c>
      <c r="D11" s="11" t="s">
        <v>54</v>
      </c>
      <c r="E11" s="11" t="s">
        <v>55</v>
      </c>
      <c r="F11" s="11" t="s">
        <v>56</v>
      </c>
      <c r="H11" s="48"/>
      <c r="J11" s="45"/>
      <c r="K11" s="44"/>
      <c r="L11" s="45"/>
      <c r="M11" s="45"/>
      <c r="N11" s="46"/>
      <c r="O11" s="44"/>
      <c r="P11" s="45"/>
      <c r="Q11" s="45"/>
      <c r="R11" s="46"/>
      <c r="S11" s="44"/>
      <c r="T11" s="45"/>
      <c r="U11" s="45"/>
    </row>
    <row r="12" spans="1:29">
      <c r="A12" s="16"/>
      <c r="B12"/>
      <c r="C12" s="9"/>
      <c r="D12" s="13"/>
      <c r="E12" s="14"/>
      <c r="F12" s="3"/>
      <c r="G12" s="8"/>
      <c r="J12" s="45"/>
      <c r="K12" s="44"/>
      <c r="L12" s="45"/>
      <c r="M12" s="45"/>
      <c r="N12" s="46"/>
      <c r="O12" s="44"/>
      <c r="P12" s="45"/>
      <c r="Q12" s="45"/>
      <c r="R12" s="46"/>
      <c r="S12" s="44"/>
      <c r="T12" s="45"/>
      <c r="U12" s="45"/>
    </row>
    <row r="13" spans="1:29">
      <c r="A13" s="16"/>
      <c r="B13" s="12"/>
      <c r="C13" s="9"/>
      <c r="D13" s="13"/>
      <c r="E13" s="14"/>
      <c r="F13" s="3"/>
      <c r="J13" s="45"/>
      <c r="K13" s="44"/>
      <c r="L13" s="45"/>
      <c r="M13" s="45"/>
      <c r="N13" s="46"/>
      <c r="O13" s="44"/>
      <c r="P13" s="45"/>
      <c r="Q13" s="45"/>
      <c r="R13" s="46"/>
      <c r="S13" s="44"/>
      <c r="T13" s="45"/>
      <c r="U13" s="45"/>
    </row>
    <row r="14" spans="1:29">
      <c r="A14" s="16"/>
      <c r="B14" s="12"/>
      <c r="C14" s="9"/>
      <c r="D14" s="13"/>
      <c r="E14" s="14"/>
      <c r="F14" s="3"/>
      <c r="J14" s="45"/>
      <c r="K14" s="44"/>
      <c r="L14" s="45"/>
      <c r="M14" s="45"/>
      <c r="N14" s="46"/>
      <c r="O14" s="44"/>
      <c r="P14" s="45"/>
      <c r="Q14" s="45"/>
      <c r="R14" s="46"/>
      <c r="S14" s="44"/>
      <c r="T14" s="45"/>
      <c r="U14" s="45"/>
    </row>
    <row r="15" spans="1:29">
      <c r="A15" s="16"/>
      <c r="B15" s="12"/>
      <c r="C15" s="9"/>
      <c r="D15" s="13"/>
      <c r="E15" s="14"/>
      <c r="F15" s="3"/>
      <c r="J15" s="45"/>
      <c r="K15" s="44"/>
      <c r="L15" s="45"/>
      <c r="M15" s="45"/>
      <c r="N15" s="46"/>
      <c r="O15" s="44"/>
      <c r="P15" s="45"/>
      <c r="Q15" s="45"/>
      <c r="R15" s="46"/>
      <c r="S15" s="44"/>
      <c r="T15" s="45"/>
      <c r="U15" s="45"/>
    </row>
    <row r="16" spans="1:29">
      <c r="A16" s="16"/>
      <c r="B16" s="27"/>
      <c r="C16" s="28"/>
      <c r="D16" s="29"/>
      <c r="E16" s="57"/>
      <c r="F16" s="30"/>
      <c r="J16" s="45"/>
      <c r="K16" s="44"/>
      <c r="L16" s="45"/>
      <c r="M16" s="45"/>
      <c r="N16" s="46"/>
      <c r="O16" s="44"/>
      <c r="P16" s="45"/>
      <c r="Q16" s="45"/>
      <c r="R16" s="46"/>
      <c r="S16" s="44"/>
      <c r="T16" s="45"/>
      <c r="U16" s="45"/>
    </row>
    <row r="17" spans="1:21" ht="18">
      <c r="A17" s="114" t="s">
        <v>76</v>
      </c>
      <c r="B17" s="115" t="s">
        <v>21</v>
      </c>
      <c r="C17" s="115" t="s">
        <v>22</v>
      </c>
      <c r="D17" s="115" t="s">
        <v>4</v>
      </c>
      <c r="E17" s="115" t="s">
        <v>5</v>
      </c>
      <c r="J17" s="45"/>
      <c r="K17" s="44"/>
      <c r="L17" s="45"/>
      <c r="M17" s="45"/>
      <c r="N17" s="46"/>
      <c r="O17" s="44"/>
      <c r="P17" s="45"/>
      <c r="Q17" s="45"/>
      <c r="R17" s="46"/>
      <c r="S17" s="44"/>
      <c r="T17" s="45"/>
      <c r="U17" s="45"/>
    </row>
    <row r="18" spans="1:21">
      <c r="A18" s="107" t="s">
        <v>48</v>
      </c>
      <c r="B18" s="108"/>
      <c r="C18" s="108"/>
      <c r="D18" s="108"/>
      <c r="E18" s="108"/>
      <c r="J18" s="45"/>
      <c r="K18" s="44"/>
      <c r="L18" s="45"/>
      <c r="M18" s="45"/>
      <c r="N18" s="46"/>
      <c r="O18" s="44"/>
      <c r="P18" s="45"/>
      <c r="Q18" s="45"/>
      <c r="R18" s="46"/>
      <c r="S18" s="44"/>
      <c r="T18" s="45"/>
      <c r="U18" s="45"/>
    </row>
    <row r="19" spans="1:21">
      <c r="A19" s="107" t="s">
        <v>49</v>
      </c>
      <c r="B19" s="108"/>
      <c r="C19" s="108"/>
      <c r="D19" s="108"/>
      <c r="E19" s="108"/>
      <c r="J19" s="45"/>
      <c r="K19" s="44"/>
      <c r="L19" s="45"/>
      <c r="M19" s="45"/>
      <c r="N19" s="46"/>
      <c r="O19" s="44"/>
      <c r="P19" s="45"/>
      <c r="Q19" s="45"/>
      <c r="R19" s="46"/>
      <c r="S19" s="44"/>
      <c r="T19" s="45"/>
      <c r="U19" s="45"/>
    </row>
    <row r="20" spans="1:21">
      <c r="A20" s="107" t="s">
        <v>50</v>
      </c>
      <c r="B20" s="108"/>
      <c r="C20" s="108"/>
      <c r="D20" s="108"/>
      <c r="E20" s="108"/>
      <c r="J20" s="45"/>
      <c r="K20" s="44"/>
      <c r="L20" s="45"/>
      <c r="M20" s="45"/>
      <c r="N20" s="46"/>
      <c r="O20" s="44"/>
      <c r="P20" s="45"/>
      <c r="Q20" s="45"/>
      <c r="R20" s="46"/>
      <c r="S20" s="44"/>
      <c r="T20" s="45"/>
      <c r="U20" s="45"/>
    </row>
    <row r="21" spans="1:21">
      <c r="A21" s="107" t="s">
        <v>51</v>
      </c>
      <c r="B21" s="108"/>
      <c r="C21" s="108"/>
      <c r="D21" s="108"/>
      <c r="E21" s="108"/>
      <c r="J21" s="45"/>
      <c r="K21" s="44"/>
      <c r="L21" s="45"/>
      <c r="M21" s="45"/>
      <c r="N21" s="46"/>
      <c r="O21" s="44"/>
      <c r="P21" s="45"/>
      <c r="Q21" s="45"/>
      <c r="R21" s="46"/>
      <c r="S21" s="44"/>
      <c r="T21" s="45"/>
      <c r="U21" s="45"/>
    </row>
    <row r="22" spans="1:21" ht="16.5" thickBot="1">
      <c r="J22" s="45"/>
      <c r="K22" s="44"/>
      <c r="L22" s="45"/>
      <c r="M22" s="45"/>
      <c r="N22" s="46"/>
      <c r="O22" s="44"/>
      <c r="P22" s="45"/>
      <c r="Q22" s="45"/>
      <c r="R22" s="46"/>
      <c r="S22" s="44"/>
      <c r="T22" s="45"/>
      <c r="U22" s="45"/>
    </row>
    <row r="23" spans="1:21" ht="17.25" thickTop="1" thickBot="1">
      <c r="J23" s="21"/>
      <c r="K23" s="116"/>
      <c r="L23" s="45"/>
      <c r="M23" s="45"/>
      <c r="N23" s="25"/>
      <c r="O23" s="116"/>
      <c r="P23" s="45"/>
      <c r="Q23" s="45"/>
      <c r="R23" s="25"/>
      <c r="S23" s="116"/>
      <c r="T23" s="45"/>
      <c r="U23" s="45"/>
    </row>
    <row r="24" spans="1:21" ht="16.5" thickTop="1">
      <c r="A24" s="177"/>
      <c r="B24" s="177"/>
      <c r="C24" s="177"/>
      <c r="D24" s="177"/>
      <c r="E24" s="177"/>
      <c r="F24" s="177"/>
      <c r="G24" s="177"/>
      <c r="H24" s="177"/>
      <c r="M24" s="52" t="s">
        <v>68</v>
      </c>
      <c r="Q24" s="52" t="s">
        <v>68</v>
      </c>
      <c r="U24" s="52" t="s">
        <v>68</v>
      </c>
    </row>
    <row r="25" spans="1:21">
      <c r="A25" s="84" t="s">
        <v>35</v>
      </c>
      <c r="B25" s="85" t="s">
        <v>61</v>
      </c>
      <c r="C25" s="84" t="s">
        <v>35</v>
      </c>
      <c r="D25" s="85" t="s">
        <v>61</v>
      </c>
      <c r="E25" s="84" t="s">
        <v>35</v>
      </c>
      <c r="F25" s="84" t="s">
        <v>61</v>
      </c>
      <c r="G25" s="84" t="s">
        <v>35</v>
      </c>
      <c r="H25" s="84" t="s">
        <v>61</v>
      </c>
      <c r="L25" s="176" t="s">
        <v>69</v>
      </c>
      <c r="P25" s="176" t="s">
        <v>69</v>
      </c>
      <c r="T25" s="176" t="s">
        <v>69</v>
      </c>
    </row>
    <row r="26" spans="1:21">
      <c r="A26" s="86"/>
      <c r="B26" s="87"/>
      <c r="C26" s="86"/>
      <c r="D26" s="87"/>
      <c r="E26" s="88"/>
      <c r="F26" s="89"/>
      <c r="G26" s="90"/>
      <c r="H26" s="91"/>
      <c r="L26" s="176"/>
      <c r="P26" s="176"/>
      <c r="T26" s="176"/>
    </row>
    <row r="27" spans="1:21">
      <c r="A27" s="86"/>
      <c r="B27" s="87"/>
      <c r="C27" s="86"/>
      <c r="D27" s="87"/>
      <c r="E27" s="88"/>
      <c r="F27" s="89"/>
      <c r="G27" s="90"/>
      <c r="H27" s="91"/>
      <c r="L27" s="176"/>
      <c r="P27" s="176"/>
      <c r="T27" s="176"/>
    </row>
    <row r="28" spans="1:21">
      <c r="A28" s="86"/>
      <c r="B28" s="87"/>
      <c r="C28" s="86"/>
      <c r="D28" s="87"/>
      <c r="E28" s="88"/>
      <c r="F28" s="89"/>
      <c r="G28" s="90"/>
      <c r="H28" s="91"/>
      <c r="L28" s="176"/>
      <c r="P28" s="176"/>
      <c r="T28" s="176"/>
    </row>
    <row r="29" spans="1:21">
      <c r="A29" s="86"/>
      <c r="B29" s="87"/>
      <c r="C29" s="86"/>
      <c r="D29" s="87"/>
      <c r="E29" s="88"/>
      <c r="F29" s="89"/>
      <c r="G29" s="90"/>
      <c r="H29" s="91"/>
      <c r="L29" s="176"/>
      <c r="P29" s="176"/>
      <c r="T29" s="176"/>
    </row>
    <row r="30" spans="1:21">
      <c r="A30" s="86"/>
      <c r="B30" s="87"/>
      <c r="C30" s="86"/>
      <c r="D30" s="87"/>
      <c r="E30" s="88"/>
      <c r="F30" s="89"/>
      <c r="G30" s="90"/>
      <c r="H30" s="91"/>
      <c r="L30" s="176"/>
      <c r="P30" s="176"/>
      <c r="T30" s="176"/>
    </row>
    <row r="31" spans="1:21">
      <c r="A31" s="86"/>
      <c r="B31" s="87"/>
      <c r="C31" s="86"/>
      <c r="D31" s="87"/>
      <c r="E31" s="88"/>
      <c r="F31" s="89"/>
      <c r="G31" s="90"/>
      <c r="H31" s="91"/>
      <c r="L31" s="176"/>
      <c r="P31" s="176"/>
      <c r="T31" s="176"/>
    </row>
    <row r="32" spans="1:21">
      <c r="A32" s="86"/>
      <c r="B32" s="87"/>
      <c r="C32" s="86"/>
      <c r="D32" s="87"/>
      <c r="E32" s="88"/>
      <c r="F32" s="89"/>
      <c r="G32" s="90"/>
      <c r="H32" s="91"/>
      <c r="L32" s="176"/>
      <c r="P32" s="176"/>
      <c r="T32" s="176"/>
    </row>
    <row r="33" spans="1:20">
      <c r="A33" s="86"/>
      <c r="B33" s="87"/>
      <c r="C33" s="86"/>
      <c r="D33" s="87"/>
      <c r="E33" s="88"/>
      <c r="F33" s="89"/>
      <c r="G33" s="90"/>
      <c r="H33" s="91"/>
      <c r="L33" s="176"/>
      <c r="P33" s="176"/>
      <c r="T33" s="176"/>
    </row>
    <row r="34" spans="1:20">
      <c r="A34" s="86"/>
      <c r="B34" s="87"/>
      <c r="C34" s="86"/>
      <c r="D34" s="87"/>
      <c r="E34" s="88"/>
      <c r="F34" s="89"/>
      <c r="G34" s="90"/>
      <c r="H34" s="91"/>
      <c r="L34" s="176"/>
      <c r="P34" s="176"/>
      <c r="T34" s="176"/>
    </row>
    <row r="35" spans="1:20">
      <c r="A35" s="86"/>
      <c r="B35" s="87"/>
      <c r="C35" s="86"/>
      <c r="D35" s="87"/>
      <c r="E35" s="88"/>
      <c r="F35" s="89"/>
      <c r="G35" s="90"/>
      <c r="H35" s="91"/>
      <c r="L35" s="176"/>
      <c r="P35" s="176"/>
      <c r="T35" s="176"/>
    </row>
    <row r="36" spans="1:20">
      <c r="A36" s="86"/>
      <c r="B36" s="87"/>
      <c r="C36" s="86"/>
      <c r="D36" s="87"/>
      <c r="E36" s="88"/>
      <c r="F36" s="89"/>
      <c r="G36" s="90"/>
      <c r="H36" s="91"/>
      <c r="L36" s="176"/>
      <c r="P36" s="176"/>
      <c r="T36" s="176"/>
    </row>
    <row r="37" spans="1:20">
      <c r="A37" s="86"/>
      <c r="B37" s="87"/>
      <c r="C37" s="86"/>
      <c r="D37" s="87"/>
      <c r="E37" s="88"/>
      <c r="F37" s="89"/>
      <c r="G37" s="90"/>
      <c r="H37" s="91"/>
      <c r="L37" s="176"/>
      <c r="P37" s="176"/>
      <c r="T37" s="176"/>
    </row>
    <row r="38" spans="1:20">
      <c r="A38" s="86"/>
      <c r="B38" s="87"/>
      <c r="C38" s="86"/>
      <c r="D38" s="87"/>
      <c r="E38" s="88"/>
      <c r="F38" s="89"/>
      <c r="G38" s="90"/>
      <c r="H38" s="91"/>
      <c r="L38" s="176"/>
      <c r="P38" s="176"/>
      <c r="T38" s="176"/>
    </row>
    <row r="39" spans="1:20">
      <c r="A39" s="86"/>
      <c r="B39" s="87"/>
      <c r="C39" s="86"/>
      <c r="D39" s="87"/>
      <c r="E39" s="88"/>
      <c r="F39" s="89"/>
      <c r="G39" s="90"/>
      <c r="H39" s="91"/>
      <c r="L39" s="176"/>
      <c r="P39" s="176"/>
      <c r="T39" s="176"/>
    </row>
    <row r="40" spans="1:20">
      <c r="A40" s="86"/>
      <c r="B40" s="87"/>
      <c r="C40" s="86"/>
      <c r="D40" s="87"/>
      <c r="E40" s="88"/>
      <c r="F40" s="89"/>
      <c r="G40" s="90"/>
      <c r="H40" s="91"/>
      <c r="L40" s="176"/>
      <c r="P40" s="176"/>
      <c r="T40" s="176"/>
    </row>
    <row r="41" spans="1:20">
      <c r="A41" s="86"/>
      <c r="B41" s="87"/>
      <c r="C41" s="86"/>
      <c r="D41" s="87"/>
      <c r="E41" s="88"/>
      <c r="F41" s="89"/>
      <c r="G41" s="90"/>
      <c r="H41" s="91"/>
      <c r="L41" s="176"/>
      <c r="P41" s="176"/>
      <c r="T41" s="176"/>
    </row>
    <row r="42" spans="1:20">
      <c r="A42" s="86"/>
      <c r="B42" s="87"/>
      <c r="C42" s="86"/>
      <c r="D42" s="87"/>
      <c r="E42" s="88"/>
      <c r="F42" s="89"/>
      <c r="G42" s="90"/>
      <c r="H42" s="91"/>
      <c r="L42" s="176"/>
      <c r="P42" s="176"/>
      <c r="T42" s="176"/>
    </row>
    <row r="43" spans="1:20">
      <c r="C43" s="86"/>
      <c r="D43" s="87"/>
      <c r="E43" s="88"/>
      <c r="F43" s="89"/>
      <c r="G43" s="90"/>
      <c r="H43" s="91"/>
      <c r="L43" s="176"/>
      <c r="P43" s="176"/>
      <c r="T43" s="176"/>
    </row>
    <row r="44" spans="1:20">
      <c r="C44" s="86"/>
      <c r="D44" s="87"/>
      <c r="E44" s="88"/>
      <c r="F44" s="89"/>
      <c r="G44" s="90"/>
      <c r="H44" s="91"/>
      <c r="L44" s="176"/>
      <c r="P44" s="176"/>
      <c r="T44" s="176"/>
    </row>
    <row r="45" spans="1:20">
      <c r="C45" s="86"/>
      <c r="D45" s="87"/>
      <c r="E45" s="88"/>
      <c r="F45" s="89"/>
      <c r="G45" s="90"/>
      <c r="H45" s="91"/>
      <c r="L45" s="176"/>
      <c r="P45" s="176"/>
      <c r="T45" s="176"/>
    </row>
    <row r="46" spans="1:20">
      <c r="C46" s="86"/>
      <c r="D46" s="87"/>
      <c r="E46" s="88"/>
      <c r="F46" s="89"/>
      <c r="G46" s="90"/>
      <c r="H46" s="91"/>
    </row>
    <row r="47" spans="1:20">
      <c r="C47" s="86"/>
      <c r="D47" s="87"/>
      <c r="E47" s="88"/>
      <c r="F47" s="89"/>
      <c r="G47" s="90"/>
      <c r="H47" s="91"/>
    </row>
    <row r="48" spans="1:20">
      <c r="C48" s="86"/>
      <c r="D48" s="87"/>
      <c r="E48" s="88"/>
      <c r="F48" s="89"/>
      <c r="G48" s="90"/>
      <c r="H48" s="91"/>
    </row>
    <row r="49" spans="3:8">
      <c r="C49" s="86"/>
      <c r="D49" s="87"/>
      <c r="E49" s="88"/>
      <c r="F49" s="89"/>
      <c r="G49" s="90"/>
      <c r="H49" s="91"/>
    </row>
    <row r="50" spans="3:8">
      <c r="C50" s="86"/>
      <c r="D50" s="87"/>
      <c r="E50" s="88"/>
      <c r="F50" s="89"/>
      <c r="G50" s="90"/>
      <c r="H50" s="91"/>
    </row>
    <row r="51" spans="3:8">
      <c r="C51" s="86"/>
      <c r="D51" s="87"/>
      <c r="E51" s="88"/>
      <c r="F51" s="89"/>
      <c r="G51" s="90"/>
      <c r="H51" s="91"/>
    </row>
    <row r="52" spans="3:8">
      <c r="C52" s="86"/>
      <c r="D52" s="87"/>
      <c r="E52" s="88"/>
      <c r="F52" s="89"/>
      <c r="G52" s="90"/>
      <c r="H52" s="91"/>
    </row>
    <row r="53" spans="3:8">
      <c r="C53" s="86"/>
      <c r="D53" s="87"/>
      <c r="E53" s="88"/>
      <c r="F53" s="89"/>
      <c r="G53" s="90"/>
      <c r="H53" s="91"/>
    </row>
    <row r="54" spans="3:8">
      <c r="C54" s="86"/>
      <c r="D54" s="87"/>
      <c r="E54" s="88"/>
      <c r="F54" s="89"/>
      <c r="G54" s="90"/>
      <c r="H54" s="91"/>
    </row>
    <row r="55" spans="3:8">
      <c r="C55" s="86"/>
      <c r="D55" s="87"/>
      <c r="E55" s="88"/>
      <c r="F55" s="89"/>
      <c r="G55" s="90"/>
      <c r="H55" s="91"/>
    </row>
    <row r="56" spans="3:8">
      <c r="E56" s="88"/>
      <c r="F56" s="89"/>
      <c r="G56" s="90"/>
      <c r="H56" s="91"/>
    </row>
    <row r="57" spans="3:8">
      <c r="E57" s="88"/>
      <c r="F57" s="89"/>
      <c r="G57" s="90"/>
      <c r="H57" s="91"/>
    </row>
    <row r="58" spans="3:8">
      <c r="E58" s="88"/>
      <c r="F58" s="89"/>
      <c r="G58" s="90"/>
      <c r="H58" s="91"/>
    </row>
    <row r="59" spans="3:8">
      <c r="G59" s="90"/>
      <c r="H59" s="91"/>
    </row>
    <row r="60" spans="3:8">
      <c r="G60" s="90"/>
      <c r="H60" s="91"/>
    </row>
    <row r="61" spans="3:8">
      <c r="G61" s="90"/>
      <c r="H61" s="91"/>
    </row>
    <row r="62" spans="3:8">
      <c r="G62" s="90"/>
      <c r="H62" s="91"/>
    </row>
    <row r="63" spans="3:8">
      <c r="G63" s="49"/>
      <c r="H63" s="50"/>
    </row>
    <row r="64" spans="3:8">
      <c r="G64" s="49"/>
      <c r="H64" s="50"/>
    </row>
    <row r="65" spans="1:8">
      <c r="G65" s="49"/>
      <c r="H65" s="50"/>
    </row>
    <row r="66" spans="1:8">
      <c r="G66" s="49"/>
      <c r="H66" s="50"/>
    </row>
    <row r="67" spans="1:8">
      <c r="G67" s="49"/>
      <c r="H67" s="50"/>
    </row>
    <row r="68" spans="1:8">
      <c r="G68" s="49"/>
      <c r="H68" s="50"/>
    </row>
    <row r="69" spans="1:8">
      <c r="G69" s="49"/>
      <c r="H69" s="49"/>
    </row>
    <row r="71" spans="1:8">
      <c r="A71"/>
    </row>
    <row r="72" spans="1:8">
      <c r="B72" s="177"/>
      <c r="C72" s="177"/>
      <c r="D72" s="177"/>
      <c r="E72" s="177"/>
      <c r="F72" s="177"/>
      <c r="G72" s="177"/>
      <c r="H72" s="177"/>
    </row>
    <row r="73" spans="1:8">
      <c r="A73"/>
      <c r="B73" s="92" t="s">
        <v>57</v>
      </c>
      <c r="C73"/>
      <c r="D73" s="93" t="s">
        <v>58</v>
      </c>
      <c r="E73" s="94"/>
      <c r="F73" s="95" t="s">
        <v>60</v>
      </c>
      <c r="G73" s="94"/>
      <c r="H73" s="96" t="s">
        <v>59</v>
      </c>
    </row>
    <row r="74" spans="1:8">
      <c r="A74" s="97" t="s">
        <v>62</v>
      </c>
      <c r="B74" s="97" t="s">
        <v>61</v>
      </c>
      <c r="C74" s="97" t="s">
        <v>62</v>
      </c>
      <c r="D74" s="98" t="s">
        <v>61</v>
      </c>
      <c r="E74" s="97" t="s">
        <v>62</v>
      </c>
      <c r="F74" s="97" t="s">
        <v>61</v>
      </c>
      <c r="G74" s="97" t="s">
        <v>62</v>
      </c>
      <c r="H74" s="97" t="s">
        <v>61</v>
      </c>
    </row>
    <row r="75" spans="1:8">
      <c r="A75" s="51" t="s">
        <v>63</v>
      </c>
      <c r="B75" s="105" t="s">
        <v>72</v>
      </c>
      <c r="C75" s="51" t="s">
        <v>63</v>
      </c>
      <c r="D75" s="106" t="s">
        <v>72</v>
      </c>
      <c r="E75" s="51" t="s">
        <v>63</v>
      </c>
      <c r="F75" s="103" t="s">
        <v>72</v>
      </c>
      <c r="G75" s="51" t="s">
        <v>63</v>
      </c>
      <c r="H75" s="104" t="s">
        <v>72</v>
      </c>
    </row>
    <row r="76" spans="1:8">
      <c r="A76" s="51" t="s">
        <v>63</v>
      </c>
      <c r="B76" s="105" t="s">
        <v>72</v>
      </c>
      <c r="C76" s="51" t="s">
        <v>63</v>
      </c>
      <c r="D76" s="106" t="s">
        <v>72</v>
      </c>
      <c r="E76" s="51" t="s">
        <v>63</v>
      </c>
      <c r="F76" s="103" t="s">
        <v>72</v>
      </c>
      <c r="G76" s="51" t="s">
        <v>63</v>
      </c>
      <c r="H76" s="104" t="s">
        <v>72</v>
      </c>
    </row>
    <row r="77" spans="1:8">
      <c r="A77" s="51" t="s">
        <v>63</v>
      </c>
      <c r="B77" s="105" t="s">
        <v>72</v>
      </c>
      <c r="C77" s="51" t="s">
        <v>63</v>
      </c>
      <c r="D77" s="106" t="s">
        <v>72</v>
      </c>
      <c r="E77" s="51" t="s">
        <v>63</v>
      </c>
      <c r="F77" s="103" t="s">
        <v>72</v>
      </c>
      <c r="G77" s="51" t="s">
        <v>63</v>
      </c>
      <c r="H77" s="104" t="s">
        <v>72</v>
      </c>
    </row>
    <row r="78" spans="1:8">
      <c r="A78" s="99"/>
      <c r="B78" s="100"/>
      <c r="C78" s="86"/>
      <c r="D78" s="100"/>
      <c r="E78" s="101"/>
      <c r="F78" s="102"/>
      <c r="G78" s="101"/>
      <c r="H78" s="103"/>
    </row>
    <row r="79" spans="1:8">
      <c r="A79" s="99"/>
      <c r="B79" s="100"/>
      <c r="C79" s="86"/>
      <c r="D79" s="100"/>
      <c r="E79" s="101"/>
      <c r="F79" s="102"/>
      <c r="G79" s="101"/>
      <c r="H79" s="103"/>
    </row>
    <row r="80" spans="1:8">
      <c r="A80" s="99"/>
      <c r="B80" s="100"/>
      <c r="C80" s="86"/>
      <c r="D80" s="100"/>
      <c r="E80" s="101"/>
      <c r="F80" s="102"/>
      <c r="G80" s="101"/>
      <c r="H80" s="103"/>
    </row>
    <row r="81" spans="1:8">
      <c r="A81" s="99"/>
      <c r="B81" s="100"/>
      <c r="C81" s="86"/>
      <c r="D81" s="100"/>
      <c r="E81" s="101"/>
      <c r="F81" s="102"/>
      <c r="G81" s="101"/>
      <c r="H81" s="103"/>
    </row>
    <row r="82" spans="1:8">
      <c r="A82" s="99"/>
      <c r="B82" s="100"/>
      <c r="C82" s="86"/>
      <c r="D82" s="100"/>
      <c r="E82" s="101"/>
      <c r="F82" s="102"/>
      <c r="G82" s="101"/>
      <c r="H82" s="103"/>
    </row>
    <row r="83" spans="1:8">
      <c r="A83" s="99"/>
      <c r="B83" s="100"/>
      <c r="C83" s="86"/>
      <c r="D83" s="100"/>
      <c r="E83" s="101"/>
      <c r="F83" s="102"/>
      <c r="G83" s="101"/>
      <c r="H83" s="103"/>
    </row>
    <row r="84" spans="1:8">
      <c r="A84" s="99"/>
      <c r="B84" s="100"/>
      <c r="C84" s="86"/>
      <c r="D84" s="100"/>
      <c r="E84" s="101"/>
      <c r="F84" s="102"/>
      <c r="G84" s="101"/>
      <c r="H84" s="103"/>
    </row>
    <row r="85" spans="1:8">
      <c r="A85" s="99"/>
      <c r="B85" s="100"/>
      <c r="C85" s="86"/>
      <c r="D85" s="100"/>
      <c r="E85" s="101"/>
      <c r="F85" s="102"/>
      <c r="G85" s="101"/>
      <c r="H85" s="103"/>
    </row>
    <row r="86" spans="1:8">
      <c r="A86" s="99"/>
      <c r="B86" s="100"/>
      <c r="C86" s="86"/>
      <c r="D86" s="100"/>
      <c r="E86" s="101"/>
      <c r="F86" s="102"/>
      <c r="G86" s="101"/>
      <c r="H86" s="103"/>
    </row>
    <row r="87" spans="1:8">
      <c r="A87" s="99"/>
      <c r="B87" s="100"/>
      <c r="C87" s="86"/>
      <c r="D87" s="100"/>
      <c r="E87" s="101"/>
      <c r="F87" s="102"/>
      <c r="G87" s="101"/>
      <c r="H87" s="103"/>
    </row>
    <row r="88" spans="1:8">
      <c r="A88" s="99"/>
      <c r="B88" s="100"/>
      <c r="C88" s="86"/>
      <c r="D88" s="100"/>
      <c r="E88" s="101"/>
      <c r="F88" s="102"/>
      <c r="G88" s="101"/>
      <c r="H88" s="103"/>
    </row>
    <row r="89" spans="1:8">
      <c r="A89" s="99"/>
      <c r="B89" s="100"/>
      <c r="C89" s="86"/>
      <c r="D89" s="100"/>
      <c r="E89" s="101"/>
      <c r="F89" s="102"/>
      <c r="G89" s="101"/>
      <c r="H89" s="103"/>
    </row>
    <row r="90" spans="1:8">
      <c r="A90" s="99"/>
      <c r="B90" s="100"/>
      <c r="C90" s="86"/>
      <c r="D90" s="100"/>
      <c r="E90" s="101"/>
      <c r="F90" s="102"/>
      <c r="G90" s="101"/>
      <c r="H90" s="103"/>
    </row>
    <row r="91" spans="1:8">
      <c r="A91" s="99"/>
      <c r="B91" s="100"/>
      <c r="C91" s="86"/>
      <c r="D91" s="100"/>
      <c r="E91" s="101"/>
      <c r="F91" s="102"/>
      <c r="G91" s="101"/>
      <c r="H91" s="103"/>
    </row>
    <row r="92" spans="1:8">
      <c r="A92" s="99"/>
      <c r="B92" s="100"/>
      <c r="C92" s="86"/>
      <c r="D92" s="100"/>
      <c r="E92" s="101"/>
      <c r="F92" s="102"/>
      <c r="G92" s="101"/>
      <c r="H92" s="103"/>
    </row>
    <row r="93" spans="1:8">
      <c r="A93" s="99"/>
      <c r="B93" s="100"/>
      <c r="C93" s="86"/>
      <c r="D93" s="100"/>
      <c r="E93" s="101"/>
      <c r="F93" s="102"/>
      <c r="G93" s="101"/>
      <c r="H93" s="103"/>
    </row>
    <row r="94" spans="1:8">
      <c r="A94" s="99"/>
      <c r="B94" s="100"/>
      <c r="C94" s="86"/>
      <c r="D94" s="100"/>
      <c r="E94" s="101"/>
      <c r="F94" s="102"/>
      <c r="G94" s="101"/>
      <c r="H94" s="103"/>
    </row>
    <row r="95" spans="1:8">
      <c r="C95" s="86"/>
      <c r="D95" s="100"/>
      <c r="E95" s="101"/>
      <c r="F95" s="102"/>
      <c r="G95" s="101"/>
      <c r="H95" s="103"/>
    </row>
    <row r="96" spans="1:8">
      <c r="C96" s="86"/>
      <c r="D96" s="100"/>
      <c r="E96" s="101"/>
      <c r="F96" s="102"/>
      <c r="G96" s="101"/>
      <c r="H96" s="103"/>
    </row>
    <row r="97" spans="3:8">
      <c r="C97" s="86"/>
      <c r="D97" s="100"/>
      <c r="E97" s="101"/>
      <c r="F97" s="102"/>
      <c r="G97" s="101"/>
      <c r="H97" s="103"/>
    </row>
    <row r="98" spans="3:8">
      <c r="C98" s="86"/>
      <c r="D98" s="100"/>
      <c r="E98" s="101"/>
      <c r="F98" s="102"/>
      <c r="G98" s="101"/>
      <c r="H98" s="103"/>
    </row>
    <row r="99" spans="3:8">
      <c r="C99" s="86"/>
      <c r="D99" s="100"/>
      <c r="E99" s="101"/>
      <c r="F99" s="102"/>
      <c r="G99" s="101"/>
      <c r="H99" s="103"/>
    </row>
    <row r="100" spans="3:8">
      <c r="C100" s="86"/>
      <c r="D100" s="100"/>
      <c r="E100" s="101"/>
      <c r="F100" s="102"/>
      <c r="G100" s="101"/>
      <c r="H100" s="103"/>
    </row>
    <row r="101" spans="3:8">
      <c r="C101" s="86"/>
      <c r="D101" s="100"/>
      <c r="E101" s="101"/>
      <c r="F101" s="102"/>
      <c r="G101" s="101"/>
      <c r="H101" s="103"/>
    </row>
    <row r="102" spans="3:8">
      <c r="C102" s="86"/>
      <c r="D102" s="100"/>
      <c r="E102" s="101"/>
      <c r="F102" s="102"/>
      <c r="G102" s="101"/>
      <c r="H102" s="103"/>
    </row>
    <row r="103" spans="3:8">
      <c r="C103" s="86"/>
      <c r="D103" s="100"/>
      <c r="E103" s="101"/>
      <c r="F103" s="102"/>
      <c r="G103" s="101"/>
      <c r="H103" s="103"/>
    </row>
    <row r="104" spans="3:8">
      <c r="C104" s="86"/>
      <c r="D104" s="100"/>
      <c r="E104" s="101"/>
      <c r="F104" s="102"/>
      <c r="G104" s="101"/>
      <c r="H104" s="103"/>
    </row>
    <row r="105" spans="3:8">
      <c r="E105" s="101"/>
      <c r="F105" s="102"/>
      <c r="G105" s="101"/>
      <c r="H105" s="103"/>
    </row>
    <row r="106" spans="3:8">
      <c r="E106" s="101"/>
      <c r="F106" s="102"/>
      <c r="G106" s="101"/>
      <c r="H106" s="103"/>
    </row>
    <row r="107" spans="3:8">
      <c r="E107" s="101"/>
      <c r="F107" s="102"/>
      <c r="G107" s="101"/>
      <c r="H107" s="103"/>
    </row>
    <row r="108" spans="3:8">
      <c r="G108" s="101"/>
      <c r="H108" s="103"/>
    </row>
    <row r="109" spans="3:8">
      <c r="G109" s="101"/>
      <c r="H109" s="103"/>
    </row>
    <row r="110" spans="3:8">
      <c r="G110" s="101"/>
      <c r="H110" s="103"/>
    </row>
    <row r="111" spans="3:8">
      <c r="G111" s="101"/>
      <c r="H111" s="103"/>
    </row>
  </sheetData>
  <mergeCells count="6">
    <mergeCell ref="T25:T45"/>
    <mergeCell ref="B6:C6"/>
    <mergeCell ref="A24:H24"/>
    <mergeCell ref="B72:H72"/>
    <mergeCell ref="L25:L45"/>
    <mergeCell ref="P25:P45"/>
  </mergeCells>
  <pageMargins left="0.7" right="0.7" top="0.75" bottom="0.75" header="0.3" footer="0.3"/>
  <pageSetup paperSize="9" orientation="portrait" horizontalDpi="4294967292" verticalDpi="4294967292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47"/>
  <sheetViews>
    <sheetView zoomScaleNormal="100" workbookViewId="0">
      <selection activeCell="U10" sqref="U10"/>
    </sheetView>
  </sheetViews>
  <sheetFormatPr defaultRowHeight="15.75"/>
  <cols>
    <col min="1" max="1" width="9" style="163"/>
    <col min="2" max="2" width="9" style="152" customWidth="1"/>
    <col min="3" max="5" width="9" style="143"/>
    <col min="6" max="7" width="5" style="163" bestFit="1" customWidth="1"/>
    <col min="8" max="12" width="9" style="163"/>
    <col min="13" max="13" width="13.125" style="163" customWidth="1"/>
    <col min="14" max="14" width="13.125" style="161" customWidth="1"/>
    <col min="15" max="15" width="5.625" style="161" bestFit="1" customWidth="1"/>
    <col min="16" max="16" width="5" style="161" bestFit="1" customWidth="1"/>
    <col min="17" max="17" width="13.125" style="163" customWidth="1"/>
    <col min="18" max="18" width="4.875" style="163" bestFit="1" customWidth="1"/>
    <col min="19" max="19" width="4.5" style="163" bestFit="1" customWidth="1"/>
    <col min="20" max="20" width="13.125" style="161" customWidth="1"/>
    <col min="21" max="21" width="15.625" style="163" customWidth="1"/>
    <col min="22" max="22" width="15.625" style="161" customWidth="1"/>
    <col min="23" max="23" width="30.375" style="163" customWidth="1"/>
    <col min="24" max="24" width="45.375" style="163" customWidth="1"/>
    <col min="25" max="25" width="36.25" style="163" customWidth="1"/>
    <col min="26" max="16384" width="9" style="163"/>
  </cols>
  <sheetData>
    <row r="1" spans="1:25" s="149" customFormat="1">
      <c r="A1" s="146" t="s">
        <v>91</v>
      </c>
      <c r="B1" s="147"/>
      <c r="C1" s="148"/>
      <c r="D1" s="148"/>
      <c r="E1" s="148"/>
      <c r="F1" s="178" t="s">
        <v>200</v>
      </c>
      <c r="G1" s="178"/>
      <c r="M1" s="178" t="s">
        <v>186</v>
      </c>
      <c r="N1" s="178"/>
      <c r="O1" s="178"/>
      <c r="P1" s="178"/>
      <c r="Q1" s="178"/>
      <c r="R1" s="178"/>
      <c r="S1" s="178"/>
      <c r="T1" s="178"/>
      <c r="U1" s="178"/>
      <c r="V1" s="150">
        <v>4.1867999999999999</v>
      </c>
    </row>
    <row r="2" spans="1:25" s="151" customFormat="1" ht="47.25">
      <c r="A2" s="151" t="s">
        <v>92</v>
      </c>
      <c r="B2" s="152"/>
      <c r="C2" s="153" t="s">
        <v>93</v>
      </c>
      <c r="D2" s="153" t="s">
        <v>94</v>
      </c>
      <c r="E2" s="153" t="s">
        <v>154</v>
      </c>
      <c r="F2" s="154" t="s">
        <v>199</v>
      </c>
      <c r="G2" s="154" t="s">
        <v>198</v>
      </c>
      <c r="H2" s="151" t="s">
        <v>208</v>
      </c>
      <c r="I2" s="151" t="s">
        <v>210</v>
      </c>
      <c r="J2" s="151" t="s">
        <v>209</v>
      </c>
      <c r="K2" s="151" t="s">
        <v>211</v>
      </c>
      <c r="L2" s="151" t="s">
        <v>212</v>
      </c>
      <c r="M2" s="151" t="s">
        <v>183</v>
      </c>
      <c r="N2" s="155"/>
      <c r="O2" s="156" t="s">
        <v>198</v>
      </c>
      <c r="P2" s="156" t="s">
        <v>199</v>
      </c>
      <c r="Q2" s="151" t="s">
        <v>184</v>
      </c>
      <c r="R2" s="152" t="s">
        <v>198</v>
      </c>
      <c r="S2" s="152" t="s">
        <v>199</v>
      </c>
      <c r="T2" s="155"/>
      <c r="U2" s="151" t="s">
        <v>185</v>
      </c>
      <c r="V2" s="155"/>
      <c r="W2" s="151" t="s">
        <v>164</v>
      </c>
      <c r="X2" s="151" t="s">
        <v>168</v>
      </c>
      <c r="Y2" s="151" t="s">
        <v>169</v>
      </c>
    </row>
    <row r="3" spans="1:25" ht="173.25">
      <c r="A3" s="151" t="s">
        <v>15</v>
      </c>
      <c r="B3" s="152" t="s">
        <v>202</v>
      </c>
      <c r="C3" s="143">
        <f>MIN(Asx!$E$11:$E$14)</f>
        <v>-187.19609406556907</v>
      </c>
      <c r="D3" s="143">
        <f>MAX(Asx!$E$11:$E$14)</f>
        <v>-82.181977225483962</v>
      </c>
      <c r="E3" s="143">
        <f>D3-C3</f>
        <v>105.01411684008511</v>
      </c>
      <c r="F3" s="144">
        <v>-144</v>
      </c>
      <c r="G3" s="145">
        <v>-124</v>
      </c>
      <c r="H3" s="157">
        <v>-125</v>
      </c>
      <c r="I3" s="158">
        <v>-136.4</v>
      </c>
      <c r="J3" s="158">
        <v>-98.5</v>
      </c>
      <c r="K3" s="159">
        <v>-110</v>
      </c>
      <c r="L3" s="159">
        <v>-110</v>
      </c>
      <c r="M3" s="160" t="s">
        <v>191</v>
      </c>
      <c r="N3" s="161" t="s">
        <v>188</v>
      </c>
      <c r="O3" s="156">
        <v>-130</v>
      </c>
      <c r="P3" s="156">
        <v>-96</v>
      </c>
      <c r="Q3" s="143" t="s">
        <v>217</v>
      </c>
      <c r="R3" s="162">
        <v>-99</v>
      </c>
      <c r="S3" s="162">
        <v>-77</v>
      </c>
      <c r="T3" s="161" t="s">
        <v>218</v>
      </c>
      <c r="U3" s="163" t="s">
        <v>214</v>
      </c>
      <c r="V3" s="161" t="s">
        <v>213</v>
      </c>
      <c r="W3" s="163" t="s">
        <v>181</v>
      </c>
      <c r="X3" s="163" t="s">
        <v>167</v>
      </c>
      <c r="Y3" s="163" t="s">
        <v>171</v>
      </c>
    </row>
    <row r="4" spans="1:25" ht="94.5">
      <c r="A4" s="151" t="s">
        <v>220</v>
      </c>
      <c r="B4" s="163" t="s">
        <v>201</v>
      </c>
      <c r="C4" s="143">
        <f>MIN('Glx2'!$E$11:$E$14)</f>
        <v>-146.70413121822358</v>
      </c>
      <c r="D4" s="143">
        <f>MAX('Glx2'!$E$11:$E$14)</f>
        <v>-126.79468944362993</v>
      </c>
      <c r="E4" s="143">
        <f t="shared" ref="E4:E10" si="0">D4-C4</f>
        <v>19.909441774593645</v>
      </c>
      <c r="F4" s="144">
        <v>-151</v>
      </c>
      <c r="G4" s="145">
        <v>-127</v>
      </c>
      <c r="H4" s="157">
        <v>-143</v>
      </c>
      <c r="I4" s="158">
        <v>-143.19999999999999</v>
      </c>
      <c r="J4" s="158">
        <v>-104.1</v>
      </c>
      <c r="K4" s="159">
        <v>-128</v>
      </c>
      <c r="L4" s="159">
        <v>-124</v>
      </c>
      <c r="M4" s="163" t="s">
        <v>192</v>
      </c>
      <c r="N4" s="161" t="s">
        <v>187</v>
      </c>
      <c r="O4" s="156">
        <v>-135</v>
      </c>
      <c r="P4" s="156">
        <v>-96</v>
      </c>
      <c r="Q4" s="143" t="s">
        <v>215</v>
      </c>
      <c r="R4" s="162">
        <v>-99</v>
      </c>
      <c r="S4" s="162">
        <v>-83</v>
      </c>
      <c r="T4" s="161" t="s">
        <v>216</v>
      </c>
      <c r="W4" s="163" t="s">
        <v>204</v>
      </c>
      <c r="X4" s="160" t="s">
        <v>165</v>
      </c>
      <c r="Y4" s="163" t="s">
        <v>171</v>
      </c>
    </row>
    <row r="5" spans="1:25" ht="78.75">
      <c r="A5" s="151" t="s">
        <v>16</v>
      </c>
      <c r="B5" s="163" t="s">
        <v>202</v>
      </c>
      <c r="C5" s="143">
        <f>MIN(Ser!$E$11:$E$14)</f>
        <v>-158.85464608332407</v>
      </c>
      <c r="D5" s="143">
        <f>MAX(Ser!$E$11:$E$14)</f>
        <v>-123.19809617092757</v>
      </c>
      <c r="E5" s="143">
        <f t="shared" si="0"/>
        <v>35.6565499123965</v>
      </c>
      <c r="F5" s="144">
        <v>-153</v>
      </c>
      <c r="G5" s="145">
        <v>-116</v>
      </c>
      <c r="H5" s="157">
        <v>-122</v>
      </c>
      <c r="I5" s="158">
        <v>-116.4</v>
      </c>
      <c r="J5" s="158">
        <v>-97.4</v>
      </c>
      <c r="K5" s="159"/>
      <c r="L5" s="159"/>
      <c r="M5" s="143" t="s">
        <v>192</v>
      </c>
      <c r="N5" s="161" t="s">
        <v>187</v>
      </c>
      <c r="O5" s="156">
        <v>-135</v>
      </c>
      <c r="P5" s="156">
        <v>-96</v>
      </c>
      <c r="Q5" s="160" t="s">
        <v>189</v>
      </c>
      <c r="R5" s="162">
        <v>-99</v>
      </c>
      <c r="S5" s="162">
        <v>-83</v>
      </c>
      <c r="T5" s="161" t="s">
        <v>187</v>
      </c>
      <c r="W5" s="163" t="s">
        <v>180</v>
      </c>
      <c r="X5" s="164" t="s">
        <v>155</v>
      </c>
      <c r="Y5" s="163" t="s">
        <v>174</v>
      </c>
    </row>
    <row r="6" spans="1:25" ht="78.75">
      <c r="A6" s="151" t="s">
        <v>221</v>
      </c>
      <c r="B6" s="163" t="s">
        <v>201</v>
      </c>
      <c r="C6" s="143">
        <f>MIN('Ala2'!$E$11:$E$14)</f>
        <v>-146.70413121822358</v>
      </c>
      <c r="D6" s="143">
        <f>MAX('Ala2'!$E$11:$E$14)</f>
        <v>-136.59679067214827</v>
      </c>
      <c r="E6" s="143">
        <f t="shared" si="0"/>
        <v>10.107340546075307</v>
      </c>
      <c r="F6" s="144">
        <v>-154</v>
      </c>
      <c r="G6" s="145">
        <v>-129</v>
      </c>
      <c r="H6" s="157">
        <v>-133</v>
      </c>
      <c r="I6" s="158">
        <v>-128</v>
      </c>
      <c r="J6" s="158">
        <v>-106.4</v>
      </c>
      <c r="K6" s="159">
        <v>-100</v>
      </c>
      <c r="L6" s="159">
        <v>-87</v>
      </c>
      <c r="M6" s="165" t="s">
        <v>193</v>
      </c>
      <c r="N6" s="161" t="s">
        <v>190</v>
      </c>
      <c r="O6" s="156">
        <v>-126</v>
      </c>
      <c r="P6" s="156">
        <v>-117</v>
      </c>
      <c r="Q6" s="160" t="s">
        <v>189</v>
      </c>
      <c r="R6" s="162">
        <v>-99</v>
      </c>
      <c r="S6" s="162">
        <v>-83</v>
      </c>
      <c r="T6" s="161" t="s">
        <v>187</v>
      </c>
      <c r="W6" s="163" t="s">
        <v>204</v>
      </c>
      <c r="X6" s="163" t="s">
        <v>170</v>
      </c>
      <c r="Y6" s="163" t="s">
        <v>179</v>
      </c>
    </row>
    <row r="7" spans="1:25" ht="78.75">
      <c r="A7" s="151" t="s">
        <v>224</v>
      </c>
      <c r="B7" s="163" t="s">
        <v>203</v>
      </c>
      <c r="C7" s="143">
        <f>MIN('Val2'!$E$11:$E$14)</f>
        <v>-147.21888685591404</v>
      </c>
      <c r="D7" s="143">
        <f>MAX('Val2'!$E$11:$E$14)</f>
        <v>-111.6277725889959</v>
      </c>
      <c r="E7" s="143">
        <f t="shared" si="0"/>
        <v>35.59111426691814</v>
      </c>
      <c r="F7" s="144">
        <v>-147</v>
      </c>
      <c r="G7" s="145">
        <v>-116</v>
      </c>
      <c r="H7" s="157">
        <v>-122</v>
      </c>
      <c r="I7" s="158">
        <v>-132.80000000000001</v>
      </c>
      <c r="J7" s="158">
        <v>-121.3</v>
      </c>
      <c r="K7" s="159">
        <v>-108</v>
      </c>
      <c r="L7" s="159">
        <v>-104</v>
      </c>
      <c r="M7" s="165" t="s">
        <v>194</v>
      </c>
      <c r="N7" s="161" t="s">
        <v>190</v>
      </c>
      <c r="O7" s="156">
        <v>-121</v>
      </c>
      <c r="P7" s="156">
        <v>-117</v>
      </c>
      <c r="Q7" s="160" t="s">
        <v>189</v>
      </c>
      <c r="R7" s="162">
        <v>-99</v>
      </c>
      <c r="S7" s="162">
        <v>-83</v>
      </c>
      <c r="T7" s="161" t="s">
        <v>187</v>
      </c>
      <c r="W7" s="163" t="s">
        <v>180</v>
      </c>
      <c r="X7" s="163" t="s">
        <v>172</v>
      </c>
      <c r="Y7" s="163" t="s">
        <v>178</v>
      </c>
    </row>
    <row r="8" spans="1:25" ht="78.75">
      <c r="A8" s="151" t="s">
        <v>225</v>
      </c>
      <c r="B8" s="163" t="s">
        <v>203</v>
      </c>
      <c r="C8" s="143">
        <f>MIN('Phe2'!$E$11:$E$14)</f>
        <v>-136.982386343559</v>
      </c>
      <c r="D8" s="143">
        <f>MAX('Phe2'!$E$11:$E$14)</f>
        <v>-105.50525249714082</v>
      </c>
      <c r="E8" s="143">
        <f t="shared" si="0"/>
        <v>31.477133846418184</v>
      </c>
      <c r="F8" s="144">
        <v>-137</v>
      </c>
      <c r="G8" s="145">
        <v>-126</v>
      </c>
      <c r="H8" s="157">
        <v>-134</v>
      </c>
      <c r="I8" s="158">
        <v>-132</v>
      </c>
      <c r="J8" s="158">
        <v>-109.9</v>
      </c>
      <c r="K8" s="159">
        <v>-92</v>
      </c>
      <c r="L8" s="159">
        <v>-89</v>
      </c>
      <c r="M8" s="160" t="s">
        <v>195</v>
      </c>
      <c r="N8" s="161" t="s">
        <v>190</v>
      </c>
      <c r="O8" s="156">
        <v>-121</v>
      </c>
      <c r="P8" s="156">
        <v>-96</v>
      </c>
      <c r="Q8" s="160" t="s">
        <v>189</v>
      </c>
      <c r="R8" s="162">
        <v>-99</v>
      </c>
      <c r="S8" s="162">
        <v>-83</v>
      </c>
      <c r="T8" s="161" t="s">
        <v>187</v>
      </c>
      <c r="W8" s="163" t="s">
        <v>205</v>
      </c>
      <c r="X8" s="163" t="s">
        <v>173</v>
      </c>
      <c r="Y8" s="163" t="s">
        <v>175</v>
      </c>
    </row>
    <row r="9" spans="1:25" ht="78.75">
      <c r="A9" s="151" t="s">
        <v>223</v>
      </c>
      <c r="B9" s="163" t="s">
        <v>201</v>
      </c>
      <c r="C9" s="143">
        <f>MIN('Leu2'!$E$11:$E$14)</f>
        <v>-126.8069904169387</v>
      </c>
      <c r="D9" s="143">
        <f>MAX('Leu2'!$E$11:$E$14)</f>
        <v>-120.71053281931046</v>
      </c>
      <c r="E9" s="143">
        <f t="shared" si="0"/>
        <v>6.0964575976282447</v>
      </c>
      <c r="F9" s="144">
        <v>-143</v>
      </c>
      <c r="G9" s="145">
        <v>-122</v>
      </c>
      <c r="H9" s="157"/>
      <c r="I9" s="158">
        <v>-130.1</v>
      </c>
      <c r="J9" s="158">
        <v>-123.6</v>
      </c>
      <c r="K9" s="159"/>
      <c r="L9" s="159"/>
      <c r="M9" s="160" t="s">
        <v>196</v>
      </c>
      <c r="N9" s="161" t="s">
        <v>190</v>
      </c>
      <c r="O9" s="156">
        <v>-121</v>
      </c>
      <c r="P9" s="156">
        <v>-113</v>
      </c>
      <c r="Q9" s="160" t="s">
        <v>189</v>
      </c>
      <c r="R9" s="162">
        <v>-99</v>
      </c>
      <c r="S9" s="162">
        <v>-83</v>
      </c>
      <c r="T9" s="161" t="s">
        <v>187</v>
      </c>
      <c r="W9" s="163" t="s">
        <v>206</v>
      </c>
      <c r="X9" s="163" t="s">
        <v>177</v>
      </c>
      <c r="Y9" s="163" t="s">
        <v>178</v>
      </c>
    </row>
    <row r="10" spans="1:25" ht="78.75">
      <c r="A10" s="151" t="s">
        <v>222</v>
      </c>
      <c r="B10" s="163" t="s">
        <v>201</v>
      </c>
      <c r="C10" s="143">
        <f>MIN('Ile2'!$E$11:$E$14)</f>
        <v>-167.00668782211562</v>
      </c>
      <c r="D10" s="143">
        <f>MAX('Ile2'!$E$11:$E$14)</f>
        <v>-129.36516934545645</v>
      </c>
      <c r="E10" s="143">
        <f t="shared" si="0"/>
        <v>37.641518476659172</v>
      </c>
      <c r="F10" s="145">
        <v>-158</v>
      </c>
      <c r="G10" s="145">
        <v>-130</v>
      </c>
      <c r="H10" s="157">
        <v>-124</v>
      </c>
      <c r="I10" s="158">
        <v>-135.19999999999999</v>
      </c>
      <c r="J10" s="158">
        <v>-110.3</v>
      </c>
      <c r="K10" s="159"/>
      <c r="L10" s="159"/>
      <c r="M10" s="160" t="s">
        <v>197</v>
      </c>
      <c r="N10" s="161" t="s">
        <v>190</v>
      </c>
      <c r="O10" s="156">
        <v>-130</v>
      </c>
      <c r="P10" s="156">
        <v>-113</v>
      </c>
      <c r="Q10" s="160" t="s">
        <v>189</v>
      </c>
      <c r="R10" s="162">
        <v>-99</v>
      </c>
      <c r="S10" s="162">
        <v>-83</v>
      </c>
      <c r="T10" s="161" t="s">
        <v>187</v>
      </c>
      <c r="W10" s="163" t="s">
        <v>207</v>
      </c>
      <c r="X10" s="163" t="s">
        <v>182</v>
      </c>
      <c r="Y10" s="163" t="s">
        <v>178</v>
      </c>
    </row>
    <row r="17" spans="8:22">
      <c r="N17" s="163"/>
      <c r="O17" s="163"/>
      <c r="P17" s="163"/>
      <c r="Q17" s="143"/>
      <c r="R17" s="143"/>
      <c r="S17" s="143"/>
      <c r="T17" s="166"/>
    </row>
    <row r="18" spans="8:22">
      <c r="Q18" s="143"/>
      <c r="R18" s="143"/>
      <c r="S18" s="143"/>
      <c r="T18" s="166"/>
    </row>
    <row r="21" spans="8:22">
      <c r="H21" s="160"/>
      <c r="I21" s="160"/>
      <c r="J21" s="160"/>
      <c r="K21" s="160"/>
      <c r="L21" s="160"/>
    </row>
    <row r="23" spans="8:22">
      <c r="O23" s="163"/>
      <c r="P23" s="163"/>
      <c r="Q23" s="161"/>
      <c r="T23" s="163"/>
      <c r="V23" s="163"/>
    </row>
    <row r="24" spans="8:22">
      <c r="O24" s="163"/>
      <c r="P24" s="163"/>
      <c r="Q24" s="161"/>
      <c r="T24" s="163"/>
      <c r="V24" s="163"/>
    </row>
    <row r="25" spans="8:22">
      <c r="O25" s="163"/>
      <c r="P25" s="163"/>
      <c r="Q25" s="161"/>
      <c r="T25" s="163"/>
      <c r="V25" s="163"/>
    </row>
    <row r="26" spans="8:22">
      <c r="O26" s="163"/>
      <c r="P26" s="163"/>
      <c r="Q26" s="161"/>
      <c r="T26" s="163"/>
      <c r="V26" s="163"/>
    </row>
    <row r="27" spans="8:22">
      <c r="O27" s="163"/>
      <c r="P27" s="163"/>
      <c r="Q27" s="161"/>
      <c r="T27" s="163"/>
      <c r="V27" s="163"/>
    </row>
    <row r="28" spans="8:22">
      <c r="O28" s="163"/>
      <c r="P28" s="163"/>
      <c r="Q28" s="161"/>
      <c r="T28" s="163"/>
      <c r="V28" s="163"/>
    </row>
    <row r="29" spans="8:22">
      <c r="O29" s="163"/>
      <c r="P29" s="163"/>
      <c r="Q29" s="161"/>
      <c r="T29" s="163"/>
      <c r="V29" s="163"/>
    </row>
    <row r="30" spans="8:22">
      <c r="O30" s="163"/>
      <c r="P30" s="163"/>
      <c r="Q30" s="161"/>
      <c r="T30" s="163"/>
      <c r="V30" s="163"/>
    </row>
    <row r="31" spans="8:22">
      <c r="O31" s="163"/>
      <c r="P31" s="163"/>
      <c r="Q31" s="161"/>
      <c r="T31" s="163"/>
      <c r="V31" s="163"/>
    </row>
    <row r="32" spans="8:22">
      <c r="Q32" s="161"/>
      <c r="T32" s="163"/>
      <c r="V32" s="163"/>
    </row>
    <row r="33" spans="15:22">
      <c r="Q33" s="161"/>
      <c r="T33" s="163"/>
      <c r="V33" s="163"/>
    </row>
    <row r="34" spans="15:22">
      <c r="Q34" s="161"/>
      <c r="T34" s="163"/>
      <c r="V34" s="163"/>
    </row>
    <row r="35" spans="15:22">
      <c r="Q35" s="161"/>
      <c r="T35" s="163"/>
      <c r="V35" s="163"/>
    </row>
    <row r="36" spans="15:22">
      <c r="Q36" s="161"/>
      <c r="T36" s="163"/>
      <c r="V36" s="163"/>
    </row>
    <row r="37" spans="15:22">
      <c r="Q37" s="161"/>
      <c r="T37" s="163"/>
      <c r="V37" s="163"/>
    </row>
    <row r="38" spans="15:22">
      <c r="Q38" s="161"/>
      <c r="T38" s="163"/>
      <c r="V38" s="163"/>
    </row>
    <row r="39" spans="15:22">
      <c r="Q39" s="161"/>
      <c r="T39" s="163"/>
      <c r="V39" s="163"/>
    </row>
    <row r="40" spans="15:22">
      <c r="Q40" s="161"/>
      <c r="T40" s="163"/>
      <c r="V40" s="163"/>
    </row>
    <row r="41" spans="15:22">
      <c r="Q41" s="161"/>
      <c r="T41" s="163"/>
      <c r="V41" s="163"/>
    </row>
    <row r="42" spans="15:22">
      <c r="Q42" s="161"/>
      <c r="T42" s="163"/>
      <c r="V42" s="163"/>
    </row>
    <row r="43" spans="15:22">
      <c r="Q43" s="161"/>
      <c r="T43" s="163"/>
      <c r="V43" s="163"/>
    </row>
    <row r="44" spans="15:22">
      <c r="O44" s="163"/>
      <c r="P44" s="163"/>
      <c r="Q44" s="161"/>
      <c r="T44" s="163"/>
      <c r="V44" s="163"/>
    </row>
    <row r="45" spans="15:22">
      <c r="Q45" s="161"/>
      <c r="T45" s="163"/>
      <c r="V45" s="163"/>
    </row>
    <row r="46" spans="15:22">
      <c r="O46" s="163"/>
      <c r="Q46" s="161"/>
      <c r="T46" s="163"/>
      <c r="V46" s="163"/>
    </row>
    <row r="47" spans="15:22">
      <c r="O47" s="163"/>
      <c r="P47" s="163"/>
      <c r="Q47" s="161"/>
      <c r="T47" s="163"/>
      <c r="V47" s="163"/>
    </row>
  </sheetData>
  <mergeCells count="2">
    <mergeCell ref="M1:U1"/>
    <mergeCell ref="F1:G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C273"/>
  <sheetViews>
    <sheetView topLeftCell="E1" zoomScale="70" zoomScaleNormal="70" workbookViewId="0">
      <selection activeCell="I50" sqref="I50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Glx</v>
      </c>
      <c r="M1" s="52">
        <f>AVERAGE(L3:M3)</f>
        <v>4.2697805440029504E-2</v>
      </c>
      <c r="Q1" s="52">
        <f>AVERAGE(P3:Q3)</f>
        <v>3.6934862164486625E-2</v>
      </c>
      <c r="U1" s="52">
        <f>AVERAGE(T3:U3)</f>
        <v>5.0684359491408662E-3</v>
      </c>
    </row>
    <row r="2" spans="1:29">
      <c r="A2" s="16"/>
      <c r="J2" s="104" t="s">
        <v>24</v>
      </c>
      <c r="K2" s="111" t="s">
        <v>0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Glx 10˚C</v>
      </c>
      <c r="AA2" s="42" t="str">
        <f>D24</f>
        <v>Glx 80˚C</v>
      </c>
      <c r="AB2" s="43" t="str">
        <f>F24</f>
        <v>Glx 110˚C</v>
      </c>
      <c r="AC2" s="43" t="str">
        <f>H24</f>
        <v>Glx 140˚C</v>
      </c>
    </row>
    <row r="3" spans="1:29" ht="18">
      <c r="A3" s="113" t="str">
        <f>CONCATENATE("Racemization ",A1)</f>
        <v>Racemization Glx</v>
      </c>
      <c r="J3" s="109">
        <v>10</v>
      </c>
      <c r="K3" s="44">
        <f>LOG(J3)</f>
        <v>1</v>
      </c>
      <c r="L3" s="45">
        <f t="shared" ref="L3:L23" si="0">(K3^3*B$17)+(K3^2*C$17)+(K3*$D$17)+$E$17</f>
        <v>4.4911340174648762E-2</v>
      </c>
      <c r="M3" s="45">
        <f t="shared" ref="M3:M23" si="1">(K3^3*B$18)+(K3^2*C$18)+(K3*$D$18)+$E$18</f>
        <v>4.0484270705410247E-2</v>
      </c>
      <c r="N3" s="109">
        <v>40</v>
      </c>
      <c r="O3" s="44">
        <f>LOG(N3)</f>
        <v>1.6020599913279623</v>
      </c>
      <c r="P3" s="45">
        <f>(O3^3*B$18)+(O3^2*C$18)+(O3*$D$18)+$E$18</f>
        <v>6.7435445546183734E-2</v>
      </c>
      <c r="Q3" s="45">
        <f t="shared" ref="Q3:Q23" si="2">(O3^3*B$19)+(O3^2*C$19)+(O3*$D$19)+$E$19</f>
        <v>6.4342787827895154E-3</v>
      </c>
      <c r="R3" s="109">
        <v>30</v>
      </c>
      <c r="S3" s="44">
        <f>LOG(R3)</f>
        <v>1.4771212547196624</v>
      </c>
      <c r="T3" s="45">
        <f t="shared" ref="T3:T23" si="3">(S3^3*B$19)+(S3^2*C$19)+(S3*$D$19)+$E$19</f>
        <v>-2.2028233695422034E-2</v>
      </c>
      <c r="U3" s="45">
        <f t="shared" ref="U3:U23" si="4">(S3^3*B$20)+(S3^2*C$20)+(S3*$D$20)+$E$20</f>
        <v>3.2165105593703766E-2</v>
      </c>
      <c r="V3"/>
      <c r="X3" s="2" t="s">
        <v>8</v>
      </c>
      <c r="Z3" s="20">
        <f>SUM(L25:L45)</f>
        <v>1.044003877264653E-3</v>
      </c>
      <c r="AA3" s="20">
        <f>SUM(P25:P45)</f>
        <v>0.10210260379379346</v>
      </c>
      <c r="AB3" s="41">
        <f>SUM(AC3+AA3+Z3)</f>
        <v>0.77767501552613982</v>
      </c>
      <c r="AC3" s="20">
        <f>SUM(T25:T45)</f>
        <v>0.67452840785508172</v>
      </c>
    </row>
    <row r="4" spans="1:29">
      <c r="A4" s="3"/>
      <c r="B4" s="3"/>
      <c r="D4" s="175"/>
      <c r="E4" s="3"/>
      <c r="F4" s="3"/>
      <c r="J4" s="110">
        <f>10^K4</f>
        <v>10.204801536494527</v>
      </c>
      <c r="K4" s="44">
        <f>K$3+((K$23-K$3)*0.05)</f>
        <v>1.008804562952784</v>
      </c>
      <c r="L4" s="45">
        <f t="shared" si="0"/>
        <v>4.456728806773852E-2</v>
      </c>
      <c r="M4" s="45">
        <f t="shared" si="1"/>
        <v>4.0648503259782268E-2</v>
      </c>
      <c r="N4" s="110">
        <f>10^O4</f>
        <v>46.154270789913419</v>
      </c>
      <c r="O4" s="44">
        <f>O$3+((O$23-O$3)*0.05)</f>
        <v>1.664211893762277</v>
      </c>
      <c r="P4" s="45">
        <f t="shared" ref="P4:P23" si="5">(O4^3*B$18)+(O4^2*C$18)+(O4*$D$18)+$E$18</f>
        <v>7.239484802932919E-2</v>
      </c>
      <c r="Q4" s="45">
        <f t="shared" si="2"/>
        <v>2.0120457724508489E-2</v>
      </c>
      <c r="R4" s="110">
        <f>10^S4</f>
        <v>39.099639616891899</v>
      </c>
      <c r="S4" s="44">
        <f>S$3+((S$23-S$3)*0.05)</f>
        <v>1.5921727545028614</v>
      </c>
      <c r="T4" s="45">
        <f t="shared" si="3"/>
        <v>4.2238549181862206E-3</v>
      </c>
      <c r="U4" s="45">
        <f t="shared" si="4"/>
        <v>4.3939242904838763E-2</v>
      </c>
      <c r="V4"/>
      <c r="Y4" s="41">
        <v>0</v>
      </c>
      <c r="Z4" s="54">
        <f>Z5/10000000</f>
        <v>9.9999999999999995E-7</v>
      </c>
      <c r="AA4" s="54">
        <f>AA5/50</f>
        <v>0.02</v>
      </c>
      <c r="AB4" s="47">
        <v>0.9999999999999849</v>
      </c>
      <c r="AC4" s="23">
        <f>AC5*15</f>
        <v>27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10.413797439924112</v>
      </c>
      <c r="K5" s="44">
        <f>K$3+((K$23-K$3)*0.1)</f>
        <v>1.0176091259055682</v>
      </c>
      <c r="L5" s="45">
        <f t="shared" si="0"/>
        <v>4.4188806887711485E-2</v>
      </c>
      <c r="M5" s="45">
        <f t="shared" si="1"/>
        <v>4.08183536158611E-2</v>
      </c>
      <c r="N5" s="110">
        <f t="shared" ref="N5:N22" si="7">10^O5</f>
        <v>53.255417803716384</v>
      </c>
      <c r="O5" s="44">
        <f>O$3+((O$23-O$3)*0.1)</f>
        <v>1.7263637961965919</v>
      </c>
      <c r="P5" s="45">
        <f t="shared" si="5"/>
        <v>7.7836399266844714E-2</v>
      </c>
      <c r="Q5" s="45">
        <f t="shared" si="2"/>
        <v>3.3392823376189984E-2</v>
      </c>
      <c r="R5" s="110">
        <f t="shared" ref="R5:R22" si="8">10^S5</f>
        <v>50.959393939027436</v>
      </c>
      <c r="S5" s="44">
        <f>S$3+((S$23-S$3)*0.1)</f>
        <v>1.7072242542860605</v>
      </c>
      <c r="T5" s="45">
        <f t="shared" si="3"/>
        <v>2.9354205772811115E-2</v>
      </c>
      <c r="U5" s="45">
        <f t="shared" si="4"/>
        <v>5.6065437527894738E-2</v>
      </c>
      <c r="V5"/>
      <c r="X5" s="3"/>
      <c r="Z5" s="45">
        <v>10</v>
      </c>
      <c r="AA5" s="9">
        <v>1</v>
      </c>
      <c r="AB5" s="9">
        <v>1</v>
      </c>
      <c r="AC5" s="9">
        <v>1.8</v>
      </c>
    </row>
    <row r="6" spans="1:29">
      <c r="A6" s="53"/>
      <c r="B6" s="3">
        <f>'140°C'!A1</f>
        <v>140</v>
      </c>
      <c r="C6" s="15" t="s">
        <v>12</v>
      </c>
      <c r="D6" s="3">
        <f>AC4</f>
        <v>27</v>
      </c>
      <c r="E6" s="6">
        <f>1/(B6+273.15)</f>
        <v>2.4204284158296022E-3</v>
      </c>
      <c r="F6" s="7">
        <f>LN(D6)</f>
        <v>3.2958368660043291</v>
      </c>
      <c r="G6" s="3"/>
      <c r="H6" s="3"/>
      <c r="J6" s="110">
        <f t="shared" si="6"/>
        <v>10.627073611568031</v>
      </c>
      <c r="K6" s="44">
        <f>K$3+((K$23-K$3)*0.15)</f>
        <v>1.0264136888583522</v>
      </c>
      <c r="L6" s="45">
        <f t="shared" si="0"/>
        <v>4.3774176235696072E-2</v>
      </c>
      <c r="M6" s="45">
        <f t="shared" si="1"/>
        <v>4.0993876287961722E-2</v>
      </c>
      <c r="N6" s="110">
        <f t="shared" si="7"/>
        <v>61.449124358567559</v>
      </c>
      <c r="O6" s="44">
        <f>O$3+((O$23-O$3)*0.15)</f>
        <v>1.7885156986309065</v>
      </c>
      <c r="P6" s="45">
        <f t="shared" si="5"/>
        <v>8.3779274923571678E-2</v>
      </c>
      <c r="Q6" s="45">
        <f t="shared" si="2"/>
        <v>4.6176781504160047E-2</v>
      </c>
      <c r="R6" s="110">
        <f t="shared" si="8"/>
        <v>66.416464603706572</v>
      </c>
      <c r="S6" s="44">
        <f>S$3+((S$23-S$3)*0.15)</f>
        <v>1.8222757540692596</v>
      </c>
      <c r="T6" s="45">
        <f t="shared" si="3"/>
        <v>5.2889647094503001E-2</v>
      </c>
      <c r="U6" s="45">
        <f t="shared" si="4"/>
        <v>6.8450593750472868E-2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10.84471771197699</v>
      </c>
      <c r="K7" s="44">
        <f>K$3+((K$23-K$3)*0.2)</f>
        <v>1.0352182518111364</v>
      </c>
      <c r="L7" s="45">
        <f t="shared" si="0"/>
        <v>4.3321675712821806E-2</v>
      </c>
      <c r="M7" s="45">
        <f t="shared" si="1"/>
        <v>4.1175125790399163E-2</v>
      </c>
      <c r="N7" s="110">
        <f t="shared" si="7"/>
        <v>70.903488136209774</v>
      </c>
      <c r="O7" s="44">
        <f>O$3+((O$23-O$3)*0.2)</f>
        <v>1.8506676010652212</v>
      </c>
      <c r="P7" s="45">
        <f t="shared" si="5"/>
        <v>9.0242650664351387E-2</v>
      </c>
      <c r="Q7" s="45">
        <f t="shared" si="2"/>
        <v>5.8397737874744948E-2</v>
      </c>
      <c r="R7" s="110">
        <f t="shared" si="8"/>
        <v>86.561994354432841</v>
      </c>
      <c r="S7" s="44">
        <f>S$3+((S$23-S$3)*0.2)</f>
        <v>1.9373272538524586</v>
      </c>
      <c r="T7" s="45">
        <f t="shared" si="3"/>
        <v>7.4357007109312145E-2</v>
      </c>
      <c r="U7" s="45">
        <f t="shared" si="4"/>
        <v>8.1001615860174347E-2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0.02</v>
      </c>
      <c r="E8" s="6">
        <f>1/(B8+273.15)</f>
        <v>2.831657935721365E-3</v>
      </c>
      <c r="F8" s="7">
        <f>LN(D8)</f>
        <v>-3.912023005428146</v>
      </c>
      <c r="J8" s="110">
        <f t="shared" si="6"/>
        <v>11.066819197003221</v>
      </c>
      <c r="K8" s="44">
        <f>K$3+((K$23-K$3)*0.25)</f>
        <v>1.0440228147639203</v>
      </c>
      <c r="L8" s="45">
        <f t="shared" si="0"/>
        <v>4.2829584920217545E-2</v>
      </c>
      <c r="M8" s="45">
        <f t="shared" si="1"/>
        <v>4.1362156637488399E-2</v>
      </c>
      <c r="N8" s="110">
        <f t="shared" si="7"/>
        <v>81.812469784700966</v>
      </c>
      <c r="O8" s="44">
        <f>O$3+((O$23-O$3)*0.25)</f>
        <v>1.9128195034995359</v>
      </c>
      <c r="P8" s="45">
        <f t="shared" si="5"/>
        <v>9.7245702154025226E-2</v>
      </c>
      <c r="Q8" s="45">
        <f t="shared" si="2"/>
        <v>6.9981098254271124E-2</v>
      </c>
      <c r="R8" s="110">
        <f t="shared" si="8"/>
        <v>112.81809279259188</v>
      </c>
      <c r="S8" s="44">
        <f>S$3+((S$23-S$3)*0.25)</f>
        <v>2.0523787536356579</v>
      </c>
      <c r="T8" s="45">
        <f t="shared" si="3"/>
        <v>9.3283114043288984E-2</v>
      </c>
      <c r="U8" s="45">
        <f t="shared" si="4"/>
        <v>9.3625408144600297E-2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9.9999999999999995E-7</v>
      </c>
      <c r="E9" s="6">
        <f>1/(B9+273.15)</f>
        <v>3.5316969803990822E-3</v>
      </c>
      <c r="F9" s="7">
        <f>LN(D9)</f>
        <v>-13.815510557964274</v>
      </c>
      <c r="J9" s="110">
        <f t="shared" si="6"/>
        <v>11.293469354568558</v>
      </c>
      <c r="K9" s="44">
        <f>K$3+((K$23-K$3)*0.3)</f>
        <v>1.0528273777167043</v>
      </c>
      <c r="L9" s="45">
        <f t="shared" si="0"/>
        <v>4.2296183459012038E-2</v>
      </c>
      <c r="M9" s="45">
        <f t="shared" si="1"/>
        <v>4.1555023343544439E-2</v>
      </c>
      <c r="N9" s="110">
        <f t="shared" si="7"/>
        <v>94.399872110867406</v>
      </c>
      <c r="O9" s="44">
        <f>O$3+((O$23-O$3)*0.3)</f>
        <v>1.9749714059338506</v>
      </c>
      <c r="P9" s="45">
        <f t="shared" si="5"/>
        <v>0.10480760505743453</v>
      </c>
      <c r="Q9" s="45">
        <f t="shared" si="2"/>
        <v>8.0852268409064787E-2</v>
      </c>
      <c r="R9" s="110">
        <f t="shared" si="8"/>
        <v>147.03822568184714</v>
      </c>
      <c r="S9" s="44">
        <f>S$3+((S$23-S$3)*0.3)</f>
        <v>2.167430253418857</v>
      </c>
      <c r="T9" s="45">
        <f t="shared" si="3"/>
        <v>0.10919479612248351</v>
      </c>
      <c r="U9" s="45">
        <f t="shared" si="4"/>
        <v>0.10622887489135197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11.524761342185508</v>
      </c>
      <c r="K10" s="44">
        <f>K$3+((K$23-K$3)*0.35)</f>
        <v>1.0616319406694885</v>
      </c>
      <c r="L10" s="45">
        <f t="shared" si="0"/>
        <v>4.1719750930334698E-2</v>
      </c>
      <c r="M10" s="45">
        <f t="shared" si="1"/>
        <v>4.1753780422882296E-2</v>
      </c>
      <c r="N10" s="110">
        <f t="shared" si="7"/>
        <v>108.92393149845431</v>
      </c>
      <c r="O10" s="44">
        <f>O$3+((O$23-O$3)*0.35)</f>
        <v>2.0371233083681655</v>
      </c>
      <c r="P10" s="45">
        <f t="shared" si="5"/>
        <v>0.11294753503942066</v>
      </c>
      <c r="Q10" s="45">
        <f t="shared" si="2"/>
        <v>9.0936654105452319E-2</v>
      </c>
      <c r="R10" s="110">
        <f t="shared" si="8"/>
        <v>191.63805446891462</v>
      </c>
      <c r="S10" s="44">
        <f>S$3+((S$23-S$3)*0.35)</f>
        <v>2.282481753202056</v>
      </c>
      <c r="T10" s="45">
        <f t="shared" si="3"/>
        <v>0.12161888157294615</v>
      </c>
      <c r="U10" s="45">
        <f t="shared" si="4"/>
        <v>0.11871892038803053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45.389166706323181</v>
      </c>
      <c r="D11" s="13">
        <f>SLOPE(F6:F7,E6:E7)</f>
        <v>-17390.859223527732</v>
      </c>
      <c r="E11" s="14">
        <f>(D11*8.3144621)/1000</f>
        <v>-144.59563990045677</v>
      </c>
      <c r="F11" s="3"/>
      <c r="G11" s="8"/>
      <c r="J11" s="110">
        <f t="shared" si="6"/>
        <v>11.760790225246737</v>
      </c>
      <c r="K11" s="44">
        <f>K$3+((K$23-K$3)*0.4)</f>
        <v>1.0704365036222725</v>
      </c>
      <c r="L11" s="45">
        <f t="shared" si="0"/>
        <v>4.1098566935313829E-2</v>
      </c>
      <c r="M11" s="45">
        <f t="shared" si="1"/>
        <v>4.1958482389816955E-2</v>
      </c>
      <c r="N11" s="110">
        <f t="shared" si="7"/>
        <v>125.68261574704084</v>
      </c>
      <c r="O11" s="44">
        <f>O$3+((O$23-O$3)*0.4)</f>
        <v>2.0992752108024799</v>
      </c>
      <c r="P11" s="45">
        <f t="shared" si="5"/>
        <v>0.12168466776482489</v>
      </c>
      <c r="Q11" s="45">
        <f t="shared" si="2"/>
        <v>0.10015966110975982</v>
      </c>
      <c r="R11" s="110">
        <f t="shared" si="8"/>
        <v>249.76596222056216</v>
      </c>
      <c r="S11" s="44">
        <f>S$3+((S$23-S$3)*0.4)</f>
        <v>2.3975332529852551</v>
      </c>
      <c r="T11" s="45">
        <f t="shared" si="3"/>
        <v>0.13008219862072734</v>
      </c>
      <c r="U11" s="45">
        <f t="shared" si="4"/>
        <v>0.13100244892223706</v>
      </c>
      <c r="V11"/>
    </row>
    <row r="12" spans="1:29">
      <c r="A12" s="16"/>
      <c r="B12" s="12" t="str">
        <f>CONCATENATE(B7,"-",B8)</f>
        <v>110-80</v>
      </c>
      <c r="C12" s="9">
        <f>INTERCEPT(F7:F8,E7:E8)</f>
        <v>46.051030812231467</v>
      </c>
      <c r="D12" s="13">
        <f>SLOPE(F7:F8,E7:E8)</f>
        <v>-17644.452455706494</v>
      </c>
      <c r="E12" s="14">
        <f>(D12*8.3144621)/1000</f>
        <v>-146.70413121822358</v>
      </c>
      <c r="F12" s="3"/>
      <c r="J12" s="110">
        <f t="shared" si="6"/>
        <v>12.001653016098778</v>
      </c>
      <c r="K12" s="44">
        <f>K$3+((K$23-K$3)*0.45)</f>
        <v>1.0792410665750567</v>
      </c>
      <c r="L12" s="45">
        <f t="shared" si="0"/>
        <v>4.0430911075078735E-2</v>
      </c>
      <c r="M12" s="45">
        <f t="shared" si="1"/>
        <v>4.2169183758663423E-2</v>
      </c>
      <c r="N12" s="110">
        <f t="shared" si="7"/>
        <v>145.01973701933906</v>
      </c>
      <c r="O12" s="44">
        <f>O$3+((O$23-O$3)*0.45)</f>
        <v>2.1614271132367948</v>
      </c>
      <c r="P12" s="45">
        <f t="shared" si="5"/>
        <v>0.13103817889848865</v>
      </c>
      <c r="Q12" s="45">
        <f t="shared" si="2"/>
        <v>0.10844669518831368</v>
      </c>
      <c r="R12" s="110">
        <f t="shared" si="8"/>
        <v>325.52530371300742</v>
      </c>
      <c r="S12" s="44">
        <f>S$3+((S$23-S$3)*0.45)</f>
        <v>2.5125847527684542</v>
      </c>
      <c r="T12" s="45">
        <f t="shared" si="3"/>
        <v>0.13411157549187686</v>
      </c>
      <c r="U12" s="45">
        <f t="shared" si="4"/>
        <v>0.14298636478157287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45.737337812313378</v>
      </c>
      <c r="D13" s="13">
        <f>SLOPE(F6:F8,E6:E8)</f>
        <v>-17530.866125958637</v>
      </c>
      <c r="E13" s="14">
        <f>(D13*8.3144621)/1000</f>
        <v>-145.75972198445692</v>
      </c>
      <c r="F13" s="3">
        <f>CORREL(F6:F8,E6:E8)^2</f>
        <v>0.99998284600400489</v>
      </c>
      <c r="J13" s="110">
        <f t="shared" si="6"/>
        <v>12.247448713915894</v>
      </c>
      <c r="K13" s="44">
        <f>K$3+((K$23-K$3)*0.5)</f>
        <v>1.0880456295278407</v>
      </c>
      <c r="L13" s="45">
        <f t="shared" si="0"/>
        <v>3.9715062950758495E-2</v>
      </c>
      <c r="M13" s="45">
        <f t="shared" si="1"/>
        <v>4.2385939043736706E-2</v>
      </c>
      <c r="N13" s="110">
        <f t="shared" si="7"/>
        <v>167.33200530681526</v>
      </c>
      <c r="O13" s="44">
        <f>O$3+((O$23-O$3)*0.5)</f>
        <v>2.2235790156711097</v>
      </c>
      <c r="P13" s="45">
        <f t="shared" si="5"/>
        <v>0.14102724410525325</v>
      </c>
      <c r="Q13" s="45">
        <f t="shared" si="2"/>
        <v>0.11572316210744049</v>
      </c>
      <c r="R13" s="110">
        <f t="shared" si="8"/>
        <v>424.26406871192887</v>
      </c>
      <c r="S13" s="44">
        <f>S$3+((S$23-S$3)*0.5)</f>
        <v>2.6276362525516532</v>
      </c>
      <c r="T13" s="45">
        <f t="shared" si="3"/>
        <v>0.13323384041244557</v>
      </c>
      <c r="U13" s="45">
        <f t="shared" si="4"/>
        <v>0.15457757225363902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39.830367048111803</v>
      </c>
      <c r="D14" s="13">
        <f>SLOPE(F6:F9,E6:E9)</f>
        <v>-15249.896856662554</v>
      </c>
      <c r="E14" s="14">
        <f>(D14*8.3144621)/1000</f>
        <v>-126.79468944362993</v>
      </c>
      <c r="F14" s="3">
        <f>CORREL(F6:F9,E6:E9)^2</f>
        <v>0.99696136584808792</v>
      </c>
      <c r="J14" s="110">
        <f t="shared" si="6"/>
        <v>12.49827834539068</v>
      </c>
      <c r="K14" s="44">
        <f>K$3+((K$23-K$3)*0.55)</f>
        <v>1.0968501924806247</v>
      </c>
      <c r="L14" s="45">
        <f t="shared" si="0"/>
        <v>3.8949302163481636E-2</v>
      </c>
      <c r="M14" s="45">
        <f t="shared" si="1"/>
        <v>4.2608802759351805E-2</v>
      </c>
      <c r="N14" s="110">
        <f t="shared" si="7"/>
        <v>193.07716711874946</v>
      </c>
      <c r="O14" s="44">
        <f>O$3+((O$23-O$3)*0.55)</f>
        <v>2.2857309181054246</v>
      </c>
      <c r="P14" s="45">
        <f t="shared" si="5"/>
        <v>0.1516710390499601</v>
      </c>
      <c r="Q14" s="45">
        <f t="shared" si="2"/>
        <v>0.12191446763346625</v>
      </c>
      <c r="R14" s="110">
        <f t="shared" si="8"/>
        <v>552.95240630108958</v>
      </c>
      <c r="S14" s="44">
        <f>S$3+((S$23-S$3)*0.55)</f>
        <v>2.7426877523348523</v>
      </c>
      <c r="T14" s="45">
        <f t="shared" si="3"/>
        <v>0.12697582160848342</v>
      </c>
      <c r="U14" s="45">
        <f t="shared" si="4"/>
        <v>0.16568297562603676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12.754245006257916</v>
      </c>
      <c r="K15" s="44">
        <f>K$3+((K$23-K$3)*0.6)</f>
        <v>1.1056547554334089</v>
      </c>
      <c r="L15" s="45">
        <f t="shared" si="0"/>
        <v>3.8131908314377905E-2</v>
      </c>
      <c r="M15" s="45">
        <f t="shared" si="1"/>
        <v>4.2837829419823718E-2</v>
      </c>
      <c r="N15" s="110">
        <f t="shared" si="7"/>
        <v>222.78339636370316</v>
      </c>
      <c r="O15" s="44">
        <f>O$3+((O$23-O$3)*0.6)</f>
        <v>2.3478828205397391</v>
      </c>
      <c r="P15" s="45">
        <f t="shared" si="5"/>
        <v>0.16298873939745037</v>
      </c>
      <c r="Q15" s="45">
        <f t="shared" si="2"/>
        <v>0.12694601753271717</v>
      </c>
      <c r="R15" s="110">
        <f t="shared" si="8"/>
        <v>720.67466038885925</v>
      </c>
      <c r="S15" s="44">
        <f>S$3+((S$23-S$3)*0.6)</f>
        <v>2.8577392521180514</v>
      </c>
      <c r="T15" s="45">
        <f t="shared" si="3"/>
        <v>0.11486434730604067</v>
      </c>
      <c r="U15" s="45">
        <f t="shared" si="4"/>
        <v>0.17620947918636723</v>
      </c>
      <c r="V15"/>
    </row>
    <row r="16" spans="1:29" ht="17.25">
      <c r="A16" s="114" t="s">
        <v>76</v>
      </c>
      <c r="B16" s="107" t="s">
        <v>37</v>
      </c>
      <c r="C16" s="107" t="s">
        <v>38</v>
      </c>
      <c r="D16" s="107" t="s">
        <v>4</v>
      </c>
      <c r="E16" s="107" t="s">
        <v>5</v>
      </c>
      <c r="F16"/>
      <c r="J16" s="110">
        <f t="shared" si="6"/>
        <v>13.015453903668838</v>
      </c>
      <c r="K16" s="44">
        <f>K$3+((K$23-K$3)*0.65)</f>
        <v>1.1144593183861928</v>
      </c>
      <c r="L16" s="45">
        <f t="shared" si="0"/>
        <v>3.7261161004575494E-2</v>
      </c>
      <c r="M16" s="45">
        <f t="shared" si="1"/>
        <v>4.3073073539467439E-2</v>
      </c>
      <c r="N16" s="110">
        <f t="shared" si="7"/>
        <v>257.06013008167434</v>
      </c>
      <c r="O16" s="44">
        <f>O$3+((O$23-O$3)*0.65)</f>
        <v>2.410034722974054</v>
      </c>
      <c r="P16" s="45">
        <f t="shared" si="5"/>
        <v>0.17499952081256559</v>
      </c>
      <c r="Q16" s="45">
        <f t="shared" si="2"/>
        <v>0.13074321757151997</v>
      </c>
      <c r="R16" s="110">
        <f t="shared" si="8"/>
        <v>939.27065007434555</v>
      </c>
      <c r="S16" s="44">
        <f>S$3+((S$23-S$3)*0.65)</f>
        <v>2.9727907519012504</v>
      </c>
      <c r="T16" s="45">
        <f t="shared" si="3"/>
        <v>9.6426245731167759E-2</v>
      </c>
      <c r="U16" s="45">
        <f t="shared" si="4"/>
        <v>0.18606398722223175</v>
      </c>
      <c r="V16"/>
    </row>
    <row r="17" spans="1:22">
      <c r="A17" s="107" t="str">
        <f>fossil!A2</f>
        <v>10˚C</v>
      </c>
      <c r="B17" s="108">
        <f t="array" ref="B17:E17">LINEST(B164:B263,A164:A263^{1,2,3})</f>
        <v>-0.42010174883067952</v>
      </c>
      <c r="C17" s="108">
        <v>1.0493368801509431</v>
      </c>
      <c r="D17" s="108">
        <v>-0.87555503157318559</v>
      </c>
      <c r="E17" s="108">
        <v>0.29123124042757081</v>
      </c>
      <c r="F17"/>
      <c r="J17" s="110">
        <f t="shared" si="6"/>
        <v>13.282012399433349</v>
      </c>
      <c r="K17" s="44">
        <f>K$3+((K$23-K$3)*0.7)</f>
        <v>1.123263881338977</v>
      </c>
      <c r="L17" s="45">
        <f t="shared" si="0"/>
        <v>3.6335339835203595E-2</v>
      </c>
      <c r="M17" s="45">
        <f t="shared" si="1"/>
        <v>4.3314589632597988E-2</v>
      </c>
      <c r="N17" s="110">
        <f t="shared" si="7"/>
        <v>296.61057132699881</v>
      </c>
      <c r="O17" s="44">
        <f>O$3+((O$23-O$3)*0.7)</f>
        <v>2.4721866254083684</v>
      </c>
      <c r="P17" s="45">
        <f t="shared" si="5"/>
        <v>0.18772255896014689</v>
      </c>
      <c r="Q17" s="45">
        <f t="shared" si="2"/>
        <v>0.13323147351620068</v>
      </c>
      <c r="R17" s="110">
        <f t="shared" si="8"/>
        <v>1224.1714640210234</v>
      </c>
      <c r="S17" s="44">
        <f>S$3+((S$23-S$3)*0.7)</f>
        <v>3.0878422516844495</v>
      </c>
      <c r="T17" s="45">
        <f t="shared" si="3"/>
        <v>7.1188345109914841E-2</v>
      </c>
      <c r="U17" s="45">
        <f t="shared" si="4"/>
        <v>0.19515340402123119</v>
      </c>
      <c r="V17"/>
    </row>
    <row r="18" spans="1:22">
      <c r="A18" s="107" t="str">
        <f>'80°C'!A2</f>
        <v>80˚C</v>
      </c>
      <c r="B18" s="108">
        <f t="array" ref="B18:E18">LINEST(I148:I185,H148:H185^{1,2,3})</f>
        <v>1.3311772899792592E-2</v>
      </c>
      <c r="C18" s="108">
        <v>-4.0525542770045711E-3</v>
      </c>
      <c r="D18" s="108">
        <v>-1.3494055832801754E-2</v>
      </c>
      <c r="E18" s="108">
        <v>4.4719107915423981E-2</v>
      </c>
      <c r="F18"/>
      <c r="J18" s="110">
        <f t="shared" si="6"/>
        <v>13.554030054147681</v>
      </c>
      <c r="K18" s="44">
        <f>K$3+((K$23-K$3)*0.75)</f>
        <v>1.132068444291761</v>
      </c>
      <c r="L18" s="45">
        <f t="shared" si="0"/>
        <v>3.5352724407391289E-2</v>
      </c>
      <c r="M18" s="45">
        <f t="shared" si="1"/>
        <v>4.3562432213530351E-2</v>
      </c>
      <c r="N18" s="110">
        <f t="shared" si="7"/>
        <v>342.24611570443096</v>
      </c>
      <c r="O18" s="44">
        <f>O$3+((O$23-O$3)*0.75)</f>
        <v>2.5343385278426833</v>
      </c>
      <c r="P18" s="45">
        <f t="shared" si="5"/>
        <v>0.20117702950503591</v>
      </c>
      <c r="Q18" s="45">
        <f t="shared" si="2"/>
        <v>0.13433619113308537</v>
      </c>
      <c r="R18" s="110">
        <f t="shared" si="8"/>
        <v>1595.488769083498</v>
      </c>
      <c r="S18" s="44">
        <f>S$3+((S$23-S$3)*0.75)</f>
        <v>3.2028937514676485</v>
      </c>
      <c r="T18" s="45">
        <f t="shared" si="3"/>
        <v>3.8677473668332296E-2</v>
      </c>
      <c r="U18" s="45">
        <f t="shared" si="4"/>
        <v>0.20338463387096695</v>
      </c>
      <c r="V18"/>
    </row>
    <row r="19" spans="1:22">
      <c r="A19" s="107" t="str">
        <f>'110°C'!A2</f>
        <v>110˚C</v>
      </c>
      <c r="B19" s="108">
        <f t="array" ref="B19:E19">LINEST(P148:P185,O148:O185^{1,2,3})</f>
        <v>-5.178341958487815E-2</v>
      </c>
      <c r="C19" s="108">
        <v>0.20497266297332808</v>
      </c>
      <c r="D19" s="108">
        <v>-3.4901325540361287E-2</v>
      </c>
      <c r="E19" s="108">
        <v>-0.25080857152713965</v>
      </c>
      <c r="F19"/>
      <c r="J19" s="110">
        <f t="shared" si="6"/>
        <v>13.83161867222592</v>
      </c>
      <c r="K19" s="44">
        <f>K$3+((K$23-K$3)*0.8)</f>
        <v>1.140873007244545</v>
      </c>
      <c r="L19" s="45">
        <f t="shared" si="0"/>
        <v>3.4311594322267214E-2</v>
      </c>
      <c r="M19" s="45">
        <f t="shared" si="1"/>
        <v>4.3816655796579528E-2</v>
      </c>
      <c r="N19" s="110">
        <f t="shared" si="7"/>
        <v>394.90299752545889</v>
      </c>
      <c r="O19" s="44">
        <f>O$3+((O$23-O$3)*0.8)</f>
        <v>2.5964904302769982</v>
      </c>
      <c r="P19" s="45">
        <f t="shared" si="5"/>
        <v>0.21538210811207381</v>
      </c>
      <c r="Q19" s="45">
        <f t="shared" si="2"/>
        <v>0.13398277618850074</v>
      </c>
      <c r="R19" s="110">
        <f t="shared" si="8"/>
        <v>2079.4345294654418</v>
      </c>
      <c r="S19" s="44">
        <f>S$3+((S$23-S$3)*0.8)</f>
        <v>3.3179452512508476</v>
      </c>
      <c r="T19" s="45">
        <f t="shared" si="3"/>
        <v>-1.5795403675299968E-3</v>
      </c>
      <c r="U19" s="45">
        <f t="shared" si="4"/>
        <v>0.21066458105904018</v>
      </c>
      <c r="V19"/>
    </row>
    <row r="20" spans="1:22">
      <c r="A20" s="107" t="str">
        <f>'140°C'!A2</f>
        <v>140˚C</v>
      </c>
      <c r="B20" s="108">
        <f t="array" ref="B20:E20">LINEST(W148:W250,V148:V250^{1,2,3})</f>
        <v>-1.0188296517479154E-2</v>
      </c>
      <c r="C20" s="108">
        <v>6.1962966394953335E-2</v>
      </c>
      <c r="D20" s="108">
        <v>-1.5826235382785572E-2</v>
      </c>
      <c r="E20" s="108">
        <v>-4.6817846361923876E-2</v>
      </c>
      <c r="F20"/>
      <c r="J20" s="110">
        <f t="shared" si="6"/>
        <v>14.114892347853749</v>
      </c>
      <c r="K20" s="44">
        <f>K$3+((K$23-K$3)*0.85)</f>
        <v>1.1496775701973292</v>
      </c>
      <c r="L20" s="45">
        <f t="shared" si="0"/>
        <v>3.3210229180960893E-2</v>
      </c>
      <c r="M20" s="45">
        <f t="shared" si="1"/>
        <v>4.4077314896060538E-2</v>
      </c>
      <c r="N20" s="110">
        <f t="shared" si="7"/>
        <v>455.66149708846291</v>
      </c>
      <c r="O20" s="44">
        <f>O$3+((O$23-O$3)*0.85)</f>
        <v>2.6586423327113127</v>
      </c>
      <c r="P20" s="45">
        <f t="shared" si="5"/>
        <v>0.23035697044610187</v>
      </c>
      <c r="Q20" s="45">
        <f t="shared" si="2"/>
        <v>0.13209663444877273</v>
      </c>
      <c r="R20" s="110">
        <f t="shared" si="8"/>
        <v>2710.1713569673307</v>
      </c>
      <c r="S20" s="44">
        <f>S$3+((S$23-S$3)*0.85)</f>
        <v>3.4329967510340467</v>
      </c>
      <c r="T20" s="45">
        <f t="shared" si="3"/>
        <v>-5.0055868771621242E-2</v>
      </c>
      <c r="U20" s="45">
        <f t="shared" si="4"/>
        <v>0.21690014987305206</v>
      </c>
      <c r="V20"/>
    </row>
    <row r="21" spans="1:22">
      <c r="F21"/>
      <c r="J21" s="110">
        <f t="shared" si="6"/>
        <v>14.403967511883273</v>
      </c>
      <c r="K21" s="44">
        <f>K$3+((K$23-K$3)*0.9)</f>
        <v>1.1584821331501132</v>
      </c>
      <c r="L21" s="45">
        <f t="shared" si="0"/>
        <v>3.2046908584600964E-2</v>
      </c>
      <c r="M21" s="45">
        <f t="shared" si="1"/>
        <v>4.434446402628836E-2</v>
      </c>
      <c r="N21" s="110">
        <f t="shared" si="7"/>
        <v>525.7681031289568</v>
      </c>
      <c r="O21" s="44">
        <f>O$3+((O$23-O$3)*0.9)</f>
        <v>2.7207942351456276</v>
      </c>
      <c r="P21" s="45">
        <f t="shared" si="5"/>
        <v>0.24612079217196159</v>
      </c>
      <c r="Q21" s="45">
        <f t="shared" si="2"/>
        <v>0.12860317168022817</v>
      </c>
      <c r="R21" s="110">
        <f t="shared" si="8"/>
        <v>3532.2241119148553</v>
      </c>
      <c r="S21" s="44">
        <f>S$3+((S$23-S$3)*0.9)</f>
        <v>3.5480482508172457</v>
      </c>
      <c r="T21" s="45">
        <f t="shared" si="3"/>
        <v>-0.10722468331789159</v>
      </c>
      <c r="U21" s="45">
        <f t="shared" si="4"/>
        <v>0.22199824460060374</v>
      </c>
      <c r="V21"/>
    </row>
    <row r="22" spans="1:22">
      <c r="J22" s="110">
        <f t="shared" si="6"/>
        <v>14.698962979688377</v>
      </c>
      <c r="K22" s="44">
        <f>K$3+((K$23-K$3)*0.95)</f>
        <v>1.1672866961028974</v>
      </c>
      <c r="L22" s="45">
        <f t="shared" si="0"/>
        <v>3.0819912134315952E-2</v>
      </c>
      <c r="M22" s="45">
        <f t="shared" si="1"/>
        <v>4.461815770157801E-2</v>
      </c>
      <c r="N22" s="110">
        <f t="shared" si="7"/>
        <v>606.66108511282471</v>
      </c>
      <c r="O22" s="44">
        <f>O$3+((O$23-O$3)*0.95)</f>
        <v>2.782946137579942</v>
      </c>
      <c r="P22" s="45">
        <f t="shared" si="5"/>
        <v>0.26269274895449418</v>
      </c>
      <c r="Q22" s="45">
        <f t="shared" si="2"/>
        <v>0.12342779364919287</v>
      </c>
      <c r="R22" s="110">
        <f t="shared" si="8"/>
        <v>4603.6229940655603</v>
      </c>
      <c r="S22" s="44">
        <f>S$3+((S$23-S$3)*0.95)</f>
        <v>3.6630997506004448</v>
      </c>
      <c r="T22" s="45">
        <f t="shared" si="3"/>
        <v>-0.17355915578029008</v>
      </c>
      <c r="U22" s="45">
        <f t="shared" si="4"/>
        <v>0.22586576952929632</v>
      </c>
      <c r="V22"/>
    </row>
    <row r="23" spans="1:22">
      <c r="A23" s="41" t="s">
        <v>7</v>
      </c>
      <c r="J23" s="109">
        <v>15</v>
      </c>
      <c r="K23" s="19">
        <f>LOG(J23)</f>
        <v>1.1760912590556813</v>
      </c>
      <c r="L23" s="45">
        <f t="shared" si="0"/>
        <v>2.9527519431235716E-2</v>
      </c>
      <c r="M23" s="45">
        <f t="shared" si="1"/>
        <v>4.4898450436244491E-2</v>
      </c>
      <c r="N23" s="109">
        <v>700</v>
      </c>
      <c r="O23" s="19">
        <f>LOG(N23)</f>
        <v>2.8450980400142569</v>
      </c>
      <c r="P23" s="45">
        <f t="shared" si="5"/>
        <v>0.2800920164585412</v>
      </c>
      <c r="Q23" s="45">
        <f t="shared" si="2"/>
        <v>0.11649590612199334</v>
      </c>
      <c r="R23" s="109">
        <v>6000</v>
      </c>
      <c r="S23" s="19">
        <f>LOG(R23)</f>
        <v>3.7781512503836434</v>
      </c>
      <c r="T23" s="45">
        <f t="shared" si="3"/>
        <v>-0.24953245793276677</v>
      </c>
      <c r="U23" s="45">
        <f t="shared" si="4"/>
        <v>0.22840962894673111</v>
      </c>
      <c r="V23"/>
    </row>
    <row r="24" spans="1:22">
      <c r="A24" s="84" t="s">
        <v>35</v>
      </c>
      <c r="B24" s="85" t="str">
        <f>fossil!C2</f>
        <v>Glx 10˚C</v>
      </c>
      <c r="C24" s="84" t="s">
        <v>35</v>
      </c>
      <c r="D24" s="85" t="str">
        <f>'80°C'!C2</f>
        <v>Glx 80˚C</v>
      </c>
      <c r="E24" s="84" t="s">
        <v>35</v>
      </c>
      <c r="F24" s="84" t="str">
        <f>'110°C'!C2</f>
        <v>Glx 110˚C</v>
      </c>
      <c r="G24" s="84" t="s">
        <v>35</v>
      </c>
      <c r="H24" s="84" t="str">
        <f>'140°C'!C2</f>
        <v>Glx 140˚C</v>
      </c>
      <c r="M24" s="52">
        <f>AVERAGE(L23:M23)</f>
        <v>3.7212984933740104E-2</v>
      </c>
      <c r="Q24" s="52">
        <f>AVERAGE(P23:Q23)</f>
        <v>0.19829396129026727</v>
      </c>
      <c r="U24" s="52">
        <f>AVERAGE(T23:U23)</f>
        <v>-1.0561414493017826E-2</v>
      </c>
    </row>
    <row r="25" spans="1:22">
      <c r="A25" s="86">
        <f>fossil!A3</f>
        <v>8000064</v>
      </c>
      <c r="B25" s="87">
        <f>fossil!C3</f>
        <v>0.18326685031836748</v>
      </c>
      <c r="C25" s="86">
        <f>'80°C'!A3</f>
        <v>0</v>
      </c>
      <c r="D25" s="87">
        <f>'80°C'!C3</f>
        <v>4.4849737000000001E-2</v>
      </c>
      <c r="E25" s="88">
        <f>'110°C'!A3</f>
        <v>0</v>
      </c>
      <c r="F25" s="89">
        <f>'110°C'!C3</f>
        <v>4.4849737000000001E-2</v>
      </c>
      <c r="G25" s="90">
        <f>'140°C'!A3</f>
        <v>0</v>
      </c>
      <c r="H25" s="91">
        <f>'140°C'!C3</f>
        <v>4.4849737000000001E-2</v>
      </c>
      <c r="L25" s="41">
        <f>(L3-M3)^2</f>
        <v>1.9598944085463785E-5</v>
      </c>
      <c r="P25" s="41">
        <f>(P3-Q3)^2</f>
        <v>3.7211423464954315E-3</v>
      </c>
      <c r="T25" s="41">
        <f>(T3-U3)^2</f>
        <v>2.9369180233063058E-3</v>
      </c>
    </row>
    <row r="26" spans="1:22">
      <c r="A26" s="86">
        <f>fossil!A4</f>
        <v>8000064</v>
      </c>
      <c r="B26" s="87">
        <f>fossil!C4</f>
        <v>8.9553833524892199E-2</v>
      </c>
      <c r="C26" s="86">
        <f>'80°C'!A4</f>
        <v>0</v>
      </c>
      <c r="D26" s="87">
        <f>'80°C'!C4</f>
        <v>4.4681327E-2</v>
      </c>
      <c r="E26" s="88">
        <f>'110°C'!A4</f>
        <v>0</v>
      </c>
      <c r="F26" s="89">
        <f>'110°C'!C4</f>
        <v>4.4681327E-2</v>
      </c>
      <c r="G26" s="90">
        <f>'140°C'!A4</f>
        <v>0</v>
      </c>
      <c r="H26" s="91">
        <f>'140°C'!C4</f>
        <v>4.4681327E-2</v>
      </c>
      <c r="L26" s="41">
        <f t="shared" ref="L26:L45" si="9">(L4-M4)^2</f>
        <v>1.535687437106872E-5</v>
      </c>
      <c r="P26" s="41">
        <f t="shared" ref="P26:P45" si="10">(P4-Q4)^2</f>
        <v>2.7326118817407323E-3</v>
      </c>
      <c r="T26" s="41">
        <f t="shared" ref="T26:T45" si="11">(T4-U4)^2</f>
        <v>1.577312042930345E-3</v>
      </c>
    </row>
    <row r="27" spans="1:22">
      <c r="A27" s="86">
        <f>fossil!A5</f>
        <v>8000064</v>
      </c>
      <c r="B27" s="87">
        <f>fossil!C5</f>
        <v>4.6528921587875291E-2</v>
      </c>
      <c r="C27" s="86">
        <f>'80°C'!A5</f>
        <v>0</v>
      </c>
      <c r="D27" s="87">
        <f>'80°C'!C5</f>
        <v>2.8802013000000001E-2</v>
      </c>
      <c r="E27" s="88">
        <f>'110°C'!A5</f>
        <v>0</v>
      </c>
      <c r="F27" s="89">
        <f>'110°C'!C5</f>
        <v>2.8802013000000001E-2</v>
      </c>
      <c r="G27" s="90">
        <f>'140°C'!A5</f>
        <v>0</v>
      </c>
      <c r="H27" s="91">
        <f>'140°C'!C5</f>
        <v>2.8802013000000001E-2</v>
      </c>
      <c r="L27" s="41">
        <f t="shared" si="9"/>
        <v>1.1359955257726964E-5</v>
      </c>
      <c r="P27" s="41">
        <f t="shared" si="10"/>
        <v>1.9752314379483864E-3</v>
      </c>
      <c r="T27" s="41">
        <f t="shared" si="11"/>
        <v>7.1348990187378766E-4</v>
      </c>
    </row>
    <row r="28" spans="1:22">
      <c r="A28" s="86">
        <f>fossil!A6</f>
        <v>6245664</v>
      </c>
      <c r="B28" s="87">
        <f>fossil!C6</f>
        <v>6.1054490307335965E-2</v>
      </c>
      <c r="C28" s="86">
        <f>'80°C'!A6</f>
        <v>0</v>
      </c>
      <c r="D28" s="87">
        <f>'80°C'!C6</f>
        <v>3.0359223000000001E-2</v>
      </c>
      <c r="E28" s="88">
        <f>'110°C'!A6</f>
        <v>0</v>
      </c>
      <c r="F28" s="89">
        <f>'110°C'!C6</f>
        <v>3.0359223000000001E-2</v>
      </c>
      <c r="G28" s="90">
        <f>'140°C'!A6</f>
        <v>0</v>
      </c>
      <c r="H28" s="91">
        <f>'140°C'!C6</f>
        <v>3.0359223000000001E-2</v>
      </c>
      <c r="L28" s="41">
        <f t="shared" si="9"/>
        <v>7.7300677993716252E-6</v>
      </c>
      <c r="P28" s="41">
        <f t="shared" si="10"/>
        <v>1.413947511356895E-3</v>
      </c>
      <c r="T28" s="41">
        <f t="shared" si="11"/>
        <v>2.421430608299398E-4</v>
      </c>
    </row>
    <row r="29" spans="1:22">
      <c r="A29" s="86">
        <f>fossil!A7</f>
        <v>6245664</v>
      </c>
      <c r="B29" s="87">
        <f>fossil!C7</f>
        <v>4.6827904966548747E-2</v>
      </c>
      <c r="C29" s="86">
        <f>'80°C'!A7</f>
        <v>0</v>
      </c>
      <c r="D29" s="87">
        <f>'80°C'!C7</f>
        <v>4.0197812999999999E-2</v>
      </c>
      <c r="E29" s="88">
        <f>'110°C'!A7</f>
        <v>0</v>
      </c>
      <c r="F29" s="89">
        <f>'110°C'!C7</f>
        <v>4.0197812999999999E-2</v>
      </c>
      <c r="G29" s="90">
        <f>'140°C'!A7</f>
        <v>0</v>
      </c>
      <c r="H29" s="91">
        <f>'140°C'!C7</f>
        <v>4.0197812999999999E-2</v>
      </c>
      <c r="L29" s="41">
        <f t="shared" si="9"/>
        <v>4.6076765694526535E-6</v>
      </c>
      <c r="P29" s="41">
        <f t="shared" si="10"/>
        <v>1.0140984705776397E-3</v>
      </c>
      <c r="T29" s="41">
        <f t="shared" si="11"/>
        <v>4.4150825452034554E-5</v>
      </c>
    </row>
    <row r="30" spans="1:22">
      <c r="A30" s="86">
        <f>fossil!A8</f>
        <v>6245664</v>
      </c>
      <c r="B30" s="87">
        <f>fossil!C8</f>
        <v>5.7628157447959724E-2</v>
      </c>
      <c r="C30" s="86">
        <f>'80°C'!A8</f>
        <v>0</v>
      </c>
      <c r="D30" s="87">
        <f>'80°C'!C8</f>
        <v>4.1653444999999997E-2</v>
      </c>
      <c r="E30" s="88">
        <f>'110°C'!A8</f>
        <v>0</v>
      </c>
      <c r="F30" s="89">
        <f>'110°C'!C8</f>
        <v>4.1653444999999997E-2</v>
      </c>
      <c r="G30" s="90">
        <f>'140°C'!A8</f>
        <v>0</v>
      </c>
      <c r="H30" s="91">
        <f>'140°C'!C8</f>
        <v>4.1653444999999997E-2</v>
      </c>
      <c r="L30" s="41">
        <f t="shared" si="9"/>
        <v>2.1533457649534086E-6</v>
      </c>
      <c r="P30" s="41">
        <f t="shared" si="10"/>
        <v>7.4335862581048661E-4</v>
      </c>
      <c r="T30" s="41">
        <f t="shared" si="11"/>
        <v>1.1716525179251971E-7</v>
      </c>
    </row>
    <row r="31" spans="1:22">
      <c r="A31" s="86">
        <f>fossil!A9</f>
        <v>6245664</v>
      </c>
      <c r="B31" s="87">
        <f>fossil!C9</f>
        <v>5.9685776475165313E-2</v>
      </c>
      <c r="C31" s="86">
        <f>'80°C'!A9</f>
        <v>0</v>
      </c>
      <c r="D31" s="87">
        <f>'80°C'!C9</f>
        <v>4.5677704999999999E-2</v>
      </c>
      <c r="E31" s="88">
        <f>'110°C'!A9</f>
        <v>0</v>
      </c>
      <c r="F31" s="89">
        <f>'110°C'!C9</f>
        <v>4.5677704999999999E-2</v>
      </c>
      <c r="G31" s="90">
        <f>'140°C'!A9</f>
        <v>0</v>
      </c>
      <c r="H31" s="91">
        <f>'140°C'!C9</f>
        <v>4.5677704999999999E-2</v>
      </c>
      <c r="L31" s="41">
        <f t="shared" si="9"/>
        <v>5.493183167599438E-7</v>
      </c>
      <c r="P31" s="41">
        <f t="shared" si="10"/>
        <v>5.7385815393672644E-4</v>
      </c>
      <c r="T31" s="41">
        <f t="shared" si="11"/>
        <v>8.7966887492768347E-6</v>
      </c>
    </row>
    <row r="32" spans="1:22">
      <c r="A32" s="86">
        <f>fossil!A10</f>
        <v>6245664</v>
      </c>
      <c r="B32" s="87">
        <f>fossil!C10</f>
        <v>6.0703969218013021E-2</v>
      </c>
      <c r="C32" s="86">
        <f>'80°C'!A10</f>
        <v>0</v>
      </c>
      <c r="D32" s="87">
        <f>'80°C'!C10</f>
        <v>4.4614048000000003E-2</v>
      </c>
      <c r="E32" s="88">
        <f>'110°C'!A10</f>
        <v>0</v>
      </c>
      <c r="F32" s="89">
        <f>'110°C'!C10</f>
        <v>4.4614048000000003E-2</v>
      </c>
      <c r="G32" s="90">
        <f>'140°C'!A10</f>
        <v>0</v>
      </c>
      <c r="H32" s="91">
        <f>'140°C'!C10</f>
        <v>4.4614048000000003E-2</v>
      </c>
      <c r="L32" s="41">
        <f t="shared" si="9"/>
        <v>1.1580063630470177E-9</v>
      </c>
      <c r="P32" s="41">
        <f t="shared" si="10"/>
        <v>4.8447887948933113E-4</v>
      </c>
      <c r="T32" s="41">
        <f t="shared" si="11"/>
        <v>8.4097748740171902E-6</v>
      </c>
    </row>
    <row r="33" spans="1:29">
      <c r="A33" s="86">
        <f>fossil!A11</f>
        <v>6245664</v>
      </c>
      <c r="B33" s="87">
        <f>fossil!C11</f>
        <v>5.4479236580176213E-2</v>
      </c>
      <c r="C33" s="86">
        <f>'80°C'!A11</f>
        <v>0</v>
      </c>
      <c r="D33" s="87">
        <f>'80°C'!C11</f>
        <v>4.0443713999999999E-2</v>
      </c>
      <c r="E33" s="88">
        <f>'110°C'!A11</f>
        <v>0</v>
      </c>
      <c r="F33" s="89">
        <f>'110°C'!C11</f>
        <v>4.0443713999999999E-2</v>
      </c>
      <c r="G33" s="90">
        <f>'140°C'!A11</f>
        <v>0</v>
      </c>
      <c r="H33" s="91">
        <f>'140°C'!C11</f>
        <v>4.0443713999999999E-2</v>
      </c>
      <c r="L33" s="41">
        <f t="shared" si="9"/>
        <v>7.3945458889331672E-7</v>
      </c>
      <c r="P33" s="41">
        <f t="shared" si="10"/>
        <v>4.633259115005956E-4</v>
      </c>
      <c r="T33" s="41">
        <f t="shared" si="11"/>
        <v>8.4686061742872579E-7</v>
      </c>
    </row>
    <row r="34" spans="1:29">
      <c r="A34" s="86">
        <f>fossil!A12</f>
        <v>6245664</v>
      </c>
      <c r="B34" s="87">
        <f>fossil!C12</f>
        <v>5.0728832524305448E-2</v>
      </c>
      <c r="C34" s="86">
        <f>'80°C'!A12</f>
        <v>0</v>
      </c>
      <c r="D34" s="87">
        <f>'80°C'!C12</f>
        <v>4.0099660000000002E-2</v>
      </c>
      <c r="E34" s="88">
        <f>'110°C'!A12</f>
        <v>0</v>
      </c>
      <c r="F34" s="89">
        <f>'110°C'!C12</f>
        <v>4.0099660000000002E-2</v>
      </c>
      <c r="G34" s="90">
        <f>'140°C'!A12</f>
        <v>0</v>
      </c>
      <c r="H34" s="91">
        <f>'140°C'!C12</f>
        <v>4.0099660000000002E-2</v>
      </c>
      <c r="L34" s="41">
        <f t="shared" si="9"/>
        <v>3.0215919224967125E-6</v>
      </c>
      <c r="P34" s="41">
        <f t="shared" si="10"/>
        <v>5.1037513622710098E-4</v>
      </c>
      <c r="T34" s="41">
        <f t="shared" si="11"/>
        <v>7.8761884936503037E-5</v>
      </c>
    </row>
    <row r="35" spans="1:29">
      <c r="A35" s="86">
        <f>fossil!A13</f>
        <v>6245664</v>
      </c>
      <c r="B35" s="87">
        <f>fossil!C13</f>
        <v>5.2235456492034531E-2</v>
      </c>
      <c r="C35" s="86">
        <f>'80°C'!A13</f>
        <v>0</v>
      </c>
      <c r="D35" s="87">
        <f>'80°C'!C13</f>
        <v>4.4775853999999997E-2</v>
      </c>
      <c r="E35" s="88">
        <f>'110°C'!A13</f>
        <v>0</v>
      </c>
      <c r="F35" s="89">
        <f>'110°C'!C13</f>
        <v>4.4775853999999997E-2</v>
      </c>
      <c r="G35" s="90">
        <f>'140°C'!A13</f>
        <v>0</v>
      </c>
      <c r="H35" s="91">
        <f>'140°C'!C13</f>
        <v>4.4775853999999997E-2</v>
      </c>
      <c r="L35" s="41">
        <f t="shared" si="9"/>
        <v>7.1335791040425534E-6</v>
      </c>
      <c r="P35" s="41">
        <f t="shared" si="10"/>
        <v>6.4029656575203154E-4</v>
      </c>
      <c r="T35" s="41">
        <f t="shared" si="11"/>
        <v>4.5555488890877525E-4</v>
      </c>
    </row>
    <row r="36" spans="1:29">
      <c r="A36" s="86">
        <f>fossil!A14</f>
        <v>6245664</v>
      </c>
      <c r="B36" s="87">
        <f>fossil!C14</f>
        <v>4.5442043929950188E-2</v>
      </c>
      <c r="C36" s="86">
        <f>'80°C'!A14</f>
        <v>0</v>
      </c>
      <c r="D36" s="87">
        <f>'80°C'!C14</f>
        <v>4.5677998999999997E-2</v>
      </c>
      <c r="E36" s="88">
        <f>'110°C'!A14</f>
        <v>0</v>
      </c>
      <c r="F36" s="89">
        <f>'110°C'!C14</f>
        <v>4.5677998999999997E-2</v>
      </c>
      <c r="G36" s="90">
        <f>'140°C'!A14</f>
        <v>0</v>
      </c>
      <c r="H36" s="91">
        <f>'140°C'!C14</f>
        <v>4.5677998999999997E-2</v>
      </c>
      <c r="L36" s="41">
        <f t="shared" si="9"/>
        <v>1.3391944611174119E-5</v>
      </c>
      <c r="P36" s="41">
        <f t="shared" si="10"/>
        <v>8.8545354246489876E-4</v>
      </c>
      <c r="T36" s="41">
        <f t="shared" si="11"/>
        <v>1.4982437721385957E-3</v>
      </c>
    </row>
    <row r="37" spans="1:29">
      <c r="A37" s="86">
        <f>fossil!A15</f>
        <v>4491264</v>
      </c>
      <c r="B37" s="87">
        <f>fossil!C15</f>
        <v>5.6456004030239357E-2</v>
      </c>
      <c r="C37" s="86">
        <f>'80°C'!A15</f>
        <v>0</v>
      </c>
      <c r="D37" s="87">
        <f>'80°C'!C15</f>
        <v>4.2291508999999998E-2</v>
      </c>
      <c r="E37" s="88">
        <f>'110°C'!A15</f>
        <v>0</v>
      </c>
      <c r="F37" s="89">
        <f>'110°C'!C15</f>
        <v>4.2291508999999998E-2</v>
      </c>
      <c r="G37" s="90">
        <f>'140°C'!A15</f>
        <v>0</v>
      </c>
      <c r="H37" s="91">
        <f>'140°C'!C15</f>
        <v>4.2291508999999998E-2</v>
      </c>
      <c r="L37" s="41">
        <f t="shared" si="9"/>
        <v>2.2145693450680347E-5</v>
      </c>
      <c r="P37" s="41">
        <f t="shared" si="10"/>
        <v>1.2990777994185169E-3</v>
      </c>
      <c r="T37" s="41">
        <f t="shared" si="11"/>
        <v>3.7632252054146578E-3</v>
      </c>
    </row>
    <row r="38" spans="1:29">
      <c r="A38" s="86">
        <f>fossil!A16</f>
        <v>4491264</v>
      </c>
      <c r="B38" s="87">
        <f>fossil!C16</f>
        <v>4.9837102252949364E-2</v>
      </c>
      <c r="C38" s="86">
        <f>'80°C'!A16</f>
        <v>0</v>
      </c>
      <c r="D38" s="87">
        <f>'80°C'!C16</f>
        <v>3.7759664999999998E-2</v>
      </c>
      <c r="E38" s="88">
        <f>'110°C'!A16</f>
        <v>0</v>
      </c>
      <c r="F38" s="89">
        <f>'110°C'!C16</f>
        <v>3.7759664999999998E-2</v>
      </c>
      <c r="G38" s="90">
        <f>'140°C'!A16</f>
        <v>0</v>
      </c>
      <c r="H38" s="91">
        <f>'140°C'!C16</f>
        <v>3.7759664999999998E-2</v>
      </c>
      <c r="L38" s="41">
        <f t="shared" si="9"/>
        <v>3.3778327313234121E-5</v>
      </c>
      <c r="P38" s="41">
        <f t="shared" si="10"/>
        <v>1.9586203765633854E-3</v>
      </c>
      <c r="T38" s="41">
        <f t="shared" si="11"/>
        <v>8.0349246996188149E-3</v>
      </c>
    </row>
    <row r="39" spans="1:29">
      <c r="A39" s="86">
        <f>fossil!A17</f>
        <v>4491264</v>
      </c>
      <c r="B39" s="87">
        <f>fossil!C17</f>
        <v>4.9753148204896097E-2</v>
      </c>
      <c r="C39" s="86">
        <f>'80°C'!A17</f>
        <v>120</v>
      </c>
      <c r="D39" s="87">
        <f>'80°C'!C17</f>
        <v>2.7593409999999999E-2</v>
      </c>
      <c r="E39" s="88">
        <f>'110°C'!A17</f>
        <v>120</v>
      </c>
      <c r="F39" s="89">
        <f>'110°C'!C17</f>
        <v>7.3309574000000002E-2</v>
      </c>
      <c r="G39" s="90">
        <f>'140°C'!A17</f>
        <v>1</v>
      </c>
      <c r="H39" s="91">
        <f>'140°C'!C17</f>
        <v>3.6397435999999998E-2</v>
      </c>
      <c r="L39" s="41">
        <f t="shared" si="9"/>
        <v>4.8709927734429681E-5</v>
      </c>
      <c r="P39" s="41">
        <f t="shared" si="10"/>
        <v>2.9692783928594465E-3</v>
      </c>
      <c r="T39" s="41">
        <f t="shared" si="11"/>
        <v>1.5367335830886132E-2</v>
      </c>
    </row>
    <row r="40" spans="1:29">
      <c r="A40" s="86">
        <f>fossil!A18</f>
        <v>4491264</v>
      </c>
      <c r="B40" s="87">
        <f>fossil!C18</f>
        <v>4.7434952144643973E-2</v>
      </c>
      <c r="C40" s="86">
        <f>'80°C'!A18</f>
        <v>120</v>
      </c>
      <c r="D40" s="87">
        <f>'80°C'!C18</f>
        <v>2.8171389000000002E-2</v>
      </c>
      <c r="E40" s="88">
        <f>'110°C'!A18</f>
        <v>120</v>
      </c>
      <c r="F40" s="89">
        <f>'110°C'!C18</f>
        <v>7.0897769999999999E-2</v>
      </c>
      <c r="G40" s="90">
        <f>'140°C'!A18</f>
        <v>1</v>
      </c>
      <c r="H40" s="91">
        <f>'140°C'!C18</f>
        <v>3.2171327E-2</v>
      </c>
      <c r="L40" s="41">
        <f t="shared" si="9"/>
        <v>6.7399302262180654E-5</v>
      </c>
      <c r="P40" s="41">
        <f t="shared" si="10"/>
        <v>4.4676976742652154E-3</v>
      </c>
      <c r="T40" s="41">
        <f t="shared" si="11"/>
        <v>2.7128448622016355E-2</v>
      </c>
      <c r="AC40" t="s">
        <v>153</v>
      </c>
    </row>
    <row r="41" spans="1:29">
      <c r="A41" s="86">
        <f>fossil!A19</f>
        <v>4491264</v>
      </c>
      <c r="B41" s="87">
        <f>fossil!C19</f>
        <v>4.8283937335980166E-2</v>
      </c>
      <c r="C41" s="86">
        <f>'80°C'!A19</f>
        <v>1440</v>
      </c>
      <c r="D41" s="87">
        <f>'80°C'!C19</f>
        <v>6.0599583999999998E-2</v>
      </c>
      <c r="E41" s="88">
        <f>'110°C'!A19</f>
        <v>240</v>
      </c>
      <c r="F41" s="89">
        <f>'110°C'!C19</f>
        <v>0.101743231</v>
      </c>
      <c r="G41" s="90">
        <f>'140°C'!A19</f>
        <v>1</v>
      </c>
      <c r="H41" s="91">
        <f>'140°C'!C19</f>
        <v>3.8077581999999999E-2</v>
      </c>
      <c r="L41" s="41">
        <f t="shared" si="9"/>
        <v>9.034619363045617E-5</v>
      </c>
      <c r="P41" s="41">
        <f t="shared" si="10"/>
        <v>6.6258512376040218E-3</v>
      </c>
      <c r="T41" s="41">
        <f t="shared" si="11"/>
        <v>4.5047567080136665E-2</v>
      </c>
      <c r="AC41" t="s">
        <v>163</v>
      </c>
    </row>
    <row r="42" spans="1:29">
      <c r="A42" s="86">
        <f>fossil!A20</f>
        <v>4491264</v>
      </c>
      <c r="B42" s="87">
        <f>fossil!C20</f>
        <v>5.9310841327526183E-2</v>
      </c>
      <c r="C42" s="86">
        <f>'80°C'!A20</f>
        <v>1440</v>
      </c>
      <c r="D42" s="87">
        <f>'80°C'!C20</f>
        <v>5.9203158999999998E-2</v>
      </c>
      <c r="E42" s="88">
        <f>'110°C'!A20</f>
        <v>240</v>
      </c>
      <c r="F42" s="89">
        <f>'110°C'!C20</f>
        <v>9.2004884999999995E-2</v>
      </c>
      <c r="G42" s="90">
        <f>'140°C'!A20</f>
        <v>1</v>
      </c>
      <c r="H42" s="91">
        <f>'140°C'!C20</f>
        <v>3.3872235000000001E-2</v>
      </c>
      <c r="L42" s="41">
        <f t="shared" si="9"/>
        <v>1.1809355193932276E-4</v>
      </c>
      <c r="P42" s="41">
        <f t="shared" si="10"/>
        <v>9.6550936303080176E-3</v>
      </c>
      <c r="T42" s="41">
        <f t="shared" si="11"/>
        <v>7.126551589061518E-2</v>
      </c>
    </row>
    <row r="43" spans="1:29">
      <c r="A43" s="86">
        <f>fossil!A21</f>
        <v>4491264</v>
      </c>
      <c r="B43" s="87">
        <f>fossil!C21</f>
        <v>4.8097660871183931E-2</v>
      </c>
      <c r="C43" s="86">
        <f>'80°C'!A21</f>
        <v>720</v>
      </c>
      <c r="D43" s="87">
        <f>'80°C'!C21</f>
        <v>3.2980415999999999E-2</v>
      </c>
      <c r="E43" s="88">
        <f>'110°C'!A21</f>
        <v>480</v>
      </c>
      <c r="F43" s="89">
        <f>'110°C'!C21</f>
        <v>9.5568568000000007E-2</v>
      </c>
      <c r="G43" s="90">
        <f>'140°C'!A21</f>
        <v>2</v>
      </c>
      <c r="H43" s="91">
        <f>'140°C'!C21</f>
        <v>4.7431222000000002E-2</v>
      </c>
      <c r="L43" s="41">
        <f t="shared" si="9"/>
        <v>1.5122986984137529E-4</v>
      </c>
      <c r="P43" s="41">
        <f t="shared" si="10"/>
        <v>1.3810391126039084E-2</v>
      </c>
      <c r="T43" s="41">
        <f t="shared" si="11"/>
        <v>0.10838773626722678</v>
      </c>
    </row>
    <row r="44" spans="1:29">
      <c r="A44" s="86">
        <f>fossil!A22</f>
        <v>4491264</v>
      </c>
      <c r="B44" s="87">
        <f>fossil!C22</f>
        <v>5.0256860539344264E-2</v>
      </c>
      <c r="C44" s="86">
        <f>'80°C'!A22</f>
        <v>720</v>
      </c>
      <c r="D44" s="87">
        <f>'80°C'!C22</f>
        <v>4.9825198000000001E-2</v>
      </c>
      <c r="E44" s="88">
        <f>'110°C'!A22</f>
        <v>480</v>
      </c>
      <c r="F44" s="89">
        <f>'110°C'!C22</f>
        <v>9.2813609000000005E-2</v>
      </c>
      <c r="G44" s="90">
        <f>'140°C'!A22</f>
        <v>2</v>
      </c>
      <c r="H44" s="91">
        <f>'140°C'!C22</f>
        <v>4.2216155999999998E-2</v>
      </c>
      <c r="L44" s="41">
        <f t="shared" si="9"/>
        <v>1.9039158073446701E-4</v>
      </c>
      <c r="P44" s="41">
        <f t="shared" si="10"/>
        <v>1.939472777618757E-2</v>
      </c>
      <c r="T44" s="41">
        <f t="shared" si="11"/>
        <v>0.15954027095856868</v>
      </c>
    </row>
    <row r="45" spans="1:29">
      <c r="A45" s="86">
        <f>fossil!A23</f>
        <v>9973764</v>
      </c>
      <c r="B45" s="87">
        <f>fossil!C23</f>
        <v>4.2687749999999997E-2</v>
      </c>
      <c r="C45" s="86">
        <f>'80°C'!A23</f>
        <v>120</v>
      </c>
      <c r="D45" s="87">
        <f>'80°C'!C23</f>
        <v>4.011671E-2</v>
      </c>
      <c r="E45" s="88">
        <f>'110°C'!A23</f>
        <v>120</v>
      </c>
      <c r="F45" s="89">
        <f>'110°C'!C23</f>
        <v>0.103856739</v>
      </c>
      <c r="G45" s="90">
        <f>'140°C'!A23</f>
        <v>2</v>
      </c>
      <c r="H45" s="91">
        <f>'140°C'!C23</f>
        <v>3.4963618000000002E-2</v>
      </c>
      <c r="L45" s="41">
        <f t="shared" si="9"/>
        <v>2.3626551996074009E-4</v>
      </c>
      <c r="P45" s="41">
        <f t="shared" si="10"/>
        <v>2.6763687317247941E-2</v>
      </c>
      <c r="T45" s="41">
        <f t="shared" si="11"/>
        <v>0.22842863841072952</v>
      </c>
    </row>
    <row r="46" spans="1:29">
      <c r="A46" s="86">
        <f>fossil!A24</f>
        <v>9973764</v>
      </c>
      <c r="B46" s="87">
        <f>fossil!C24</f>
        <v>4.5612091E-2</v>
      </c>
      <c r="C46" s="86">
        <f>'80°C'!A24</f>
        <v>120</v>
      </c>
      <c r="D46" s="87">
        <f>'80°C'!C24</f>
        <v>4.1926652000000002E-2</v>
      </c>
      <c r="E46" s="88">
        <f>'110°C'!A24</f>
        <v>120</v>
      </c>
      <c r="F46" s="89">
        <f>'110°C'!C24</f>
        <v>0.10282382800000001</v>
      </c>
      <c r="G46" s="90">
        <f>'140°C'!A24</f>
        <v>2</v>
      </c>
      <c r="H46" s="91">
        <f>'140°C'!C24</f>
        <v>3.8895576000000001E-2</v>
      </c>
    </row>
    <row r="47" spans="1:29">
      <c r="A47" s="86">
        <f>fossil!A25</f>
        <v>9973764</v>
      </c>
      <c r="B47" s="87">
        <f>fossil!C25</f>
        <v>4.5152580999999997E-2</v>
      </c>
      <c r="C47" s="86">
        <f>'80°C'!A25</f>
        <v>1440</v>
      </c>
      <c r="D47" s="87">
        <f>'80°C'!C25</f>
        <v>5.3648425E-2</v>
      </c>
      <c r="E47" s="88">
        <f>'110°C'!A25</f>
        <v>240</v>
      </c>
      <c r="F47" s="89">
        <f>'110°C'!C25</f>
        <v>0.13541587099999999</v>
      </c>
      <c r="G47" s="90">
        <f>'140°C'!A25</f>
        <v>4</v>
      </c>
      <c r="H47" s="91">
        <f>'140°C'!C25</f>
        <v>5.8446184999999998E-2</v>
      </c>
    </row>
    <row r="48" spans="1:29">
      <c r="A48" s="86">
        <f>fossil!A26</f>
        <v>9973764</v>
      </c>
      <c r="B48" s="87">
        <f>fossil!C26</f>
        <v>4.5700381999999998E-2</v>
      </c>
      <c r="C48" s="86">
        <f>'80°C'!A26</f>
        <v>1440</v>
      </c>
      <c r="D48" s="87">
        <f>'80°C'!C26</f>
        <v>5.6245081000000002E-2</v>
      </c>
      <c r="E48" s="88">
        <f>'110°C'!A26</f>
        <v>240</v>
      </c>
      <c r="F48" s="89">
        <f>'110°C'!C26</f>
        <v>0.13499119400000001</v>
      </c>
      <c r="G48" s="90">
        <f>'140°C'!A26</f>
        <v>4</v>
      </c>
      <c r="H48" s="91">
        <f>'140°C'!C26</f>
        <v>5.3556918000000002E-2</v>
      </c>
    </row>
    <row r="49" spans="1:8">
      <c r="A49" s="86">
        <f>fossil!A27</f>
        <v>9272004</v>
      </c>
      <c r="B49" s="87">
        <f>fossil!C27</f>
        <v>4.5107268999999998E-2</v>
      </c>
      <c r="C49" s="86">
        <f>'80°C'!A27</f>
        <v>720</v>
      </c>
      <c r="D49" s="87">
        <f>'80°C'!C27</f>
        <v>4.5946269999999997E-2</v>
      </c>
      <c r="E49" s="88">
        <f>'110°C'!A27</f>
        <v>480</v>
      </c>
      <c r="F49" s="89">
        <f>'110°C'!C27</f>
        <v>0.15237588799999999</v>
      </c>
      <c r="G49" s="90">
        <f>'140°C'!A27</f>
        <v>6</v>
      </c>
      <c r="H49" s="91">
        <f>'140°C'!C27</f>
        <v>7.1556776000000002E-2</v>
      </c>
    </row>
    <row r="50" spans="1:8">
      <c r="A50" s="86">
        <f>fossil!A28</f>
        <v>9272004</v>
      </c>
      <c r="B50" s="87">
        <f>fossil!C28</f>
        <v>4.4378098999999997E-2</v>
      </c>
      <c r="C50" s="86">
        <f>'80°C'!A28</f>
        <v>720</v>
      </c>
      <c r="D50" s="87">
        <f>'80°C'!C28</f>
        <v>4.8666086999999997E-2</v>
      </c>
      <c r="E50" s="88">
        <f>'110°C'!A28</f>
        <v>480</v>
      </c>
      <c r="F50" s="89">
        <f>'110°C'!C28</f>
        <v>0.141202678</v>
      </c>
      <c r="G50" s="90">
        <f>'140°C'!A28</f>
        <v>6</v>
      </c>
      <c r="H50" s="91">
        <f>'140°C'!C28</f>
        <v>7.2644599000000004E-2</v>
      </c>
    </row>
    <row r="51" spans="1:8">
      <c r="A51" s="86">
        <f>fossil!A29</f>
        <v>9272004</v>
      </c>
      <c r="B51" s="87">
        <f>fossil!C29</f>
        <v>4.5844718999999999E-2</v>
      </c>
      <c r="C51" s="86">
        <f>'80°C'!A29</f>
        <v>120</v>
      </c>
      <c r="D51" s="87">
        <f>'80°C'!C29</f>
        <v>4.9189919999999998E-2</v>
      </c>
      <c r="E51" s="88">
        <f>'110°C'!A29</f>
        <v>120</v>
      </c>
      <c r="F51" s="89">
        <f>'110°C'!C29</f>
        <v>0.104890841</v>
      </c>
      <c r="G51" s="90">
        <f>'140°C'!A29</f>
        <v>8</v>
      </c>
      <c r="H51" s="91">
        <f>'140°C'!C29</f>
        <v>8.4193244E-2</v>
      </c>
    </row>
    <row r="52" spans="1:8">
      <c r="A52" s="86">
        <f>fossil!A30</f>
        <v>9272004</v>
      </c>
      <c r="B52" s="87">
        <f>fossil!C30</f>
        <v>4.4879796E-2</v>
      </c>
      <c r="C52" s="86">
        <f>'80°C'!A30</f>
        <v>120</v>
      </c>
      <c r="D52" s="87">
        <f>'80°C'!C30</f>
        <v>4.4503231999999997E-2</v>
      </c>
      <c r="E52" s="88">
        <f>'110°C'!A30</f>
        <v>120</v>
      </c>
      <c r="F52" s="89">
        <f>'110°C'!C30</f>
        <v>0.104939334</v>
      </c>
      <c r="G52" s="90">
        <f>'140°C'!A30</f>
        <v>8</v>
      </c>
      <c r="H52" s="91">
        <f>'140°C'!C30</f>
        <v>7.6696239999999999E-2</v>
      </c>
    </row>
    <row r="53" spans="1:8">
      <c r="A53" s="86">
        <f>fossil!A31</f>
        <v>9272004</v>
      </c>
      <c r="B53" s="87">
        <f>fossil!C31</f>
        <v>4.4690766999999999E-2</v>
      </c>
      <c r="C53" s="86">
        <f>'80°C'!A31</f>
        <v>1440</v>
      </c>
      <c r="D53" s="87">
        <f>'80°C'!C31</f>
        <v>5.5130783000000003E-2</v>
      </c>
      <c r="E53" s="88">
        <f>'110°C'!A31</f>
        <v>240</v>
      </c>
      <c r="F53" s="89">
        <f>'110°C'!C31</f>
        <v>0.14174705900000001</v>
      </c>
      <c r="G53" s="90">
        <f>'140°C'!A31</f>
        <v>24</v>
      </c>
      <c r="H53" s="91">
        <f>'140°C'!C31</f>
        <v>0.233151521</v>
      </c>
    </row>
    <row r="54" spans="1:8">
      <c r="A54" s="86">
        <f>fossil!A32</f>
        <v>9272004</v>
      </c>
      <c r="B54" s="87">
        <f>fossil!C32</f>
        <v>4.5834857999999999E-2</v>
      </c>
      <c r="C54" s="86">
        <f>'80°C'!A32</f>
        <v>1440</v>
      </c>
      <c r="D54" s="87">
        <f>'80°C'!C32</f>
        <v>6.0591522000000002E-2</v>
      </c>
      <c r="E54" s="88">
        <f>'110°C'!A32</f>
        <v>240</v>
      </c>
      <c r="F54" s="89">
        <f>'110°C'!C32</f>
        <v>0.13926866500000001</v>
      </c>
      <c r="G54" s="90">
        <f>'140°C'!A32</f>
        <v>24</v>
      </c>
      <c r="H54" s="91">
        <f>'140°C'!C32</f>
        <v>0.140360122</v>
      </c>
    </row>
    <row r="55" spans="1:8">
      <c r="A55" s="86">
        <f>fossil!A33</f>
        <v>9272004</v>
      </c>
      <c r="B55" s="87">
        <f>fossil!C33</f>
        <v>4.4513345000000003E-2</v>
      </c>
      <c r="C55" s="86">
        <f>'80°C'!A33</f>
        <v>720</v>
      </c>
      <c r="D55" s="87">
        <f>'80°C'!C33</f>
        <v>3.8889163999999997E-2</v>
      </c>
      <c r="E55" s="88">
        <f>'110°C'!A33</f>
        <v>480</v>
      </c>
      <c r="F55" s="89">
        <f>'110°C'!C33</f>
        <v>0.143031566</v>
      </c>
      <c r="G55" s="90">
        <f>'140°C'!A33</f>
        <v>48</v>
      </c>
      <c r="H55" s="91">
        <f>'140°C'!C33</f>
        <v>0.24854812600000001</v>
      </c>
    </row>
    <row r="56" spans="1:8">
      <c r="A56" s="86">
        <f>fossil!A34</f>
        <v>9272004</v>
      </c>
      <c r="B56" s="87">
        <f>fossil!C34</f>
        <v>4.6430318999999998E-2</v>
      </c>
      <c r="C56" s="86">
        <f>'80°C'!A34</f>
        <v>720</v>
      </c>
      <c r="D56" s="87">
        <f>'80°C'!C34</f>
        <v>4.1679757999999997E-2</v>
      </c>
      <c r="E56" s="88">
        <f>'110°C'!A34</f>
        <v>480</v>
      </c>
      <c r="F56" s="89">
        <f>'110°C'!C34</f>
        <v>0.144949414</v>
      </c>
      <c r="G56" s="90">
        <f>'140°C'!A34</f>
        <v>48</v>
      </c>
      <c r="H56" s="91">
        <f>'140°C'!C34</f>
        <v>0.25184271200000002</v>
      </c>
    </row>
    <row r="57" spans="1:8">
      <c r="A57" s="86">
        <f>fossil!A35</f>
        <v>9272004</v>
      </c>
      <c r="B57" s="87">
        <f>fossil!C35</f>
        <v>4.5964562E-2</v>
      </c>
      <c r="C57" s="86">
        <f>'80°C'!A35</f>
        <v>120</v>
      </c>
      <c r="D57" s="87">
        <f>'80°C'!C35</f>
        <v>4.3873158000000002E-2</v>
      </c>
      <c r="E57" s="88">
        <f>'110°C'!A35</f>
        <v>120</v>
      </c>
      <c r="F57" s="89">
        <f>'110°C'!C35</f>
        <v>0.111363223</v>
      </c>
      <c r="G57" s="90">
        <f>'140°C'!A35</f>
        <v>48</v>
      </c>
      <c r="H57" s="91">
        <f>'140°C'!C35</f>
        <v>0.13340207300000001</v>
      </c>
    </row>
    <row r="58" spans="1:8">
      <c r="A58" s="86">
        <f>fossil!A36</f>
        <v>9272004</v>
      </c>
      <c r="B58" s="87">
        <f>fossil!C36</f>
        <v>4.5205637E-2</v>
      </c>
      <c r="C58" s="86">
        <f>'80°C'!A36</f>
        <v>120</v>
      </c>
      <c r="D58" s="87">
        <f>'80°C'!C36</f>
        <v>4.2500241000000001E-2</v>
      </c>
      <c r="E58" s="88">
        <f>'110°C'!A36</f>
        <v>120</v>
      </c>
      <c r="F58" s="89">
        <f>'110°C'!C36</f>
        <v>0.106131581</v>
      </c>
      <c r="G58" s="90">
        <f>'140°C'!A36</f>
        <v>48</v>
      </c>
      <c r="H58" s="91">
        <f>'140°C'!C36</f>
        <v>0.130200543</v>
      </c>
    </row>
    <row r="59" spans="1:8">
      <c r="A59" s="86">
        <f>fossil!A37</f>
        <v>9272004</v>
      </c>
      <c r="B59" s="87">
        <f>fossil!C37</f>
        <v>4.8219233E-2</v>
      </c>
      <c r="C59" s="86">
        <f>'80°C'!A37</f>
        <v>1440</v>
      </c>
      <c r="D59" s="87">
        <f>'80°C'!C37</f>
        <v>5.7635298000000001E-2</v>
      </c>
      <c r="E59" s="88">
        <f>'110°C'!A37</f>
        <v>240</v>
      </c>
      <c r="F59" s="89">
        <f>'110°C'!C37</f>
        <v>0.147772137</v>
      </c>
      <c r="G59" s="90">
        <f>'140°C'!A37</f>
        <v>72</v>
      </c>
      <c r="H59" s="91">
        <f>'140°C'!C37</f>
        <v>0.13074792700000001</v>
      </c>
    </row>
    <row r="60" spans="1:8">
      <c r="A60" s="86">
        <f>fossil!A38</f>
        <v>8877264</v>
      </c>
      <c r="B60" s="87">
        <f>fossil!C38</f>
        <v>4.6365783000000001E-2</v>
      </c>
      <c r="C60" s="86">
        <f>'80°C'!A38</f>
        <v>1440</v>
      </c>
      <c r="D60" s="87">
        <f>'80°C'!C38</f>
        <v>5.9114956000000003E-2</v>
      </c>
      <c r="E60" s="88">
        <f>'110°C'!A38</f>
        <v>240</v>
      </c>
      <c r="F60" s="89">
        <f>'110°C'!C38</f>
        <v>0.139696142</v>
      </c>
      <c r="G60" s="90">
        <f>'140°C'!A38</f>
        <v>72</v>
      </c>
      <c r="H60" s="91">
        <f>'140°C'!C38</f>
        <v>0.13123045999999999</v>
      </c>
    </row>
    <row r="61" spans="1:8">
      <c r="A61" s="86">
        <f>fossil!A39</f>
        <v>8877264</v>
      </c>
      <c r="B61" s="87">
        <f>fossil!C39</f>
        <v>4.6602996000000001E-2</v>
      </c>
      <c r="C61" s="86">
        <f>'80°C'!A39</f>
        <v>720</v>
      </c>
      <c r="D61" s="87">
        <f>'80°C'!C39</f>
        <v>5.0069675000000001E-2</v>
      </c>
      <c r="E61" s="88">
        <f>'110°C'!A39</f>
        <v>480</v>
      </c>
      <c r="F61" s="89">
        <f>'110°C'!C39</f>
        <v>0.13836090600000001</v>
      </c>
      <c r="G61" s="90">
        <f>'140°C'!A39</f>
        <v>96</v>
      </c>
      <c r="H61" s="91">
        <f>'140°C'!C39</f>
        <v>0.12898535</v>
      </c>
    </row>
    <row r="62" spans="1:8">
      <c r="A62" s="86">
        <f>fossil!A40</f>
        <v>8877264</v>
      </c>
      <c r="B62" s="87">
        <f>fossil!C40</f>
        <v>4.8860296999999997E-2</v>
      </c>
      <c r="C62" s="86">
        <f>'80°C'!A40</f>
        <v>720</v>
      </c>
      <c r="D62" s="87">
        <f>'80°C'!C40</f>
        <v>4.6669753000000001E-2</v>
      </c>
      <c r="E62" s="88">
        <f>'110°C'!A40</f>
        <v>480</v>
      </c>
      <c r="F62" s="89">
        <f>'110°C'!C40</f>
        <v>0.13982754999999999</v>
      </c>
      <c r="G62" s="90">
        <f>'140°C'!A40</f>
        <v>96</v>
      </c>
      <c r="H62" s="91">
        <f>'140°C'!C40</f>
        <v>0.12424698300000001</v>
      </c>
    </row>
    <row r="63" spans="1:8">
      <c r="A63" s="86">
        <f>fossil!A41</f>
        <v>5807064</v>
      </c>
      <c r="B63" s="87">
        <f>fossil!C41</f>
        <v>4.6870233999999997E-2</v>
      </c>
      <c r="C63"/>
      <c r="D63"/>
      <c r="E63"/>
      <c r="F63"/>
      <c r="G63" s="90">
        <f>'140°C'!A41</f>
        <v>120</v>
      </c>
      <c r="H63" s="91">
        <f>'140°C'!C41</f>
        <v>0.13309558899999999</v>
      </c>
    </row>
    <row r="64" spans="1:8">
      <c r="A64" s="86">
        <f>fossil!A42</f>
        <v>5807064</v>
      </c>
      <c r="B64" s="87">
        <f>fossil!C42</f>
        <v>4.9084203999999999E-2</v>
      </c>
      <c r="C64"/>
      <c r="D64"/>
      <c r="E64"/>
      <c r="F64"/>
      <c r="G64" s="90">
        <f>'140°C'!A42</f>
        <v>120</v>
      </c>
      <c r="H64" s="91">
        <f>'140°C'!C42</f>
        <v>0.133676145</v>
      </c>
    </row>
    <row r="65" spans="1:8">
      <c r="A65" s="86">
        <f>fossil!A43</f>
        <v>5807064</v>
      </c>
      <c r="B65" s="87">
        <f>fossil!C43</f>
        <v>4.6296663000000002E-2</v>
      </c>
      <c r="C65"/>
      <c r="D65"/>
      <c r="E65"/>
      <c r="F65"/>
      <c r="G65" s="90">
        <f>'140°C'!A43</f>
        <v>1</v>
      </c>
      <c r="H65" s="91">
        <f>'140°C'!C43</f>
        <v>4.4945901000000003E-2</v>
      </c>
    </row>
    <row r="66" spans="1:8">
      <c r="A66" s="86">
        <f>fossil!A44</f>
        <v>5807064</v>
      </c>
      <c r="B66" s="87">
        <f>fossil!C44</f>
        <v>4.6597983000000003E-2</v>
      </c>
      <c r="C66"/>
      <c r="D66"/>
      <c r="E66"/>
      <c r="F66"/>
      <c r="G66" s="90">
        <f>'140°C'!A44</f>
        <v>1</v>
      </c>
      <c r="H66" s="91">
        <f>'140°C'!C44</f>
        <v>4.6682618000000002E-2</v>
      </c>
    </row>
    <row r="67" spans="1:8">
      <c r="A67" s="86">
        <f>fossil!A45</f>
        <v>8877264</v>
      </c>
      <c r="B67" s="87">
        <f>fossil!C45</f>
        <v>4.6196715999999999E-2</v>
      </c>
      <c r="C67"/>
      <c r="D67"/>
      <c r="E67"/>
      <c r="F67"/>
      <c r="G67" s="90">
        <f>'140°C'!A45</f>
        <v>2</v>
      </c>
      <c r="H67" s="91">
        <f>'140°C'!C45</f>
        <v>5.7630952999999999E-2</v>
      </c>
    </row>
    <row r="68" spans="1:8">
      <c r="A68" s="86">
        <f>fossil!A46</f>
        <v>8877264</v>
      </c>
      <c r="B68" s="87">
        <f>fossil!C46</f>
        <v>4.5587625E-2</v>
      </c>
      <c r="E68"/>
      <c r="F68"/>
      <c r="G68" s="90">
        <f>'140°C'!A46</f>
        <v>2</v>
      </c>
      <c r="H68" s="91">
        <f>'140°C'!C46</f>
        <v>5.6771239000000001E-2</v>
      </c>
    </row>
    <row r="69" spans="1:8">
      <c r="A69" s="86">
        <f>fossil!A47</f>
        <v>8877264</v>
      </c>
      <c r="B69" s="87">
        <f>fossil!C47</f>
        <v>4.5067479000000001E-2</v>
      </c>
      <c r="E69"/>
      <c r="F69"/>
      <c r="G69" s="90">
        <f>'140°C'!A47</f>
        <v>4</v>
      </c>
      <c r="H69" s="91">
        <f>'140°C'!C47</f>
        <v>8.0669182000000006E-2</v>
      </c>
    </row>
    <row r="70" spans="1:8">
      <c r="A70" s="86">
        <f>fossil!A48</f>
        <v>9973764</v>
      </c>
      <c r="B70" s="87">
        <f>fossil!C48</f>
        <v>4.5674312000000002E-2</v>
      </c>
      <c r="E70"/>
      <c r="F70"/>
      <c r="G70" s="90">
        <f>'140°C'!A48</f>
        <v>4</v>
      </c>
      <c r="H70" s="91">
        <f>'140°C'!C48</f>
        <v>8.0831976E-2</v>
      </c>
    </row>
    <row r="71" spans="1:8">
      <c r="A71" s="86">
        <f>fossil!A49</f>
        <v>9973764</v>
      </c>
      <c r="B71" s="87">
        <f>fossil!C49</f>
        <v>4.5882493000000003E-2</v>
      </c>
      <c r="E71"/>
      <c r="F71"/>
      <c r="G71" s="90">
        <f>'140°C'!A49</f>
        <v>6</v>
      </c>
      <c r="H71" s="91">
        <f>'140°C'!C49</f>
        <v>0.105114808</v>
      </c>
    </row>
    <row r="72" spans="1:8">
      <c r="A72" s="86">
        <f>fossil!A50</f>
        <v>9272004</v>
      </c>
      <c r="B72" s="87">
        <f>fossil!C50</f>
        <v>4.5801634000000001E-2</v>
      </c>
      <c r="E72"/>
      <c r="F72"/>
      <c r="G72" s="90">
        <f>'140°C'!A50</f>
        <v>6</v>
      </c>
      <c r="H72" s="91">
        <f>'140°C'!C50</f>
        <v>0.10817006899999999</v>
      </c>
    </row>
    <row r="73" spans="1:8">
      <c r="A73" s="86">
        <f>fossil!A51</f>
        <v>9272004</v>
      </c>
      <c r="B73" s="87">
        <f>fossil!C51</f>
        <v>4.5361291999999998E-2</v>
      </c>
      <c r="E73"/>
      <c r="F73"/>
      <c r="G73" s="90">
        <f>'140°C'!A51</f>
        <v>8</v>
      </c>
      <c r="H73" s="91">
        <f>'140°C'!C51</f>
        <v>0.13201500299999999</v>
      </c>
    </row>
    <row r="74" spans="1:8">
      <c r="A74" s="86">
        <f>fossil!A52</f>
        <v>9272004</v>
      </c>
      <c r="B74" s="87">
        <f>fossil!C52</f>
        <v>4.6501629000000003E-2</v>
      </c>
      <c r="E74"/>
      <c r="F74"/>
      <c r="G74" s="90">
        <f>'140°C'!A52</f>
        <v>8</v>
      </c>
      <c r="H74" s="91">
        <f>'140°C'!C52</f>
        <v>0.126026734</v>
      </c>
    </row>
    <row r="75" spans="1:8">
      <c r="A75" s="86">
        <f>fossil!A53</f>
        <v>9272004</v>
      </c>
      <c r="B75" s="87">
        <f>fossil!C53</f>
        <v>4.6098823999999997E-2</v>
      </c>
      <c r="E75"/>
      <c r="F75"/>
      <c r="G75" s="90">
        <f>'140°C'!A53</f>
        <v>24</v>
      </c>
      <c r="H75" s="91">
        <f>'140°C'!C53</f>
        <v>0.19867270400000001</v>
      </c>
    </row>
    <row r="76" spans="1:8">
      <c r="A76" s="86">
        <f>fossil!A54</f>
        <v>9272004</v>
      </c>
      <c r="B76" s="87">
        <f>fossil!C54</f>
        <v>4.5393406999999997E-2</v>
      </c>
      <c r="E76"/>
      <c r="F76"/>
      <c r="G76" s="90">
        <f>'140°C'!A54</f>
        <v>24</v>
      </c>
      <c r="H76" s="91">
        <f>'140°C'!C54</f>
        <v>0.210380922</v>
      </c>
    </row>
    <row r="77" spans="1:8">
      <c r="A77" s="86">
        <f>fossil!A55</f>
        <v>9272004</v>
      </c>
      <c r="B77" s="87">
        <f>fossil!C55</f>
        <v>4.5220941000000001E-2</v>
      </c>
      <c r="E77"/>
      <c r="F77"/>
      <c r="G77" s="90">
        <f>'140°C'!A55</f>
        <v>48</v>
      </c>
      <c r="H77" s="91">
        <f>'140°C'!C55</f>
        <v>0.21408349600000001</v>
      </c>
    </row>
    <row r="78" spans="1:8">
      <c r="A78" s="86">
        <f>fossil!A56</f>
        <v>9272004</v>
      </c>
      <c r="B78" s="87">
        <f>fossil!C56</f>
        <v>4.8219233E-2</v>
      </c>
      <c r="E78"/>
      <c r="F78"/>
      <c r="G78" s="90">
        <f>'140°C'!A56</f>
        <v>48</v>
      </c>
      <c r="H78" s="91">
        <f>'140°C'!C56</f>
        <v>0.23625698000000001</v>
      </c>
    </row>
    <row r="79" spans="1:8">
      <c r="A79" s="86">
        <f>fossil!A57</f>
        <v>8877264</v>
      </c>
      <c r="B79" s="87">
        <f>fossil!C57</f>
        <v>4.4468830000000001E-2</v>
      </c>
      <c r="E79"/>
      <c r="F79"/>
      <c r="G79" s="90">
        <f>'140°C'!A57</f>
        <v>72</v>
      </c>
      <c r="H79" s="91">
        <f>'140°C'!C57</f>
        <v>0.278227316</v>
      </c>
    </row>
    <row r="80" spans="1:8">
      <c r="A80" s="86">
        <f>fossil!A58</f>
        <v>5807064</v>
      </c>
      <c r="B80" s="87">
        <f>fossil!C58</f>
        <v>4.5475437E-2</v>
      </c>
      <c r="E80"/>
      <c r="F80"/>
      <c r="G80" s="90">
        <f>'140°C'!A58</f>
        <v>72</v>
      </c>
      <c r="H80" s="91">
        <f>'140°C'!C58</f>
        <v>0.301603917</v>
      </c>
    </row>
    <row r="81" spans="1:8">
      <c r="A81" s="86">
        <f>fossil!A59</f>
        <v>5807064</v>
      </c>
      <c r="B81" s="87">
        <f>fossil!C59</f>
        <v>4.5882712999999999E-2</v>
      </c>
      <c r="E81"/>
      <c r="F81"/>
      <c r="G81" s="90">
        <f>'140°C'!A59</f>
        <v>96</v>
      </c>
      <c r="H81" s="91">
        <f>'140°C'!C59</f>
        <v>0.33184298899999998</v>
      </c>
    </row>
    <row r="82" spans="1:8">
      <c r="A82" s="86">
        <f>fossil!A60</f>
        <v>5807064</v>
      </c>
      <c r="B82" s="87">
        <f>fossil!C60</f>
        <v>4.5467734000000003E-2</v>
      </c>
      <c r="E82"/>
      <c r="F82"/>
      <c r="G82" s="90">
        <f>'140°C'!A60</f>
        <v>96</v>
      </c>
      <c r="H82" s="91">
        <f>'140°C'!C60</f>
        <v>0.321381796</v>
      </c>
    </row>
    <row r="83" spans="1:8">
      <c r="A83" s="86">
        <f>fossil!A61</f>
        <v>8877264</v>
      </c>
      <c r="B83" s="87">
        <f>fossil!C61</f>
        <v>4.5946387881570933E-2</v>
      </c>
      <c r="E83"/>
      <c r="F83"/>
      <c r="G83" s="90">
        <f>'140°C'!A61</f>
        <v>120</v>
      </c>
      <c r="H83" s="91">
        <f>'140°C'!C61</f>
        <v>0.39214043700000001</v>
      </c>
    </row>
    <row r="84" spans="1:8">
      <c r="A84" s="86">
        <f>fossil!A62</f>
        <v>8877264</v>
      </c>
      <c r="B84" s="87">
        <f>fossil!C62</f>
        <v>4.6233690433593239E-2</v>
      </c>
      <c r="E84"/>
      <c r="F84"/>
      <c r="G84" s="90">
        <f>'140°C'!A62</f>
        <v>120</v>
      </c>
      <c r="H84" s="91">
        <f>'140°C'!C62</f>
        <v>0.37575219199999998</v>
      </c>
    </row>
    <row r="85" spans="1:8">
      <c r="A85" s="86">
        <f>fossil!A63</f>
        <v>8877264</v>
      </c>
      <c r="B85" s="87">
        <f>fossil!C63</f>
        <v>4.658494071220963E-2</v>
      </c>
      <c r="E85"/>
      <c r="F85"/>
      <c r="G85" s="90">
        <f>'140°C'!A63</f>
        <v>1</v>
      </c>
      <c r="H85" s="91">
        <f>'140°C'!C63</f>
        <v>4.5245957000000003E-2</v>
      </c>
    </row>
    <row r="86" spans="1:8">
      <c r="A86" s="86">
        <f>fossil!A64</f>
        <v>8877264</v>
      </c>
      <c r="B86" s="87">
        <f>fossil!C64</f>
        <v>4.2415486728875629E-2</v>
      </c>
      <c r="E86"/>
      <c r="F86"/>
      <c r="G86" s="90">
        <f>'140°C'!A64</f>
        <v>1</v>
      </c>
      <c r="H86" s="91">
        <f>'140°C'!C64</f>
        <v>4.9192395E-2</v>
      </c>
    </row>
    <row r="87" spans="1:8">
      <c r="A87" s="86">
        <f>fossil!A65</f>
        <v>8877264</v>
      </c>
      <c r="B87" s="87">
        <f>fossil!C65</f>
        <v>4.6945662651296995E-2</v>
      </c>
      <c r="E87"/>
      <c r="F87"/>
      <c r="G87" s="90">
        <f>'140°C'!A65</f>
        <v>2</v>
      </c>
      <c r="H87" s="91">
        <f>'140°C'!C65</f>
        <v>5.7123171E-2</v>
      </c>
    </row>
    <row r="88" spans="1:8">
      <c r="A88" s="86">
        <f>fossil!A66</f>
        <v>8877264</v>
      </c>
      <c r="B88" s="87">
        <f>fossil!C66</f>
        <v>4.7033838771844305E-2</v>
      </c>
      <c r="E88"/>
      <c r="F88"/>
      <c r="G88" s="90">
        <f>'140°C'!A66</f>
        <v>2</v>
      </c>
      <c r="H88" s="91">
        <f>'140°C'!C66</f>
        <v>5.5861854000000002E-2</v>
      </c>
    </row>
    <row r="89" spans="1:8">
      <c r="A89" s="86">
        <f>fossil!A67</f>
        <v>8877264</v>
      </c>
      <c r="B89" s="87">
        <f>fossil!C67</f>
        <v>4.8989293945872127E-2</v>
      </c>
      <c r="E89"/>
      <c r="F89"/>
      <c r="G89" s="90">
        <f>'140°C'!A67</f>
        <v>4</v>
      </c>
      <c r="H89" s="91">
        <f>'140°C'!C67</f>
        <v>9.4981949999999996E-2</v>
      </c>
    </row>
    <row r="90" spans="1:8">
      <c r="A90" s="86">
        <f>fossil!A68</f>
        <v>8877264</v>
      </c>
      <c r="B90" s="87">
        <f>fossil!C68</f>
        <v>4.8890634416571731E-2</v>
      </c>
      <c r="E90"/>
      <c r="F90"/>
      <c r="G90" s="90">
        <f>'140°C'!A68</f>
        <v>4</v>
      </c>
      <c r="H90" s="91">
        <f>'140°C'!C68</f>
        <v>8.3763227999999995E-2</v>
      </c>
    </row>
    <row r="91" spans="1:8">
      <c r="A91" s="86">
        <f>fossil!A69</f>
        <v>8877264</v>
      </c>
      <c r="B91" s="87">
        <f>fossil!C69</f>
        <v>4.6438350470020609E-2</v>
      </c>
      <c r="E91"/>
      <c r="F91"/>
      <c r="G91" s="90">
        <f>'140°C'!A69</f>
        <v>6</v>
      </c>
      <c r="H91" s="91">
        <f>'140°C'!C69</f>
        <v>0.122782741</v>
      </c>
    </row>
    <row r="92" spans="1:8">
      <c r="A92" s="86">
        <f>fossil!A70</f>
        <v>8877264</v>
      </c>
      <c r="B92" s="87">
        <f>fossil!C70</f>
        <v>4.667394290177853E-2</v>
      </c>
      <c r="E92"/>
      <c r="F92"/>
      <c r="G92" s="90">
        <f>'140°C'!A70</f>
        <v>6</v>
      </c>
      <c r="H92" s="91">
        <f>'140°C'!C70</f>
        <v>0.10829311899999999</v>
      </c>
    </row>
    <row r="93" spans="1:8">
      <c r="A93" s="86">
        <f>fossil!A71</f>
        <v>8877264</v>
      </c>
      <c r="B93" s="87">
        <f>fossil!C71</f>
        <v>4.7259349408675433E-2</v>
      </c>
      <c r="E93"/>
      <c r="F93"/>
      <c r="G93" s="90">
        <f>'140°C'!A71</f>
        <v>8</v>
      </c>
      <c r="H93" s="91">
        <f>'140°C'!C71</f>
        <v>0.12578824699999999</v>
      </c>
    </row>
    <row r="94" spans="1:8">
      <c r="A94" s="86">
        <f>fossil!A72</f>
        <v>8877264</v>
      </c>
      <c r="B94" s="87">
        <f>fossil!C72</f>
        <v>4.8192111312099994E-2</v>
      </c>
      <c r="E94"/>
      <c r="F94"/>
      <c r="G94" s="90">
        <f>'140°C'!A72</f>
        <v>8</v>
      </c>
      <c r="H94" s="91">
        <f>'140°C'!C72</f>
        <v>0.12680822</v>
      </c>
    </row>
    <row r="95" spans="1:8">
      <c r="A95" s="86">
        <f>fossil!A73</f>
        <v>8877264</v>
      </c>
      <c r="B95" s="87">
        <f>fossil!C73</f>
        <v>4.6301945578076278E-2</v>
      </c>
      <c r="E95"/>
      <c r="F95"/>
      <c r="G95" s="90">
        <f>'140°C'!A73</f>
        <v>24</v>
      </c>
      <c r="H95" s="91">
        <f>'140°C'!C73</f>
        <v>0.201214004</v>
      </c>
    </row>
    <row r="96" spans="1:8">
      <c r="A96" s="86">
        <f>fossil!A74</f>
        <v>8877264</v>
      </c>
      <c r="B96" s="87">
        <f>fossil!C74</f>
        <v>4.6793898552560942E-2</v>
      </c>
      <c r="E96"/>
      <c r="F96"/>
      <c r="G96" s="90">
        <f>'140°C'!A74</f>
        <v>24</v>
      </c>
      <c r="H96" s="91">
        <f>'140°C'!C74</f>
        <v>0.19634216199999999</v>
      </c>
    </row>
    <row r="97" spans="1:8">
      <c r="A97" s="86">
        <f>fossil!A75</f>
        <v>8877264</v>
      </c>
      <c r="B97" s="87">
        <f>fossil!C75</f>
        <v>4.6265545657814551E-2</v>
      </c>
      <c r="E97"/>
      <c r="F97"/>
      <c r="G97" s="90">
        <f>'140°C'!A75</f>
        <v>48</v>
      </c>
      <c r="H97" s="91">
        <f>'140°C'!C75</f>
        <v>0.206163023</v>
      </c>
    </row>
    <row r="98" spans="1:8">
      <c r="A98" s="86">
        <f>fossil!A76</f>
        <v>8877264</v>
      </c>
      <c r="B98" s="87">
        <f>fossil!C76</f>
        <v>3.9106634787877799E-2</v>
      </c>
      <c r="E98"/>
      <c r="F98"/>
      <c r="G98" s="90">
        <f>'140°C'!A76</f>
        <v>48</v>
      </c>
      <c r="H98" s="91">
        <f>'140°C'!C76</f>
        <v>0.193478286</v>
      </c>
    </row>
    <row r="99" spans="1:8">
      <c r="A99" s="86">
        <f>fossil!A77</f>
        <v>8877264</v>
      </c>
      <c r="B99" s="87">
        <f>fossil!C77</f>
        <v>3.4663875149508638E-2</v>
      </c>
      <c r="E99"/>
      <c r="F99"/>
      <c r="G99" s="90">
        <f>'140°C'!A77</f>
        <v>48</v>
      </c>
      <c r="H99" s="91">
        <f>'140°C'!C77</f>
        <v>0.17431175300000001</v>
      </c>
    </row>
    <row r="100" spans="1:8">
      <c r="A100" s="86">
        <f>fossil!A78</f>
        <v>8877264</v>
      </c>
      <c r="B100" s="87">
        <f>fossil!C78</f>
        <v>4.960685824806263E-2</v>
      </c>
      <c r="E100"/>
      <c r="F100"/>
      <c r="G100" s="90">
        <f>'140°C'!A78</f>
        <v>48</v>
      </c>
      <c r="H100" s="91">
        <f>'140°C'!C78</f>
        <v>0.186859411</v>
      </c>
    </row>
    <row r="101" spans="1:8">
      <c r="A101" s="86">
        <f>fossil!A79</f>
        <v>8877264</v>
      </c>
      <c r="B101" s="87">
        <f>fossil!C79</f>
        <v>4.8574109147171245E-2</v>
      </c>
      <c r="E101"/>
      <c r="F101"/>
      <c r="G101" s="90">
        <f>'140°C'!A79</f>
        <v>72</v>
      </c>
      <c r="H101" s="91">
        <f>'140°C'!C79</f>
        <v>0.17093149699999999</v>
      </c>
    </row>
    <row r="102" spans="1:8">
      <c r="A102" s="86">
        <f>fossil!A80</f>
        <v>8877264</v>
      </c>
      <c r="B102" s="87">
        <f>fossil!C80</f>
        <v>4.746642365120711E-2</v>
      </c>
      <c r="E102"/>
      <c r="F102"/>
      <c r="G102" s="90">
        <f>'140°C'!A80</f>
        <v>96</v>
      </c>
      <c r="H102" s="91">
        <f>'140°C'!C80</f>
        <v>0.17089570300000001</v>
      </c>
    </row>
    <row r="103" spans="1:8">
      <c r="A103" s="86">
        <f>fossil!A81</f>
        <v>8877264</v>
      </c>
      <c r="B103" s="87">
        <f>fossil!C81</f>
        <v>4.8534879428595447E-2</v>
      </c>
      <c r="E103"/>
      <c r="F103"/>
      <c r="G103" s="90">
        <f>'140°C'!A81</f>
        <v>96</v>
      </c>
      <c r="H103" s="91">
        <f>'140°C'!C81</f>
        <v>0.17959962500000001</v>
      </c>
    </row>
    <row r="104" spans="1:8">
      <c r="A104" s="86">
        <f>fossil!A82</f>
        <v>8877264</v>
      </c>
      <c r="B104" s="87">
        <f>fossil!C82</f>
        <v>4.8237372399081817E-2</v>
      </c>
      <c r="E104"/>
      <c r="F104"/>
      <c r="G104" s="90">
        <f>'140°C'!A82</f>
        <v>120</v>
      </c>
      <c r="H104" s="91">
        <f>'140°C'!C82</f>
        <v>0.17545496699999999</v>
      </c>
    </row>
    <row r="105" spans="1:8">
      <c r="A105" s="86">
        <f>fossil!A83</f>
        <v>5149164</v>
      </c>
      <c r="B105" s="87">
        <f>fossil!C83</f>
        <v>4.9663512463676403E-2</v>
      </c>
      <c r="E105"/>
      <c r="F105"/>
      <c r="G105" s="90">
        <f>'140°C'!A83</f>
        <v>120</v>
      </c>
      <c r="H105" s="91">
        <f>'140°C'!C83</f>
        <v>0.17251644399999999</v>
      </c>
    </row>
    <row r="106" spans="1:8">
      <c r="A106" s="86">
        <f>fossil!A84</f>
        <v>5149164</v>
      </c>
      <c r="B106" s="87">
        <f>fossil!C84</f>
        <v>4.9347286733233527E-2</v>
      </c>
      <c r="E106"/>
      <c r="F106"/>
      <c r="G106" s="90">
        <f>'140°C'!A84</f>
        <v>1</v>
      </c>
      <c r="H106" s="91">
        <f>'140°C'!C84</f>
        <v>4.7119056999999999E-2</v>
      </c>
    </row>
    <row r="107" spans="1:8">
      <c r="A107" s="86">
        <f>fossil!A85</f>
        <v>5149164</v>
      </c>
      <c r="B107" s="87">
        <f>fossil!C85</f>
        <v>4.7683343338738582E-2</v>
      </c>
      <c r="E107"/>
      <c r="F107"/>
      <c r="G107" s="90">
        <f>'140°C'!A85</f>
        <v>1</v>
      </c>
      <c r="H107" s="91">
        <f>'140°C'!C85</f>
        <v>5.3111390000000001E-2</v>
      </c>
    </row>
    <row r="108" spans="1:8">
      <c r="A108" s="86">
        <f>fossil!A86</f>
        <v>5149164</v>
      </c>
      <c r="B108" s="87">
        <f>fossil!C86</f>
        <v>4.8749457854346492E-2</v>
      </c>
      <c r="E108"/>
      <c r="F108"/>
      <c r="G108" s="90">
        <f>'140°C'!A86</f>
        <v>2</v>
      </c>
      <c r="H108" s="91">
        <f>'140°C'!C86</f>
        <v>6.0028841999999999E-2</v>
      </c>
    </row>
    <row r="109" spans="1:8">
      <c r="A109" s="86">
        <f>fossil!A87</f>
        <v>5149164</v>
      </c>
      <c r="B109" s="87">
        <f>fossil!C87</f>
        <v>5.006646375684972E-2</v>
      </c>
      <c r="E109"/>
      <c r="F109"/>
      <c r="G109" s="90">
        <f>'140°C'!A87</f>
        <v>2</v>
      </c>
      <c r="H109" s="91">
        <f>'140°C'!C87</f>
        <v>5.8679146000000001E-2</v>
      </c>
    </row>
    <row r="110" spans="1:8">
      <c r="A110" s="86">
        <f>fossil!A88</f>
        <v>5149164</v>
      </c>
      <c r="B110" s="87">
        <f>fossil!C88</f>
        <v>4.8564668285952947E-2</v>
      </c>
      <c r="E110"/>
      <c r="F110"/>
      <c r="G110" s="90">
        <f>'140°C'!A88</f>
        <v>4</v>
      </c>
      <c r="H110" s="91">
        <f>'140°C'!C88</f>
        <v>8.4880980999999994E-2</v>
      </c>
    </row>
    <row r="111" spans="1:8">
      <c r="A111" s="86">
        <f>fossil!A89</f>
        <v>4491264</v>
      </c>
      <c r="B111" s="87">
        <f>fossil!C89</f>
        <v>5.1260344331368023E-2</v>
      </c>
      <c r="E111"/>
      <c r="F111"/>
      <c r="G111" s="90">
        <f>'140°C'!A89</f>
        <v>4</v>
      </c>
      <c r="H111" s="91">
        <f>'140°C'!C89</f>
        <v>8.6425316000000002E-2</v>
      </c>
    </row>
    <row r="112" spans="1:8">
      <c r="A112" s="86">
        <f>fossil!A90</f>
        <v>4491264</v>
      </c>
      <c r="B112" s="87">
        <f>fossil!C90</f>
        <v>5.0045858797060097E-2</v>
      </c>
      <c r="E112"/>
      <c r="F112"/>
      <c r="G112" s="90">
        <f>'140°C'!A90</f>
        <v>6</v>
      </c>
      <c r="H112" s="91">
        <f>'140°C'!C90</f>
        <v>0.114252016</v>
      </c>
    </row>
    <row r="113" spans="1:9">
      <c r="A113" s="86">
        <f>fossil!A91</f>
        <v>4491264</v>
      </c>
      <c r="B113" s="87">
        <f>fossil!C91</f>
        <v>5.0524780981571968E-2</v>
      </c>
      <c r="E113"/>
      <c r="F113"/>
      <c r="G113" s="90">
        <f>'140°C'!A91</f>
        <v>6</v>
      </c>
      <c r="H113" s="91">
        <f>'140°C'!C91</f>
        <v>0.111678783</v>
      </c>
    </row>
    <row r="114" spans="1:9">
      <c r="A114" s="86">
        <f>fossil!A92</f>
        <v>4491264</v>
      </c>
      <c r="B114" s="87">
        <f>fossil!C92</f>
        <v>4.838697352708788E-2</v>
      </c>
      <c r="E114"/>
      <c r="F114"/>
      <c r="G114" s="90">
        <f>'140°C'!A92</f>
        <v>8</v>
      </c>
      <c r="H114" s="91">
        <f>'140°C'!C92</f>
        <v>0.13355673500000001</v>
      </c>
    </row>
    <row r="115" spans="1:9">
      <c r="A115" s="86">
        <f>fossil!A93</f>
        <v>4491264</v>
      </c>
      <c r="B115" s="87">
        <f>fossil!C93</f>
        <v>4.8081722045664792E-2</v>
      </c>
      <c r="E115"/>
      <c r="F115"/>
      <c r="G115" s="90">
        <f>'140°C'!A93</f>
        <v>8</v>
      </c>
      <c r="H115" s="91">
        <f>'140°C'!C93</f>
        <v>0.13286875500000001</v>
      </c>
    </row>
    <row r="116" spans="1:9">
      <c r="A116" s="86">
        <f>fossil!A94</f>
        <v>4491264</v>
      </c>
      <c r="B116" s="87">
        <f>fossil!C94</f>
        <v>5.059022701113669E-2</v>
      </c>
      <c r="E116"/>
      <c r="F116"/>
      <c r="G116" s="90">
        <f>'140°C'!A94</f>
        <v>24</v>
      </c>
      <c r="H116" s="91">
        <f>'140°C'!C94</f>
        <v>0.21253381800000001</v>
      </c>
    </row>
    <row r="117" spans="1:9">
      <c r="A117" s="86">
        <f>fossil!A95</f>
        <v>4491264</v>
      </c>
      <c r="B117" s="87">
        <f>fossil!C95</f>
        <v>4.7294779694150871E-2</v>
      </c>
      <c r="E117"/>
      <c r="F117"/>
      <c r="G117" s="90">
        <f>'140°C'!A95</f>
        <v>24</v>
      </c>
      <c r="H117" s="91">
        <f>'140°C'!C95</f>
        <v>0.21707881600000001</v>
      </c>
    </row>
    <row r="118" spans="1:9">
      <c r="A118" s="86">
        <f>fossil!A96</f>
        <v>4491264</v>
      </c>
      <c r="B118" s="87">
        <f>fossil!C96</f>
        <v>4.6426243981247665E-2</v>
      </c>
      <c r="E118"/>
      <c r="F118"/>
      <c r="G118" s="90">
        <f>'140°C'!A96</f>
        <v>48</v>
      </c>
      <c r="H118" s="91">
        <f>'140°C'!C96</f>
        <v>0.23517587200000001</v>
      </c>
    </row>
    <row r="119" spans="1:9">
      <c r="A119" s="86">
        <f>fossil!A97</f>
        <v>6464964</v>
      </c>
      <c r="B119" s="87">
        <f>fossil!C97</f>
        <v>4.3129796709572947E-2</v>
      </c>
      <c r="E119"/>
      <c r="F119"/>
      <c r="G119" s="90">
        <f>'140°C'!A97</f>
        <v>48</v>
      </c>
      <c r="H119" s="91">
        <f>'140°C'!C97</f>
        <v>0.22875394199999999</v>
      </c>
    </row>
    <row r="120" spans="1:9">
      <c r="A120" s="86">
        <f>fossil!A98</f>
        <v>6464964</v>
      </c>
      <c r="B120" s="87">
        <f>fossil!C98</f>
        <v>4.5520396723321359E-2</v>
      </c>
      <c r="E120"/>
      <c r="F120"/>
      <c r="G120" s="90">
        <f>'140°C'!A98</f>
        <v>48</v>
      </c>
      <c r="H120" s="91">
        <f>'140°C'!C98</f>
        <v>0.19944736599999999</v>
      </c>
    </row>
    <row r="121" spans="1:9">
      <c r="A121" s="86">
        <f>fossil!A99</f>
        <v>6464964</v>
      </c>
      <c r="B121" s="87">
        <f>fossil!C99</f>
        <v>5.1411591457777558E-2</v>
      </c>
      <c r="E121"/>
      <c r="F121"/>
      <c r="G121" s="90">
        <f>'140°C'!A99</f>
        <v>48</v>
      </c>
      <c r="H121" s="91">
        <f>'140°C'!C99</f>
        <v>0.19262839300000001</v>
      </c>
    </row>
    <row r="122" spans="1:9">
      <c r="A122" s="86">
        <f>fossil!A100</f>
        <v>6464964</v>
      </c>
      <c r="B122" s="87">
        <f>fossil!C100</f>
        <v>5.1882645182997095E-2</v>
      </c>
      <c r="E122"/>
      <c r="F122"/>
      <c r="G122" s="90">
        <f>'140°C'!A100</f>
        <v>72</v>
      </c>
      <c r="H122" s="91">
        <f>'140°C'!C100</f>
        <v>0.16904028600000001</v>
      </c>
    </row>
    <row r="123" spans="1:9">
      <c r="A123" s="86">
        <f>fossil!A101</f>
        <v>8877264</v>
      </c>
      <c r="B123" s="87">
        <f>fossil!C101</f>
        <v>4.8828799456524512E-2</v>
      </c>
      <c r="E123"/>
      <c r="F123"/>
      <c r="G123" s="90">
        <f>'140°C'!A101</f>
        <v>72</v>
      </c>
      <c r="H123" s="91">
        <f>'140°C'!C101</f>
        <v>0.19078578800000001</v>
      </c>
    </row>
    <row r="124" spans="1:9">
      <c r="A124" s="86">
        <f>fossil!A102</f>
        <v>8877264</v>
      </c>
      <c r="B124" s="87">
        <f>fossil!C102</f>
        <v>4.7841255534833219E-2</v>
      </c>
      <c r="E124"/>
      <c r="F124"/>
      <c r="G124" s="90">
        <f>'140°C'!A102</f>
        <v>96</v>
      </c>
      <c r="H124" s="91">
        <f>'140°C'!C102</f>
        <v>0.19257940800000001</v>
      </c>
    </row>
    <row r="125" spans="1:9">
      <c r="A125" s="86">
        <f>fossil!A103</f>
        <v>11508864</v>
      </c>
      <c r="B125" s="87">
        <f>fossil!C103</f>
        <v>4.055903992444318E-2</v>
      </c>
      <c r="E125"/>
      <c r="F125"/>
      <c r="G125" s="90">
        <f>'140°C'!A103</f>
        <v>96</v>
      </c>
      <c r="H125" s="91">
        <f>'140°C'!C103</f>
        <v>0.208576603</v>
      </c>
    </row>
    <row r="126" spans="1:9">
      <c r="A126" s="86">
        <f>fossil!A104</f>
        <v>11508864</v>
      </c>
      <c r="B126" s="87">
        <f>fossil!C104</f>
        <v>4.3560604912464301E-2</v>
      </c>
      <c r="E126"/>
      <c r="F126"/>
      <c r="G126" s="90">
        <f>'140°C'!A104</f>
        <v>120</v>
      </c>
      <c r="H126" s="91">
        <f>'140°C'!C104</f>
        <v>0.202570153</v>
      </c>
    </row>
    <row r="127" spans="1:9">
      <c r="A127" s="86">
        <f>fossil!A105</f>
        <v>11508864</v>
      </c>
      <c r="B127" s="87">
        <f>fossil!C105</f>
        <v>4.2961489185357499E-2</v>
      </c>
      <c r="E127"/>
      <c r="F127"/>
      <c r="G127" s="90">
        <f>'140°C'!A105</f>
        <v>120</v>
      </c>
      <c r="H127" s="91">
        <f>'140°C'!C105</f>
        <v>0.20002930999999999</v>
      </c>
    </row>
    <row r="128" spans="1:9">
      <c r="A128" s="86">
        <f>fossil!A106</f>
        <v>11508864</v>
      </c>
      <c r="B128" s="87">
        <f>fossil!C106</f>
        <v>4.380408500099893E-2</v>
      </c>
      <c r="E128"/>
      <c r="F128"/>
      <c r="G128"/>
      <c r="H128"/>
      <c r="I128"/>
    </row>
    <row r="129" spans="1:9">
      <c r="A129" s="86">
        <f>fossil!A107</f>
        <v>11508864</v>
      </c>
      <c r="B129" s="87">
        <f>fossil!C107</f>
        <v>4.1630649252737142E-2</v>
      </c>
      <c r="E129"/>
      <c r="F129"/>
      <c r="G129"/>
      <c r="H129"/>
      <c r="I129"/>
    </row>
    <row r="130" spans="1:9">
      <c r="A130" s="86">
        <f>fossil!A108</f>
        <v>11508864</v>
      </c>
      <c r="B130" s="87">
        <f>fossil!C108</f>
        <v>4.4190833465124056E-2</v>
      </c>
      <c r="E130"/>
      <c r="F130"/>
      <c r="G130"/>
      <c r="H130"/>
      <c r="I130"/>
    </row>
    <row r="131" spans="1:9">
      <c r="A131" s="86">
        <f>fossil!A109</f>
        <v>11508864</v>
      </c>
      <c r="B131" s="87">
        <f>fossil!C109</f>
        <v>4.185472836415291E-2</v>
      </c>
      <c r="E131"/>
      <c r="F131"/>
      <c r="G131"/>
      <c r="H131"/>
      <c r="I131"/>
    </row>
    <row r="132" spans="1:9">
      <c r="A132" s="86">
        <f>fossil!A110</f>
        <v>11508864</v>
      </c>
      <c r="B132" s="87">
        <f>fossil!C110</f>
        <v>3.7095217085746868E-2</v>
      </c>
      <c r="E132"/>
      <c r="F132"/>
      <c r="G132"/>
      <c r="H132"/>
      <c r="I132"/>
    </row>
    <row r="133" spans="1:9">
      <c r="A133" s="86">
        <f>fossil!A111</f>
        <v>11508864</v>
      </c>
      <c r="B133" s="87">
        <f>fossil!C111</f>
        <v>3.908070091833863E-2</v>
      </c>
      <c r="E133"/>
      <c r="F133"/>
      <c r="G133"/>
      <c r="H133"/>
      <c r="I133"/>
    </row>
    <row r="134" spans="1:9">
      <c r="A134" s="86">
        <f>fossil!A112</f>
        <v>10631664</v>
      </c>
      <c r="B134" s="87">
        <f>fossil!C112</f>
        <v>4.5576114548765152E-2</v>
      </c>
      <c r="E134"/>
      <c r="F134"/>
      <c r="G134"/>
      <c r="H134"/>
      <c r="I134"/>
    </row>
    <row r="135" spans="1:9">
      <c r="A135" s="86">
        <f>fossil!A113</f>
        <v>9315864</v>
      </c>
      <c r="B135" s="87">
        <f>fossil!C113</f>
        <v>4.6489212406490357E-2</v>
      </c>
      <c r="E135"/>
      <c r="F135"/>
      <c r="G135"/>
      <c r="H135"/>
      <c r="I135"/>
    </row>
    <row r="136" spans="1:9">
      <c r="A136" s="86">
        <f>fossil!A114</f>
        <v>9315864</v>
      </c>
      <c r="B136" s="87">
        <f>fossil!C114</f>
        <v>4.3890318181462377E-2</v>
      </c>
      <c r="E136"/>
      <c r="F136"/>
      <c r="G136"/>
      <c r="H136"/>
      <c r="I136"/>
    </row>
    <row r="137" spans="1:9">
      <c r="A137" s="86">
        <f>fossil!A115</f>
        <v>9201828</v>
      </c>
      <c r="B137" s="87">
        <f>fossil!C115</f>
        <v>4.6964022320754813E-2</v>
      </c>
      <c r="E137"/>
      <c r="F137"/>
      <c r="G137"/>
      <c r="H137"/>
      <c r="I137"/>
    </row>
    <row r="138" spans="1:9">
      <c r="A138" s="86">
        <f>fossil!A116</f>
        <v>9315864</v>
      </c>
      <c r="B138" s="87">
        <f>fossil!C116</f>
        <v>4.4543606962446018E-2</v>
      </c>
      <c r="E138"/>
      <c r="F138"/>
      <c r="G138"/>
      <c r="H138"/>
      <c r="I138"/>
    </row>
    <row r="139" spans="1:9">
      <c r="A139" s="86">
        <f>fossil!A117</f>
        <v>9315864</v>
      </c>
      <c r="B139" s="87">
        <f>fossil!C117</f>
        <v>4.9943983266830493E-2</v>
      </c>
      <c r="E139"/>
      <c r="F139"/>
      <c r="G139"/>
      <c r="H139"/>
      <c r="I139"/>
    </row>
    <row r="140" spans="1:9">
      <c r="A140" s="86">
        <f>fossil!A118</f>
        <v>9315864</v>
      </c>
      <c r="B140" s="87">
        <f>fossil!C118</f>
        <v>4.3719608330877402E-2</v>
      </c>
      <c r="E140"/>
      <c r="F140"/>
      <c r="G140"/>
      <c r="H140"/>
      <c r="I140"/>
    </row>
    <row r="141" spans="1:9">
      <c r="A141"/>
      <c r="B141"/>
      <c r="E141"/>
      <c r="F141"/>
      <c r="G141"/>
      <c r="H141"/>
      <c r="I141"/>
    </row>
    <row r="142" spans="1:9">
      <c r="A142"/>
      <c r="B142"/>
    </row>
    <row r="143" spans="1:9">
      <c r="A143"/>
      <c r="B143"/>
    </row>
    <row r="145" spans="1:29">
      <c r="A145" s="2"/>
    </row>
    <row r="146" spans="1:29">
      <c r="B146" s="22">
        <f>Z4</f>
        <v>9.9999999999999995E-7</v>
      </c>
      <c r="C146"/>
      <c r="D146"/>
      <c r="E146"/>
      <c r="F146"/>
      <c r="G146"/>
      <c r="I146" s="58">
        <f>AA4</f>
        <v>0.02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27</v>
      </c>
    </row>
    <row r="147" spans="1:29">
      <c r="A147" s="97" t="s">
        <v>35</v>
      </c>
      <c r="B147" s="97" t="s">
        <v>14</v>
      </c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9">
      <c r="A148" s="99">
        <f t="shared" ref="A148:A211" si="12">LOG(A25*B$146)</f>
        <v>0.90309346133390145</v>
      </c>
      <c r="B148" s="130">
        <f>B25</f>
        <v>0.18326685031836748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>D25</f>
        <v>4.4849737000000001E-2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>F25</f>
        <v>4.4849737000000001E-2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>H25</f>
        <v>4.4849737000000001E-2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9">
      <c r="A149" s="99">
        <f t="shared" si="12"/>
        <v>0.90309346133390145</v>
      </c>
      <c r="B149" s="130">
        <f t="shared" ref="B149:B212" si="13">B26</f>
        <v>8.9553833524892199E-2</v>
      </c>
      <c r="C149" s="138">
        <f>fossil!J4</f>
        <v>3960</v>
      </c>
      <c r="D149" s="138" t="str">
        <f>fossil!K4</f>
        <v>RKH</v>
      </c>
      <c r="E149" s="138">
        <f>fossil!L4</f>
        <v>1</v>
      </c>
      <c r="F149" s="138" t="str">
        <f>fossil!M4</f>
        <v>G483</v>
      </c>
      <c r="G149" s="138">
        <f>fossil!N4</f>
        <v>0</v>
      </c>
      <c r="H149" s="51">
        <v>-1</v>
      </c>
      <c r="I149" s="106">
        <f t="shared" ref="I149:I161" si="14">D26</f>
        <v>4.4681327E-2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 t="shared" ref="P149:P161" si="15">F26</f>
        <v>4.4681327E-2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 t="shared" ref="W149:W161" si="16">H26</f>
        <v>4.4681327E-2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9">
      <c r="A150" s="99">
        <f t="shared" si="12"/>
        <v>0.90309346133390145</v>
      </c>
      <c r="B150" s="100">
        <f t="shared" si="13"/>
        <v>4.6528921587875291E-2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si="14"/>
        <v>2.8802013000000001E-2</v>
      </c>
      <c r="J150">
        <f>'80°C'!J5</f>
        <v>2588</v>
      </c>
      <c r="K150">
        <f>'80°C'!K5</f>
        <v>0</v>
      </c>
      <c r="L150">
        <f>'80°C'!L5</f>
        <v>0</v>
      </c>
      <c r="M150" t="str">
        <f>'80°C'!M5</f>
        <v>H391</v>
      </c>
      <c r="N150" t="str">
        <f>'80°C'!N5</f>
        <v>nh4 contam</v>
      </c>
      <c r="O150" s="51">
        <v>-1</v>
      </c>
      <c r="P150" s="103">
        <f t="shared" si="15"/>
        <v>2.8802013000000001E-2</v>
      </c>
      <c r="Q150">
        <f>'110°C'!J5</f>
        <v>2588</v>
      </c>
      <c r="R150">
        <f>'110°C'!K5</f>
        <v>0</v>
      </c>
      <c r="S150">
        <f>'110°C'!L5</f>
        <v>0</v>
      </c>
      <c r="T150" t="str">
        <f>'110°C'!M5</f>
        <v>H391</v>
      </c>
      <c r="U150" t="str">
        <f>'110°C'!N5</f>
        <v>nh4 contam</v>
      </c>
      <c r="V150" s="51">
        <v>-1</v>
      </c>
      <c r="W150" s="104">
        <f t="shared" si="16"/>
        <v>2.8802013000000001E-2</v>
      </c>
      <c r="X150" s="41">
        <f>'140°C'!J5</f>
        <v>2588</v>
      </c>
      <c r="Y150" s="41">
        <f>'140°C'!K5</f>
        <v>0</v>
      </c>
      <c r="Z150" s="41">
        <f>'140°C'!L5</f>
        <v>0</v>
      </c>
      <c r="AA150" s="41" t="str">
        <f>'140°C'!M5</f>
        <v>H391</v>
      </c>
      <c r="AB150" s="41" t="str">
        <f>'140°C'!N5</f>
        <v>nh4 contam</v>
      </c>
    </row>
    <row r="151" spans="1:29">
      <c r="A151" s="99">
        <f t="shared" si="12"/>
        <v>0.79557861664234164</v>
      </c>
      <c r="B151" s="100">
        <f t="shared" si="13"/>
        <v>6.1054490307335965E-2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4"/>
        <v>3.0359223000000001E-2</v>
      </c>
      <c r="J151">
        <f>'80°C'!J6</f>
        <v>2588</v>
      </c>
      <c r="K151">
        <f>'80°C'!K6</f>
        <v>0</v>
      </c>
      <c r="L151">
        <f>'80°C'!L6</f>
        <v>0</v>
      </c>
      <c r="M151" t="str">
        <f>'80°C'!M6</f>
        <v>H391</v>
      </c>
      <c r="N151" t="str">
        <f>'80°C'!N6</f>
        <v>nh4 contam</v>
      </c>
      <c r="O151" s="51">
        <v>-1</v>
      </c>
      <c r="P151" s="103">
        <f t="shared" si="15"/>
        <v>3.0359223000000001E-2</v>
      </c>
      <c r="Q151">
        <f>'110°C'!J6</f>
        <v>2588</v>
      </c>
      <c r="R151">
        <f>'110°C'!K6</f>
        <v>0</v>
      </c>
      <c r="S151">
        <f>'110°C'!L6</f>
        <v>0</v>
      </c>
      <c r="T151" t="str">
        <f>'110°C'!M6</f>
        <v>H391</v>
      </c>
      <c r="U151" t="str">
        <f>'110°C'!N6</f>
        <v>nh4 contam</v>
      </c>
      <c r="V151" s="51">
        <v>-1</v>
      </c>
      <c r="W151" s="104">
        <f t="shared" si="16"/>
        <v>3.0359223000000001E-2</v>
      </c>
      <c r="X151" s="41">
        <f>'140°C'!J6</f>
        <v>2588</v>
      </c>
      <c r="Y151" s="41">
        <f>'140°C'!K6</f>
        <v>0</v>
      </c>
      <c r="Z151" s="41">
        <f>'140°C'!L6</f>
        <v>0</v>
      </c>
      <c r="AA151" s="41" t="str">
        <f>'140°C'!M6</f>
        <v>H391</v>
      </c>
      <c r="AB151" s="41" t="str">
        <f>'140°C'!N6</f>
        <v>nh4 contam</v>
      </c>
    </row>
    <row r="152" spans="1:29">
      <c r="A152" s="99">
        <f t="shared" si="12"/>
        <v>0.79557861664234164</v>
      </c>
      <c r="B152" s="100">
        <f t="shared" si="13"/>
        <v>4.6827904966548747E-2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4"/>
        <v>4.0197812999999999E-2</v>
      </c>
      <c r="J152">
        <f>'80°C'!J7</f>
        <v>2589</v>
      </c>
      <c r="K152">
        <f>'80°C'!K7</f>
        <v>0</v>
      </c>
      <c r="L152">
        <f>'80°C'!L7</f>
        <v>0</v>
      </c>
      <c r="M152" t="str">
        <f>'80°C'!M7</f>
        <v>H402</v>
      </c>
      <c r="N152" t="str">
        <f>'80°C'!N7</f>
        <v>NA</v>
      </c>
      <c r="O152" s="51">
        <v>-1</v>
      </c>
      <c r="P152" s="103">
        <f t="shared" si="15"/>
        <v>4.0197812999999999E-2</v>
      </c>
      <c r="Q152">
        <f>'110°C'!J7</f>
        <v>2589</v>
      </c>
      <c r="R152">
        <f>'110°C'!K7</f>
        <v>0</v>
      </c>
      <c r="S152">
        <f>'110°C'!L7</f>
        <v>0</v>
      </c>
      <c r="T152" t="str">
        <f>'110°C'!M7</f>
        <v>H402</v>
      </c>
      <c r="U152" t="str">
        <f>'110°C'!N7</f>
        <v>NA</v>
      </c>
      <c r="V152" s="51">
        <v>-1</v>
      </c>
      <c r="W152" s="104">
        <f t="shared" si="16"/>
        <v>4.0197812999999999E-2</v>
      </c>
      <c r="X152" s="41">
        <f>'140°C'!J7</f>
        <v>2589</v>
      </c>
      <c r="Y152" s="41">
        <f>'140°C'!K7</f>
        <v>0</v>
      </c>
      <c r="Z152" s="41">
        <f>'140°C'!L7</f>
        <v>0</v>
      </c>
      <c r="AA152" s="41" t="str">
        <f>'140°C'!M7</f>
        <v>H402</v>
      </c>
      <c r="AB152" s="41" t="str">
        <f>'140°C'!N7</f>
        <v>NA</v>
      </c>
    </row>
    <row r="153" spans="1:29">
      <c r="A153" s="99">
        <f t="shared" si="12"/>
        <v>0.79557861664234164</v>
      </c>
      <c r="B153" s="100">
        <f t="shared" si="13"/>
        <v>5.7628157447959724E-2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4"/>
        <v>4.1653444999999997E-2</v>
      </c>
      <c r="J153">
        <f>'80°C'!J8</f>
        <v>2589</v>
      </c>
      <c r="K153">
        <f>'80°C'!K8</f>
        <v>0</v>
      </c>
      <c r="L153">
        <f>'80°C'!L8</f>
        <v>0</v>
      </c>
      <c r="M153" t="str">
        <f>'80°C'!M8</f>
        <v>H402</v>
      </c>
      <c r="N153" t="str">
        <f>'80°C'!N8</f>
        <v>NA</v>
      </c>
      <c r="O153" s="51">
        <v>-1</v>
      </c>
      <c r="P153" s="103">
        <f t="shared" si="15"/>
        <v>4.1653444999999997E-2</v>
      </c>
      <c r="Q153">
        <f>'110°C'!J8</f>
        <v>2589</v>
      </c>
      <c r="R153">
        <f>'110°C'!K8</f>
        <v>0</v>
      </c>
      <c r="S153">
        <f>'110°C'!L8</f>
        <v>0</v>
      </c>
      <c r="T153" t="str">
        <f>'110°C'!M8</f>
        <v>H402</v>
      </c>
      <c r="U153" t="str">
        <f>'110°C'!N8</f>
        <v>NA</v>
      </c>
      <c r="V153" s="51">
        <v>-1</v>
      </c>
      <c r="W153" s="104">
        <f t="shared" si="16"/>
        <v>4.1653444999999997E-2</v>
      </c>
      <c r="X153" s="41">
        <f>'140°C'!J8</f>
        <v>2589</v>
      </c>
      <c r="Y153" s="41">
        <f>'140°C'!K8</f>
        <v>0</v>
      </c>
      <c r="Z153" s="41">
        <f>'140°C'!L8</f>
        <v>0</v>
      </c>
      <c r="AA153" s="41" t="str">
        <f>'140°C'!M8</f>
        <v>H402</v>
      </c>
      <c r="AB153" s="41" t="str">
        <f>'140°C'!N8</f>
        <v>NA</v>
      </c>
    </row>
    <row r="154" spans="1:29">
      <c r="A154" s="99">
        <f t="shared" si="12"/>
        <v>0.79557861664234164</v>
      </c>
      <c r="B154" s="100">
        <f t="shared" si="13"/>
        <v>5.9685776475165313E-2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4"/>
        <v>4.5677704999999999E-2</v>
      </c>
      <c r="J154">
        <f>'80°C'!J9</f>
        <v>4126</v>
      </c>
      <c r="K154">
        <f>'80°C'!K9</f>
        <v>0</v>
      </c>
      <c r="L154">
        <f>'80°C'!L9</f>
        <v>0</v>
      </c>
      <c r="M154" t="str">
        <f>'80°C'!M9</f>
        <v>G483</v>
      </c>
      <c r="N154" t="str">
        <f>'80°C'!N9</f>
        <v>NA</v>
      </c>
      <c r="O154" s="51">
        <v>-1</v>
      </c>
      <c r="P154" s="103">
        <f t="shared" si="15"/>
        <v>4.5677704999999999E-2</v>
      </c>
      <c r="Q154">
        <f>'110°C'!J9</f>
        <v>4126</v>
      </c>
      <c r="R154">
        <f>'110°C'!K9</f>
        <v>0</v>
      </c>
      <c r="S154">
        <f>'110°C'!L9</f>
        <v>0</v>
      </c>
      <c r="T154" t="str">
        <f>'110°C'!M9</f>
        <v>G483</v>
      </c>
      <c r="U154" t="str">
        <f>'110°C'!N9</f>
        <v>NA</v>
      </c>
      <c r="V154" s="51">
        <v>-1</v>
      </c>
      <c r="W154" s="104">
        <f t="shared" si="16"/>
        <v>4.5677704999999999E-2</v>
      </c>
      <c r="X154" s="41">
        <f>'140°C'!J9</f>
        <v>4126</v>
      </c>
      <c r="Y154" s="41">
        <f>'140°C'!K9</f>
        <v>0</v>
      </c>
      <c r="Z154" s="41">
        <f>'140°C'!L9</f>
        <v>0</v>
      </c>
      <c r="AA154" s="41" t="str">
        <f>'140°C'!M9</f>
        <v>G483</v>
      </c>
      <c r="AB154" s="41" t="str">
        <f>'140°C'!N9</f>
        <v>NA</v>
      </c>
    </row>
    <row r="155" spans="1:29">
      <c r="A155" s="99">
        <f t="shared" si="12"/>
        <v>0.79557861664234164</v>
      </c>
      <c r="B155" s="100">
        <f t="shared" si="13"/>
        <v>6.0703969218013021E-2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4"/>
        <v>4.4614048000000003E-2</v>
      </c>
      <c r="J155">
        <f>'80°C'!J10</f>
        <v>4126</v>
      </c>
      <c r="K155">
        <f>'80°C'!K10</f>
        <v>0</v>
      </c>
      <c r="L155">
        <f>'80°C'!L10</f>
        <v>0</v>
      </c>
      <c r="M155" t="str">
        <f>'80°C'!M10</f>
        <v>G483</v>
      </c>
      <c r="N155" t="str">
        <f>'80°C'!N10</f>
        <v>NA</v>
      </c>
      <c r="O155" s="51">
        <v>-1</v>
      </c>
      <c r="P155" s="103">
        <f t="shared" si="15"/>
        <v>4.4614048000000003E-2</v>
      </c>
      <c r="Q155">
        <f>'110°C'!J10</f>
        <v>4126</v>
      </c>
      <c r="R155">
        <f>'110°C'!K10</f>
        <v>0</v>
      </c>
      <c r="S155">
        <f>'110°C'!L10</f>
        <v>0</v>
      </c>
      <c r="T155" t="str">
        <f>'110°C'!M10</f>
        <v>G483</v>
      </c>
      <c r="U155" t="str">
        <f>'110°C'!N10</f>
        <v>NA</v>
      </c>
      <c r="V155" s="51">
        <v>-1</v>
      </c>
      <c r="W155" s="104">
        <f t="shared" si="16"/>
        <v>4.4614048000000003E-2</v>
      </c>
      <c r="X155" s="41">
        <f>'140°C'!J10</f>
        <v>4126</v>
      </c>
      <c r="Y155" s="41">
        <f>'140°C'!K10</f>
        <v>0</v>
      </c>
      <c r="Z155" s="41">
        <f>'140°C'!L10</f>
        <v>0</v>
      </c>
      <c r="AA155" s="41" t="str">
        <f>'140°C'!M10</f>
        <v>G483</v>
      </c>
      <c r="AB155" s="41" t="str">
        <f>'140°C'!N10</f>
        <v>NA</v>
      </c>
    </row>
    <row r="156" spans="1:29">
      <c r="A156" s="99">
        <f t="shared" si="12"/>
        <v>0.79557861664234164</v>
      </c>
      <c r="B156" s="100">
        <f t="shared" si="13"/>
        <v>5.4479236580176213E-2</v>
      </c>
      <c r="C156">
        <f>fossil!J11</f>
        <v>3962</v>
      </c>
      <c r="D156" t="str">
        <f>fossil!K11</f>
        <v>RKH</v>
      </c>
      <c r="E156">
        <f>fossil!L11</f>
        <v>2</v>
      </c>
      <c r="F156" t="str">
        <f>fossil!M11</f>
        <v>G483</v>
      </c>
      <c r="G156">
        <f>fossil!N11</f>
        <v>0</v>
      </c>
      <c r="H156" s="51">
        <v>-1</v>
      </c>
      <c r="I156" s="106">
        <f t="shared" si="14"/>
        <v>4.0443713999999999E-2</v>
      </c>
      <c r="J156">
        <f>'80°C'!J11</f>
        <v>4126</v>
      </c>
      <c r="K156">
        <f>'80°C'!K11</f>
        <v>0</v>
      </c>
      <c r="L156">
        <f>'80°C'!L11</f>
        <v>0</v>
      </c>
      <c r="M156" t="str">
        <f>'80°C'!M11</f>
        <v>H398</v>
      </c>
      <c r="N156" t="str">
        <f>'80°C'!N11</f>
        <v>NA</v>
      </c>
      <c r="O156" s="51">
        <v>-1</v>
      </c>
      <c r="P156" s="103">
        <f t="shared" si="15"/>
        <v>4.0443713999999999E-2</v>
      </c>
      <c r="Q156">
        <f>'110°C'!J11</f>
        <v>4126</v>
      </c>
      <c r="R156">
        <f>'110°C'!K11</f>
        <v>0</v>
      </c>
      <c r="S156">
        <f>'110°C'!L11</f>
        <v>0</v>
      </c>
      <c r="T156" t="str">
        <f>'110°C'!M11</f>
        <v>H398</v>
      </c>
      <c r="U156" t="str">
        <f>'110°C'!N11</f>
        <v>NA</v>
      </c>
      <c r="V156" s="51">
        <v>-1</v>
      </c>
      <c r="W156" s="104">
        <f t="shared" si="16"/>
        <v>4.0443713999999999E-2</v>
      </c>
      <c r="X156" s="41">
        <f>'140°C'!J11</f>
        <v>4126</v>
      </c>
      <c r="Y156" s="41">
        <f>'140°C'!K11</f>
        <v>0</v>
      </c>
      <c r="Z156" s="41">
        <f>'140°C'!L11</f>
        <v>0</v>
      </c>
      <c r="AA156" s="41" t="str">
        <f>'140°C'!M11</f>
        <v>H398</v>
      </c>
      <c r="AB156" s="41" t="str">
        <f>'140°C'!N11</f>
        <v>NA</v>
      </c>
    </row>
    <row r="157" spans="1:29">
      <c r="A157" s="99">
        <f t="shared" si="12"/>
        <v>0.79557861664234164</v>
      </c>
      <c r="B157" s="100">
        <f t="shared" si="13"/>
        <v>5.0728832524305448E-2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4"/>
        <v>4.0099660000000002E-2</v>
      </c>
      <c r="J157">
        <f>'80°C'!J12</f>
        <v>4126</v>
      </c>
      <c r="K157">
        <f>'80°C'!K12</f>
        <v>0</v>
      </c>
      <c r="L157">
        <f>'80°C'!L12</f>
        <v>0</v>
      </c>
      <c r="M157" t="str">
        <f>'80°C'!M12</f>
        <v>H398</v>
      </c>
      <c r="N157" t="str">
        <f>'80°C'!N12</f>
        <v>NA</v>
      </c>
      <c r="O157" s="51">
        <v>-1</v>
      </c>
      <c r="P157" s="103">
        <f t="shared" si="15"/>
        <v>4.0099660000000002E-2</v>
      </c>
      <c r="Q157">
        <f>'110°C'!J12</f>
        <v>4126</v>
      </c>
      <c r="R157">
        <f>'110°C'!K12</f>
        <v>0</v>
      </c>
      <c r="S157">
        <f>'110°C'!L12</f>
        <v>0</v>
      </c>
      <c r="T157" t="str">
        <f>'110°C'!M12</f>
        <v>H398</v>
      </c>
      <c r="U157" t="str">
        <f>'110°C'!N12</f>
        <v>NA</v>
      </c>
      <c r="V157" s="51">
        <v>-1</v>
      </c>
      <c r="W157" s="104">
        <f t="shared" si="16"/>
        <v>4.0099660000000002E-2</v>
      </c>
      <c r="X157" s="41">
        <f>'140°C'!J12</f>
        <v>4126</v>
      </c>
      <c r="Y157" s="41">
        <f>'140°C'!K12</f>
        <v>0</v>
      </c>
      <c r="Z157" s="41">
        <f>'140°C'!L12</f>
        <v>0</v>
      </c>
      <c r="AA157" s="41" t="str">
        <f>'140°C'!M12</f>
        <v>H398</v>
      </c>
      <c r="AB157" s="41" t="str">
        <f>'140°C'!N12</f>
        <v>NA</v>
      </c>
    </row>
    <row r="158" spans="1:29">
      <c r="A158" s="99">
        <f t="shared" si="12"/>
        <v>0.79557861664234164</v>
      </c>
      <c r="B158" s="100">
        <f t="shared" si="13"/>
        <v>5.2235456492034531E-2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4"/>
        <v>4.4775853999999997E-2</v>
      </c>
      <c r="J158">
        <f>'80°C'!J13</f>
        <v>4129</v>
      </c>
      <c r="K158">
        <f>'80°C'!K13</f>
        <v>0</v>
      </c>
      <c r="L158">
        <f>'80°C'!L13</f>
        <v>0</v>
      </c>
      <c r="M158" t="str">
        <f>'80°C'!M13</f>
        <v>G483</v>
      </c>
      <c r="N158" t="str">
        <f>'80°C'!N13</f>
        <v>NA</v>
      </c>
      <c r="O158" s="51">
        <v>-1</v>
      </c>
      <c r="P158" s="103">
        <f t="shared" si="15"/>
        <v>4.4775853999999997E-2</v>
      </c>
      <c r="Q158">
        <f>'110°C'!J13</f>
        <v>4129</v>
      </c>
      <c r="R158">
        <f>'110°C'!K13</f>
        <v>0</v>
      </c>
      <c r="S158">
        <f>'110°C'!L13</f>
        <v>0</v>
      </c>
      <c r="T158" t="str">
        <f>'110°C'!M13</f>
        <v>G483</v>
      </c>
      <c r="U158" t="str">
        <f>'110°C'!N13</f>
        <v>NA</v>
      </c>
      <c r="V158" s="51">
        <v>-1</v>
      </c>
      <c r="W158" s="104">
        <f t="shared" si="16"/>
        <v>4.4775853999999997E-2</v>
      </c>
      <c r="X158" s="41">
        <f>'140°C'!J13</f>
        <v>4129</v>
      </c>
      <c r="Y158" s="41">
        <f>'140°C'!K13</f>
        <v>0</v>
      </c>
      <c r="Z158" s="41">
        <f>'140°C'!L13</f>
        <v>0</v>
      </c>
      <c r="AA158" s="41" t="str">
        <f>'140°C'!M13</f>
        <v>G483</v>
      </c>
      <c r="AB158" s="41" t="str">
        <f>'140°C'!N13</f>
        <v>NA</v>
      </c>
    </row>
    <row r="159" spans="1:29">
      <c r="A159" s="99">
        <f t="shared" si="12"/>
        <v>0.79557861664234164</v>
      </c>
      <c r="B159" s="100">
        <f t="shared" si="13"/>
        <v>4.5442043929950188E-2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4"/>
        <v>4.5677998999999997E-2</v>
      </c>
      <c r="J159">
        <f>'80°C'!J14</f>
        <v>4129</v>
      </c>
      <c r="K159">
        <f>'80°C'!K14</f>
        <v>0</v>
      </c>
      <c r="L159">
        <f>'80°C'!L14</f>
        <v>0</v>
      </c>
      <c r="M159" t="str">
        <f>'80°C'!M14</f>
        <v>G483</v>
      </c>
      <c r="N159" t="str">
        <f>'80°C'!N14</f>
        <v>NA</v>
      </c>
      <c r="O159" s="51">
        <v>-1</v>
      </c>
      <c r="P159" s="103">
        <f t="shared" si="15"/>
        <v>4.5677998999999997E-2</v>
      </c>
      <c r="Q159">
        <f>'110°C'!J14</f>
        <v>4129</v>
      </c>
      <c r="R159">
        <f>'110°C'!K14</f>
        <v>0</v>
      </c>
      <c r="S159">
        <f>'110°C'!L14</f>
        <v>0</v>
      </c>
      <c r="T159" t="str">
        <f>'110°C'!M14</f>
        <v>G483</v>
      </c>
      <c r="U159" t="str">
        <f>'110°C'!N14</f>
        <v>NA</v>
      </c>
      <c r="V159" s="51">
        <v>-1</v>
      </c>
      <c r="W159" s="104">
        <f t="shared" si="16"/>
        <v>4.5677998999999997E-2</v>
      </c>
      <c r="X159" s="41">
        <f>'140°C'!J14</f>
        <v>4129</v>
      </c>
      <c r="Y159" s="41">
        <f>'140°C'!K14</f>
        <v>0</v>
      </c>
      <c r="Z159" s="41">
        <f>'140°C'!L14</f>
        <v>0</v>
      </c>
      <c r="AA159" s="41" t="str">
        <f>'140°C'!M14</f>
        <v>G483</v>
      </c>
      <c r="AB159" s="41" t="str">
        <f>'140°C'!N14</f>
        <v>NA</v>
      </c>
      <c r="AC159"/>
    </row>
    <row r="160" spans="1:29">
      <c r="A160" s="99">
        <f t="shared" si="12"/>
        <v>0.65236858398131603</v>
      </c>
      <c r="B160" s="100">
        <f t="shared" si="13"/>
        <v>5.6456004030239357E-2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51">
        <v>-1</v>
      </c>
      <c r="I160" s="106">
        <f t="shared" si="14"/>
        <v>4.2291508999999998E-2</v>
      </c>
      <c r="J160">
        <f>'80°C'!J15</f>
        <v>4129</v>
      </c>
      <c r="K160">
        <f>'80°C'!K15</f>
        <v>0</v>
      </c>
      <c r="L160">
        <f>'80°C'!L15</f>
        <v>0</v>
      </c>
      <c r="M160" t="str">
        <f>'80°C'!M15</f>
        <v>H429</v>
      </c>
      <c r="N160" t="str">
        <f>'80°C'!N15</f>
        <v>NA</v>
      </c>
      <c r="O160" s="51">
        <v>-1</v>
      </c>
      <c r="P160" s="103">
        <f t="shared" si="15"/>
        <v>4.2291508999999998E-2</v>
      </c>
      <c r="Q160">
        <f>'110°C'!J15</f>
        <v>4129</v>
      </c>
      <c r="R160">
        <f>'110°C'!K15</f>
        <v>0</v>
      </c>
      <c r="S160">
        <f>'110°C'!L15</f>
        <v>0</v>
      </c>
      <c r="T160" t="str">
        <f>'110°C'!M15</f>
        <v>H429</v>
      </c>
      <c r="U160" t="str">
        <f>'110°C'!N15</f>
        <v>NA</v>
      </c>
      <c r="V160" s="51">
        <v>-1</v>
      </c>
      <c r="W160" s="104">
        <f t="shared" si="16"/>
        <v>4.2291508999999998E-2</v>
      </c>
      <c r="X160" s="41">
        <f>'140°C'!J15</f>
        <v>4129</v>
      </c>
      <c r="Y160" s="41">
        <f>'140°C'!K15</f>
        <v>0</v>
      </c>
      <c r="Z160" s="41">
        <f>'140°C'!L15</f>
        <v>0</v>
      </c>
      <c r="AA160" s="41" t="str">
        <f>'140°C'!M15</f>
        <v>H429</v>
      </c>
      <c r="AB160" s="41" t="str">
        <f>'140°C'!N15</f>
        <v>NA</v>
      </c>
      <c r="AC160"/>
    </row>
    <row r="161" spans="1:29">
      <c r="A161" s="99">
        <f t="shared" si="12"/>
        <v>0.65236858398131603</v>
      </c>
      <c r="B161" s="100">
        <f t="shared" si="13"/>
        <v>4.9837102252949364E-2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51">
        <v>-1</v>
      </c>
      <c r="I161" s="106">
        <f t="shared" si="14"/>
        <v>3.7759664999999998E-2</v>
      </c>
      <c r="J161">
        <f>'80°C'!J16</f>
        <v>4129</v>
      </c>
      <c r="K161">
        <f>'80°C'!K16</f>
        <v>0</v>
      </c>
      <c r="L161">
        <f>'80°C'!L16</f>
        <v>0</v>
      </c>
      <c r="M161" t="str">
        <f>'80°C'!M16</f>
        <v>H402</v>
      </c>
      <c r="N161" t="str">
        <f>'80°C'!N16</f>
        <v>NA</v>
      </c>
      <c r="O161" s="51">
        <v>-1</v>
      </c>
      <c r="P161" s="103">
        <f t="shared" si="15"/>
        <v>3.7759664999999998E-2</v>
      </c>
      <c r="Q161">
        <f>'110°C'!J16</f>
        <v>4129</v>
      </c>
      <c r="R161">
        <f>'110°C'!K16</f>
        <v>0</v>
      </c>
      <c r="S161">
        <f>'110°C'!L16</f>
        <v>0</v>
      </c>
      <c r="T161" t="str">
        <f>'110°C'!M16</f>
        <v>H402</v>
      </c>
      <c r="U161" t="str">
        <f>'110°C'!N16</f>
        <v>NA</v>
      </c>
      <c r="V161" s="51">
        <v>-1</v>
      </c>
      <c r="W161" s="104">
        <f t="shared" si="16"/>
        <v>3.7759664999999998E-2</v>
      </c>
      <c r="X161" s="41">
        <f>'140°C'!J16</f>
        <v>4129</v>
      </c>
      <c r="Y161" s="41">
        <f>'140°C'!K16</f>
        <v>0</v>
      </c>
      <c r="Z161" s="41">
        <f>'140°C'!L16</f>
        <v>0</v>
      </c>
      <c r="AA161" s="41" t="str">
        <f>'140°C'!M16</f>
        <v>H402</v>
      </c>
      <c r="AB161" s="41" t="str">
        <f>'140°C'!N16</f>
        <v>NA</v>
      </c>
      <c r="AC161"/>
    </row>
    <row r="162" spans="1:29">
      <c r="A162" s="99">
        <f t="shared" si="12"/>
        <v>0.65236858398131603</v>
      </c>
      <c r="B162" s="100">
        <f t="shared" si="13"/>
        <v>4.9753148204896097E-2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>LOG(C39*I$146)</f>
        <v>0.38021124171160603</v>
      </c>
      <c r="I162" s="87">
        <f>D39</f>
        <v>2.7593409999999999E-2</v>
      </c>
      <c r="J162">
        <f>'80°C'!J17</f>
        <v>2588</v>
      </c>
      <c r="K162">
        <f>'80°C'!K17</f>
        <v>80</v>
      </c>
      <c r="L162">
        <f>'80°C'!L17</f>
        <v>120</v>
      </c>
      <c r="M162" t="str">
        <f>'80°C'!M17</f>
        <v>H391</v>
      </c>
      <c r="N162" t="str">
        <f>'80°C'!N17</f>
        <v>nh4 contam</v>
      </c>
      <c r="O162" s="101">
        <f>LOG(E39)</f>
        <v>2.0791812460476247</v>
      </c>
      <c r="P162" s="142">
        <f>F39</f>
        <v>7.3309574000000002E-2</v>
      </c>
      <c r="Q162">
        <f>'110°C'!J17</f>
        <v>2588</v>
      </c>
      <c r="R162">
        <f>'110°C'!K17</f>
        <v>110</v>
      </c>
      <c r="S162">
        <f>'110°C'!L17</f>
        <v>120</v>
      </c>
      <c r="T162" t="str">
        <f>'110°C'!M17</f>
        <v>H391</v>
      </c>
      <c r="U162" t="str">
        <f>'110°C'!N17</f>
        <v>nh4 contam</v>
      </c>
      <c r="V162" s="101">
        <f>LOG(G39*W$146)</f>
        <v>1.4313637641589874</v>
      </c>
      <c r="W162" s="89">
        <f>H39</f>
        <v>3.6397435999999998E-2</v>
      </c>
      <c r="X162" s="41">
        <f>'140°C'!J17</f>
        <v>2588</v>
      </c>
      <c r="Y162" s="41">
        <f>'140°C'!K17</f>
        <v>140</v>
      </c>
      <c r="Z162" s="41">
        <f>'140°C'!L17</f>
        <v>1</v>
      </c>
      <c r="AA162" s="41" t="str">
        <f>'140°C'!M17</f>
        <v>H391</v>
      </c>
      <c r="AB162" s="41" t="str">
        <f>'140°C'!N17</f>
        <v>nh4 contam</v>
      </c>
      <c r="AC162"/>
    </row>
    <row r="163" spans="1:29">
      <c r="A163" s="99">
        <f t="shared" si="12"/>
        <v>0.65236858398131603</v>
      </c>
      <c r="B163" s="100">
        <f t="shared" si="13"/>
        <v>4.7434952144643973E-2</v>
      </c>
      <c r="C163">
        <f>fossil!J18</f>
        <v>2905</v>
      </c>
      <c r="D163" t="str">
        <f>fossil!K18</f>
        <v>RKH</v>
      </c>
      <c r="E163">
        <f>fossil!L18</f>
        <v>3</v>
      </c>
      <c r="F163" t="str">
        <f>fossil!M18</f>
        <v>G483</v>
      </c>
      <c r="G163">
        <f>fossil!N18</f>
        <v>0</v>
      </c>
      <c r="H163" s="86">
        <f t="shared" ref="H163:H185" si="17">LOG(C40*I$146)</f>
        <v>0.38021124171160603</v>
      </c>
      <c r="I163" s="87">
        <f t="shared" ref="I163:I185" si="18">D40</f>
        <v>2.8171389000000002E-2</v>
      </c>
      <c r="J163">
        <f>'80°C'!J18</f>
        <v>2588</v>
      </c>
      <c r="K163">
        <f>'80°C'!K18</f>
        <v>80</v>
      </c>
      <c r="L163">
        <f>'80°C'!L18</f>
        <v>120</v>
      </c>
      <c r="M163" t="str">
        <f>'80°C'!M18</f>
        <v>H391</v>
      </c>
      <c r="N163" t="str">
        <f>'80°C'!N18</f>
        <v>nh4 contam</v>
      </c>
      <c r="O163" s="101">
        <f t="shared" ref="O163:O185" si="19">LOG(E40)</f>
        <v>2.0791812460476247</v>
      </c>
      <c r="P163" s="142">
        <f t="shared" ref="P163:P185" si="20">F40</f>
        <v>7.0897769999999999E-2</v>
      </c>
      <c r="Q163">
        <f>'110°C'!J18</f>
        <v>2588</v>
      </c>
      <c r="R163">
        <f>'110°C'!K18</f>
        <v>110</v>
      </c>
      <c r="S163">
        <f>'110°C'!L18</f>
        <v>120</v>
      </c>
      <c r="T163" t="str">
        <f>'110°C'!M18</f>
        <v>H391</v>
      </c>
      <c r="U163" t="str">
        <f>'110°C'!N18</f>
        <v>nh4 contam</v>
      </c>
      <c r="V163" s="101">
        <f t="shared" ref="V163:V226" si="21">LOG(G40*W$146)</f>
        <v>1.4313637641589874</v>
      </c>
      <c r="W163" s="89">
        <f t="shared" ref="W163:W226" si="22">H40</f>
        <v>3.2171327E-2</v>
      </c>
      <c r="X163" s="41">
        <f>'140°C'!J18</f>
        <v>2588</v>
      </c>
      <c r="Y163" s="41">
        <f>'140°C'!K18</f>
        <v>140</v>
      </c>
      <c r="Z163" s="41">
        <f>'140°C'!L18</f>
        <v>1</v>
      </c>
      <c r="AA163" s="41" t="str">
        <f>'140°C'!M18</f>
        <v>H391</v>
      </c>
      <c r="AB163" s="41" t="str">
        <f>'140°C'!N18</f>
        <v>nh4 contam</v>
      </c>
      <c r="AC163"/>
    </row>
    <row r="164" spans="1:29">
      <c r="A164" s="99">
        <f t="shared" si="12"/>
        <v>0.65236858398131603</v>
      </c>
      <c r="B164" s="100">
        <f t="shared" si="13"/>
        <v>4.8283937335980166E-2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7"/>
        <v>1.4593924877592308</v>
      </c>
      <c r="I164" s="87">
        <f t="shared" si="18"/>
        <v>6.0599583999999998E-2</v>
      </c>
      <c r="J164">
        <f>'80°C'!J19</f>
        <v>2588</v>
      </c>
      <c r="K164">
        <f>'80°C'!K19</f>
        <v>80</v>
      </c>
      <c r="L164">
        <f>'80°C'!L19</f>
        <v>1440</v>
      </c>
      <c r="M164" t="str">
        <f>'80°C'!M19</f>
        <v>H420</v>
      </c>
      <c r="N164" t="str">
        <f>'80°C'!N19</f>
        <v>NA</v>
      </c>
      <c r="O164" s="101">
        <f t="shared" si="19"/>
        <v>2.3802112417116059</v>
      </c>
      <c r="P164" s="142">
        <f t="shared" si="20"/>
        <v>0.101743231</v>
      </c>
      <c r="Q164">
        <f>'110°C'!J19</f>
        <v>2588</v>
      </c>
      <c r="R164">
        <f>'110°C'!K19</f>
        <v>110</v>
      </c>
      <c r="S164">
        <f>'110°C'!L19</f>
        <v>240</v>
      </c>
      <c r="T164" t="str">
        <f>'110°C'!M19</f>
        <v>H391</v>
      </c>
      <c r="U164" t="str">
        <f>'110°C'!N19</f>
        <v>nh4 contam</v>
      </c>
      <c r="V164" s="101">
        <f t="shared" si="21"/>
        <v>1.4313637641589874</v>
      </c>
      <c r="W164" s="89">
        <f t="shared" si="22"/>
        <v>3.8077581999999999E-2</v>
      </c>
      <c r="X164" s="41">
        <f>'140°C'!J19</f>
        <v>2588</v>
      </c>
      <c r="Y164" s="41">
        <f>'140°C'!K19</f>
        <v>140</v>
      </c>
      <c r="Z164" s="41">
        <f>'140°C'!L19</f>
        <v>1</v>
      </c>
      <c r="AA164" s="41" t="str">
        <f>'140°C'!M19</f>
        <v>H391</v>
      </c>
      <c r="AB164" s="41" t="str">
        <f>'140°C'!N19</f>
        <v>nh4 contam</v>
      </c>
      <c r="AC164"/>
    </row>
    <row r="165" spans="1:29">
      <c r="A165" s="99">
        <f t="shared" si="12"/>
        <v>0.65236858398131603</v>
      </c>
      <c r="B165" s="100">
        <f t="shared" si="13"/>
        <v>5.9310841327526183E-2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7"/>
        <v>1.4593924877592308</v>
      </c>
      <c r="I165" s="87">
        <f t="shared" si="18"/>
        <v>5.9203158999999998E-2</v>
      </c>
      <c r="J165">
        <f>'80°C'!J20</f>
        <v>2588</v>
      </c>
      <c r="K165">
        <f>'80°C'!K20</f>
        <v>80</v>
      </c>
      <c r="L165">
        <f>'80°C'!L20</f>
        <v>1440</v>
      </c>
      <c r="M165" t="str">
        <f>'80°C'!M20</f>
        <v>H420</v>
      </c>
      <c r="N165" t="str">
        <f>'80°C'!N20</f>
        <v>NA</v>
      </c>
      <c r="O165" s="101">
        <f t="shared" si="19"/>
        <v>2.3802112417116059</v>
      </c>
      <c r="P165" s="142">
        <f t="shared" si="20"/>
        <v>9.2004884999999995E-2</v>
      </c>
      <c r="Q165">
        <f>'110°C'!J20</f>
        <v>2588</v>
      </c>
      <c r="R165">
        <f>'110°C'!K20</f>
        <v>110</v>
      </c>
      <c r="S165">
        <f>'110°C'!L20</f>
        <v>240</v>
      </c>
      <c r="T165" t="str">
        <f>'110°C'!M20</f>
        <v>H391</v>
      </c>
      <c r="U165" t="str">
        <f>'110°C'!N20</f>
        <v>nh4 contam</v>
      </c>
      <c r="V165" s="101">
        <f t="shared" si="21"/>
        <v>1.4313637641589874</v>
      </c>
      <c r="W165" s="89">
        <f t="shared" si="22"/>
        <v>3.3872235000000001E-2</v>
      </c>
      <c r="X165" s="41">
        <f>'140°C'!J20</f>
        <v>2588</v>
      </c>
      <c r="Y165" s="41">
        <f>'140°C'!K20</f>
        <v>140</v>
      </c>
      <c r="Z165" s="41">
        <f>'140°C'!L20</f>
        <v>1</v>
      </c>
      <c r="AA165" s="41" t="str">
        <f>'140°C'!M20</f>
        <v>H391</v>
      </c>
      <c r="AB165" s="41" t="str">
        <f>'140°C'!N20</f>
        <v>nh4 contam</v>
      </c>
      <c r="AC165"/>
    </row>
    <row r="166" spans="1:29">
      <c r="A166" s="99">
        <f t="shared" si="12"/>
        <v>0.65236858398131603</v>
      </c>
      <c r="B166" s="100">
        <f t="shared" si="13"/>
        <v>4.8097660871183931E-2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7"/>
        <v>1.1583624920952498</v>
      </c>
      <c r="I166" s="87">
        <f t="shared" si="18"/>
        <v>3.2980415999999999E-2</v>
      </c>
      <c r="J166">
        <f>'80°C'!J21</f>
        <v>2588</v>
      </c>
      <c r="K166">
        <f>'80°C'!K21</f>
        <v>80</v>
      </c>
      <c r="L166">
        <f>'80°C'!L21</f>
        <v>720</v>
      </c>
      <c r="M166" t="str">
        <f>'80°C'!M21</f>
        <v>H391</v>
      </c>
      <c r="N166" t="str">
        <f>'80°C'!N21</f>
        <v>nh4 contam</v>
      </c>
      <c r="O166" s="101">
        <f t="shared" si="19"/>
        <v>2.6812412373755872</v>
      </c>
      <c r="P166" s="142">
        <f t="shared" si="20"/>
        <v>9.5568568000000007E-2</v>
      </c>
      <c r="Q166">
        <f>'110°C'!J21</f>
        <v>2588</v>
      </c>
      <c r="R166">
        <f>'110°C'!K21</f>
        <v>110</v>
      </c>
      <c r="S166">
        <f>'110°C'!L21</f>
        <v>480</v>
      </c>
      <c r="T166" t="str">
        <f>'110°C'!M21</f>
        <v>H391</v>
      </c>
      <c r="U166" t="str">
        <f>'110°C'!N21</f>
        <v>nh4 contam</v>
      </c>
      <c r="V166" s="101">
        <f t="shared" si="21"/>
        <v>1.7323937598229686</v>
      </c>
      <c r="W166" s="89">
        <f t="shared" si="22"/>
        <v>4.7431222000000002E-2</v>
      </c>
      <c r="X166" s="41">
        <f>'140°C'!J21</f>
        <v>2588</v>
      </c>
      <c r="Y166" s="41">
        <f>'140°C'!K21</f>
        <v>140</v>
      </c>
      <c r="Z166" s="41">
        <f>'140°C'!L21</f>
        <v>2</v>
      </c>
      <c r="AA166" s="41" t="str">
        <f>'140°C'!M21</f>
        <v>H391</v>
      </c>
      <c r="AB166" s="41" t="str">
        <f>'140°C'!N21</f>
        <v>nh4 contam</v>
      </c>
    </row>
    <row r="167" spans="1:29">
      <c r="A167" s="99">
        <f t="shared" si="12"/>
        <v>0.65236858398131603</v>
      </c>
      <c r="B167" s="100">
        <f t="shared" si="13"/>
        <v>5.0256860539344264E-2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7"/>
        <v>1.1583624920952498</v>
      </c>
      <c r="I167" s="87">
        <f t="shared" si="18"/>
        <v>4.9825198000000001E-2</v>
      </c>
      <c r="J167">
        <f>'80°C'!J22</f>
        <v>2588</v>
      </c>
      <c r="K167">
        <f>'80°C'!K22</f>
        <v>80</v>
      </c>
      <c r="L167">
        <f>'80°C'!L22</f>
        <v>720</v>
      </c>
      <c r="M167" t="str">
        <f>'80°C'!M22</f>
        <v>H420</v>
      </c>
      <c r="N167" t="str">
        <f>'80°C'!N22</f>
        <v>NA</v>
      </c>
      <c r="O167" s="101">
        <f t="shared" si="19"/>
        <v>2.6812412373755872</v>
      </c>
      <c r="P167" s="142">
        <f t="shared" si="20"/>
        <v>9.2813609000000005E-2</v>
      </c>
      <c r="Q167">
        <f>'110°C'!J22</f>
        <v>2588</v>
      </c>
      <c r="R167">
        <f>'110°C'!K22</f>
        <v>110</v>
      </c>
      <c r="S167">
        <f>'110°C'!L22</f>
        <v>480</v>
      </c>
      <c r="T167" t="str">
        <f>'110°C'!M22</f>
        <v>H391</v>
      </c>
      <c r="U167" t="str">
        <f>'110°C'!N22</f>
        <v>nh4 contam</v>
      </c>
      <c r="V167" s="101">
        <f t="shared" si="21"/>
        <v>1.7323937598229686</v>
      </c>
      <c r="W167" s="89">
        <f t="shared" si="22"/>
        <v>4.2216155999999998E-2</v>
      </c>
      <c r="X167" s="41">
        <f>'140°C'!J22</f>
        <v>2588</v>
      </c>
      <c r="Y167" s="41">
        <f>'140°C'!K22</f>
        <v>140</v>
      </c>
      <c r="Z167" s="41">
        <f>'140°C'!L22</f>
        <v>2</v>
      </c>
      <c r="AA167" s="41" t="str">
        <f>'140°C'!M22</f>
        <v>H391</v>
      </c>
      <c r="AB167" s="41" t="str">
        <f>'140°C'!N22</f>
        <v>nh4 contam</v>
      </c>
    </row>
    <row r="168" spans="1:29">
      <c r="A168" s="99">
        <f t="shared" si="12"/>
        <v>0.99885908769322007</v>
      </c>
      <c r="B168" s="100">
        <f t="shared" si="13"/>
        <v>4.2687749999999997E-2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7"/>
        <v>0.38021124171160603</v>
      </c>
      <c r="I168" s="87">
        <f t="shared" si="18"/>
        <v>4.011671E-2</v>
      </c>
      <c r="J168">
        <f>'80°C'!J23</f>
        <v>2589</v>
      </c>
      <c r="K168">
        <f>'80°C'!K23</f>
        <v>80</v>
      </c>
      <c r="L168">
        <f>'80°C'!L23</f>
        <v>120</v>
      </c>
      <c r="M168" t="str">
        <f>'80°C'!M23</f>
        <v>H397</v>
      </c>
      <c r="N168" t="str">
        <f>'80°C'!N23</f>
        <v>NA</v>
      </c>
      <c r="O168" s="101">
        <f t="shared" si="19"/>
        <v>2.0791812460476247</v>
      </c>
      <c r="P168" s="142">
        <f t="shared" si="20"/>
        <v>0.103856739</v>
      </c>
      <c r="Q168">
        <f>'110°C'!J23</f>
        <v>2589</v>
      </c>
      <c r="R168">
        <f>'110°C'!K23</f>
        <v>110</v>
      </c>
      <c r="S168">
        <f>'110°C'!L23</f>
        <v>120</v>
      </c>
      <c r="T168" t="str">
        <f>'110°C'!M23</f>
        <v>H397</v>
      </c>
      <c r="U168" t="str">
        <f>'110°C'!N23</f>
        <v>NA</v>
      </c>
      <c r="V168" s="101">
        <f t="shared" si="21"/>
        <v>1.7323937598229686</v>
      </c>
      <c r="W168" s="89">
        <f t="shared" si="22"/>
        <v>3.4963618000000002E-2</v>
      </c>
      <c r="X168" s="41">
        <f>'140°C'!J23</f>
        <v>2588</v>
      </c>
      <c r="Y168" s="41">
        <f>'140°C'!K23</f>
        <v>140</v>
      </c>
      <c r="Z168" s="41">
        <f>'140°C'!L23</f>
        <v>2</v>
      </c>
      <c r="AA168" s="41" t="str">
        <f>'140°C'!M23</f>
        <v>H391</v>
      </c>
      <c r="AB168" s="41" t="str">
        <f>'140°C'!N23</f>
        <v>nh4 contam</v>
      </c>
    </row>
    <row r="169" spans="1:29">
      <c r="A169" s="99">
        <f t="shared" si="12"/>
        <v>0.99885908769322007</v>
      </c>
      <c r="B169" s="100">
        <f t="shared" si="13"/>
        <v>4.5612091E-2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7"/>
        <v>0.38021124171160603</v>
      </c>
      <c r="I169" s="87">
        <f t="shared" si="18"/>
        <v>4.1926652000000002E-2</v>
      </c>
      <c r="J169">
        <f>'80°C'!J24</f>
        <v>2589</v>
      </c>
      <c r="K169">
        <f>'80°C'!K24</f>
        <v>80</v>
      </c>
      <c r="L169">
        <f>'80°C'!L24</f>
        <v>120</v>
      </c>
      <c r="M169" t="str">
        <f>'80°C'!M24</f>
        <v>H397</v>
      </c>
      <c r="N169" t="str">
        <f>'80°C'!N24</f>
        <v>NA</v>
      </c>
      <c r="O169" s="101">
        <f t="shared" si="19"/>
        <v>2.0791812460476247</v>
      </c>
      <c r="P169" s="142">
        <f t="shared" si="20"/>
        <v>0.10282382800000001</v>
      </c>
      <c r="Q169">
        <f>'110°C'!J24</f>
        <v>2589</v>
      </c>
      <c r="R169">
        <f>'110°C'!K24</f>
        <v>110</v>
      </c>
      <c r="S169">
        <f>'110°C'!L24</f>
        <v>120</v>
      </c>
      <c r="T169" t="str">
        <f>'110°C'!M24</f>
        <v>H397</v>
      </c>
      <c r="U169" t="str">
        <f>'110°C'!N24</f>
        <v>NA</v>
      </c>
      <c r="V169" s="101">
        <f t="shared" si="21"/>
        <v>1.7323937598229686</v>
      </c>
      <c r="W169" s="89">
        <f t="shared" si="22"/>
        <v>3.8895576000000001E-2</v>
      </c>
      <c r="X169" s="41">
        <f>'140°C'!J24</f>
        <v>2588</v>
      </c>
      <c r="Y169" s="41">
        <f>'140°C'!K24</f>
        <v>140</v>
      </c>
      <c r="Z169" s="41">
        <f>'140°C'!L24</f>
        <v>2</v>
      </c>
      <c r="AA169" s="41" t="str">
        <f>'140°C'!M24</f>
        <v>H391</v>
      </c>
      <c r="AB169" s="41" t="str">
        <f>'140°C'!N24</f>
        <v>nh4 contam</v>
      </c>
    </row>
    <row r="170" spans="1:29">
      <c r="A170" s="99">
        <f t="shared" si="12"/>
        <v>0.99885908769322007</v>
      </c>
      <c r="B170" s="100">
        <f t="shared" si="13"/>
        <v>4.5152580999999997E-2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7"/>
        <v>1.4593924877592308</v>
      </c>
      <c r="I170" s="87">
        <f t="shared" si="18"/>
        <v>5.3648425E-2</v>
      </c>
      <c r="J170">
        <f>'80°C'!J25</f>
        <v>2589</v>
      </c>
      <c r="K170">
        <f>'80°C'!K25</f>
        <v>80</v>
      </c>
      <c r="L170">
        <f>'80°C'!L25</f>
        <v>1440</v>
      </c>
      <c r="M170" t="str">
        <f>'80°C'!M25</f>
        <v>H402</v>
      </c>
      <c r="N170" t="str">
        <f>'80°C'!N25</f>
        <v>NA</v>
      </c>
      <c r="O170" s="101">
        <f t="shared" si="19"/>
        <v>2.3802112417116059</v>
      </c>
      <c r="P170" s="142">
        <f t="shared" si="20"/>
        <v>0.13541587099999999</v>
      </c>
      <c r="Q170">
        <f>'110°C'!J25</f>
        <v>2589</v>
      </c>
      <c r="R170">
        <f>'110°C'!K25</f>
        <v>110</v>
      </c>
      <c r="S170">
        <f>'110°C'!L25</f>
        <v>240</v>
      </c>
      <c r="T170" t="str">
        <f>'110°C'!M25</f>
        <v>H397</v>
      </c>
      <c r="U170" t="str">
        <f>'110°C'!N25</f>
        <v>NA</v>
      </c>
      <c r="V170" s="101">
        <f t="shared" si="21"/>
        <v>2.0334237554869499</v>
      </c>
      <c r="W170" s="89">
        <f t="shared" si="22"/>
        <v>5.8446184999999998E-2</v>
      </c>
      <c r="X170" s="41">
        <f>'140°C'!J25</f>
        <v>2588</v>
      </c>
      <c r="Y170" s="41">
        <f>'140°C'!K25</f>
        <v>140</v>
      </c>
      <c r="Z170" s="41">
        <f>'140°C'!L25</f>
        <v>4</v>
      </c>
      <c r="AA170" s="41" t="str">
        <f>'140°C'!M25</f>
        <v>H391</v>
      </c>
      <c r="AB170" s="41" t="str">
        <f>'140°C'!N25</f>
        <v>nh4 contam</v>
      </c>
    </row>
    <row r="171" spans="1:29">
      <c r="A171" s="99">
        <f t="shared" si="12"/>
        <v>0.99885908769322007</v>
      </c>
      <c r="B171" s="100">
        <f t="shared" si="13"/>
        <v>4.5700381999999998E-2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7"/>
        <v>1.4593924877592308</v>
      </c>
      <c r="I171" s="87">
        <f t="shared" si="18"/>
        <v>5.6245081000000002E-2</v>
      </c>
      <c r="J171">
        <f>'80°C'!J26</f>
        <v>2589</v>
      </c>
      <c r="K171">
        <f>'80°C'!K26</f>
        <v>80</v>
      </c>
      <c r="L171">
        <f>'80°C'!L26</f>
        <v>1440</v>
      </c>
      <c r="M171" t="str">
        <f>'80°C'!M26</f>
        <v>H402</v>
      </c>
      <c r="N171" t="str">
        <f>'80°C'!N26</f>
        <v>NA</v>
      </c>
      <c r="O171" s="101">
        <f t="shared" si="19"/>
        <v>2.3802112417116059</v>
      </c>
      <c r="P171" s="142">
        <f t="shared" si="20"/>
        <v>0.13499119400000001</v>
      </c>
      <c r="Q171">
        <f>'110°C'!J26</f>
        <v>2589</v>
      </c>
      <c r="R171">
        <f>'110°C'!K26</f>
        <v>110</v>
      </c>
      <c r="S171">
        <f>'110°C'!L26</f>
        <v>240</v>
      </c>
      <c r="T171" t="str">
        <f>'110°C'!M26</f>
        <v>H402</v>
      </c>
      <c r="U171" t="str">
        <f>'110°C'!N26</f>
        <v>NA</v>
      </c>
      <c r="V171" s="101">
        <f t="shared" si="21"/>
        <v>2.0334237554869499</v>
      </c>
      <c r="W171" s="89">
        <f t="shared" si="22"/>
        <v>5.3556918000000002E-2</v>
      </c>
      <c r="X171" s="41">
        <f>'140°C'!J26</f>
        <v>2588</v>
      </c>
      <c r="Y171" s="41">
        <f>'140°C'!K26</f>
        <v>140</v>
      </c>
      <c r="Z171" s="41">
        <f>'140°C'!L26</f>
        <v>4</v>
      </c>
      <c r="AA171" s="41" t="str">
        <f>'140°C'!M26</f>
        <v>H391</v>
      </c>
      <c r="AB171" s="41" t="str">
        <f>'140°C'!N26</f>
        <v>nh4 contam</v>
      </c>
    </row>
    <row r="172" spans="1:29">
      <c r="A172" s="99">
        <f t="shared" si="12"/>
        <v>0.96717361031291149</v>
      </c>
      <c r="B172" s="100">
        <f t="shared" si="13"/>
        <v>4.5107268999999998E-2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7"/>
        <v>1.1583624920952498</v>
      </c>
      <c r="I172" s="87">
        <f t="shared" si="18"/>
        <v>4.5946269999999997E-2</v>
      </c>
      <c r="J172">
        <f>'80°C'!J27</f>
        <v>2589</v>
      </c>
      <c r="K172">
        <f>'80°C'!K27</f>
        <v>80</v>
      </c>
      <c r="L172">
        <f>'80°C'!L27</f>
        <v>720</v>
      </c>
      <c r="M172" t="str">
        <f>'80°C'!M27</f>
        <v>H397</v>
      </c>
      <c r="N172" t="str">
        <f>'80°C'!N27</f>
        <v>NA</v>
      </c>
      <c r="O172" s="101">
        <f t="shared" si="19"/>
        <v>2.6812412373755872</v>
      </c>
      <c r="P172" s="142">
        <f t="shared" si="20"/>
        <v>0.15237588799999999</v>
      </c>
      <c r="Q172">
        <f>'110°C'!J27</f>
        <v>2589</v>
      </c>
      <c r="R172">
        <f>'110°C'!K27</f>
        <v>110</v>
      </c>
      <c r="S172">
        <f>'110°C'!L27</f>
        <v>480</v>
      </c>
      <c r="T172" t="str">
        <f>'110°C'!M27</f>
        <v>H397</v>
      </c>
      <c r="U172" t="str">
        <f>'110°C'!N27</f>
        <v>NA</v>
      </c>
      <c r="V172" s="101">
        <f t="shared" si="21"/>
        <v>2.2095150145426308</v>
      </c>
      <c r="W172" s="89">
        <f t="shared" si="22"/>
        <v>7.1556776000000002E-2</v>
      </c>
      <c r="X172" s="41">
        <f>'140°C'!J27</f>
        <v>2588</v>
      </c>
      <c r="Y172" s="41">
        <f>'140°C'!K27</f>
        <v>140</v>
      </c>
      <c r="Z172" s="41">
        <f>'140°C'!L27</f>
        <v>6</v>
      </c>
      <c r="AA172" s="41" t="str">
        <f>'140°C'!M27</f>
        <v>H391</v>
      </c>
      <c r="AB172" s="41" t="str">
        <f>'140°C'!N27</f>
        <v>nh4 contam</v>
      </c>
    </row>
    <row r="173" spans="1:29">
      <c r="A173" s="99">
        <f t="shared" si="12"/>
        <v>0.96717361031291149</v>
      </c>
      <c r="B173" s="100">
        <f t="shared" si="13"/>
        <v>4.4378098999999997E-2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7"/>
        <v>1.1583624920952498</v>
      </c>
      <c r="I173" s="87">
        <f t="shared" si="18"/>
        <v>4.8666086999999997E-2</v>
      </c>
      <c r="J173">
        <f>'80°C'!J28</f>
        <v>2589</v>
      </c>
      <c r="K173">
        <f>'80°C'!K28</f>
        <v>80</v>
      </c>
      <c r="L173">
        <f>'80°C'!L28</f>
        <v>720</v>
      </c>
      <c r="M173" t="str">
        <f>'80°C'!M28</f>
        <v>H402</v>
      </c>
      <c r="N173" t="str">
        <f>'80°C'!N28</f>
        <v>NA</v>
      </c>
      <c r="O173" s="101">
        <f t="shared" si="19"/>
        <v>2.6812412373755872</v>
      </c>
      <c r="P173" s="142">
        <f t="shared" si="20"/>
        <v>0.141202678</v>
      </c>
      <c r="Q173">
        <f>'110°C'!J28</f>
        <v>2589</v>
      </c>
      <c r="R173">
        <f>'110°C'!K28</f>
        <v>110</v>
      </c>
      <c r="S173">
        <f>'110°C'!L28</f>
        <v>480</v>
      </c>
      <c r="T173" t="str">
        <f>'110°C'!M28</f>
        <v>H402</v>
      </c>
      <c r="U173" t="str">
        <f>'110°C'!N28</f>
        <v>NA</v>
      </c>
      <c r="V173" s="101">
        <f t="shared" si="21"/>
        <v>2.2095150145426308</v>
      </c>
      <c r="W173" s="89">
        <f t="shared" si="22"/>
        <v>7.2644599000000004E-2</v>
      </c>
      <c r="X173" s="41">
        <f>'140°C'!J28</f>
        <v>2588</v>
      </c>
      <c r="Y173" s="41">
        <f>'140°C'!K28</f>
        <v>140</v>
      </c>
      <c r="Z173" s="41">
        <f>'140°C'!L28</f>
        <v>6</v>
      </c>
      <c r="AA173" s="41" t="str">
        <f>'140°C'!M28</f>
        <v>H391</v>
      </c>
      <c r="AB173" s="41" t="str">
        <f>'140°C'!N28</f>
        <v>nh4 contam</v>
      </c>
    </row>
    <row r="174" spans="1:29">
      <c r="A174" s="99">
        <f t="shared" si="12"/>
        <v>0.96717361031291149</v>
      </c>
      <c r="B174" s="100">
        <f t="shared" si="13"/>
        <v>4.5844718999999999E-2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7"/>
        <v>0.38021124171160603</v>
      </c>
      <c r="I174" s="87">
        <f t="shared" si="18"/>
        <v>4.9189919999999998E-2</v>
      </c>
      <c r="J174">
        <f>'80°C'!J29</f>
        <v>4126</v>
      </c>
      <c r="K174">
        <f>'80°C'!K29</f>
        <v>80</v>
      </c>
      <c r="L174">
        <f>'80°C'!L29</f>
        <v>120</v>
      </c>
      <c r="M174" t="str">
        <f>'80°C'!M29</f>
        <v>H398</v>
      </c>
      <c r="N174" t="str">
        <f>'80°C'!N29</f>
        <v>NA</v>
      </c>
      <c r="O174" s="101">
        <f t="shared" si="19"/>
        <v>2.0791812460476247</v>
      </c>
      <c r="P174" s="142">
        <f t="shared" si="20"/>
        <v>0.104890841</v>
      </c>
      <c r="Q174">
        <f>'110°C'!J29</f>
        <v>4126</v>
      </c>
      <c r="R174">
        <f>'110°C'!K29</f>
        <v>110</v>
      </c>
      <c r="S174">
        <f>'110°C'!L29</f>
        <v>120</v>
      </c>
      <c r="T174" t="str">
        <f>'110°C'!M29</f>
        <v>H398</v>
      </c>
      <c r="U174" t="str">
        <f>'110°C'!N29</f>
        <v>NA</v>
      </c>
      <c r="V174" s="101">
        <f t="shared" si="21"/>
        <v>2.3344537511509307</v>
      </c>
      <c r="W174" s="89">
        <f t="shared" si="22"/>
        <v>8.4193244E-2</v>
      </c>
      <c r="X174" s="41">
        <f>'140°C'!J29</f>
        <v>2588</v>
      </c>
      <c r="Y174" s="41">
        <f>'140°C'!K29</f>
        <v>140</v>
      </c>
      <c r="Z174" s="41">
        <f>'140°C'!L29</f>
        <v>8</v>
      </c>
      <c r="AA174" s="41" t="str">
        <f>'140°C'!M29</f>
        <v>H391</v>
      </c>
      <c r="AB174" s="41" t="str">
        <f>'140°C'!N29</f>
        <v>nh4 contam</v>
      </c>
    </row>
    <row r="175" spans="1:29">
      <c r="A175" s="99">
        <f t="shared" si="12"/>
        <v>0.96717361031291149</v>
      </c>
      <c r="B175" s="100">
        <f t="shared" si="13"/>
        <v>4.4879796E-2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7"/>
        <v>0.38021124171160603</v>
      </c>
      <c r="I175" s="87">
        <f t="shared" si="18"/>
        <v>4.4503231999999997E-2</v>
      </c>
      <c r="J175">
        <f>'80°C'!J30</f>
        <v>4126</v>
      </c>
      <c r="K175">
        <f>'80°C'!K30</f>
        <v>80</v>
      </c>
      <c r="L175">
        <f>'80°C'!L30</f>
        <v>120</v>
      </c>
      <c r="M175" t="str">
        <f>'80°C'!M30</f>
        <v>H420</v>
      </c>
      <c r="N175" t="str">
        <f>'80°C'!N30</f>
        <v>NA</v>
      </c>
      <c r="O175" s="101">
        <f t="shared" si="19"/>
        <v>2.0791812460476247</v>
      </c>
      <c r="P175" s="142">
        <f t="shared" si="20"/>
        <v>0.104939334</v>
      </c>
      <c r="Q175">
        <f>'110°C'!J30</f>
        <v>4126</v>
      </c>
      <c r="R175">
        <f>'110°C'!K30</f>
        <v>110</v>
      </c>
      <c r="S175">
        <f>'110°C'!L30</f>
        <v>120</v>
      </c>
      <c r="T175" t="str">
        <f>'110°C'!M30</f>
        <v>H398</v>
      </c>
      <c r="U175" t="str">
        <f>'110°C'!N30</f>
        <v>NA</v>
      </c>
      <c r="V175" s="101">
        <f t="shared" si="21"/>
        <v>2.3344537511509307</v>
      </c>
      <c r="W175" s="89">
        <f t="shared" si="22"/>
        <v>7.6696239999999999E-2</v>
      </c>
      <c r="X175" s="41">
        <f>'140°C'!J30</f>
        <v>2588</v>
      </c>
      <c r="Y175" s="41">
        <f>'140°C'!K30</f>
        <v>140</v>
      </c>
      <c r="Z175" s="41">
        <f>'140°C'!L30</f>
        <v>8</v>
      </c>
      <c r="AA175" s="41" t="str">
        <f>'140°C'!M30</f>
        <v>H391</v>
      </c>
      <c r="AB175" s="41" t="str">
        <f>'140°C'!N30</f>
        <v>nh4 contam</v>
      </c>
    </row>
    <row r="176" spans="1:29">
      <c r="A176" s="99">
        <f t="shared" si="12"/>
        <v>0.96717361031291149</v>
      </c>
      <c r="B176" s="100">
        <f t="shared" si="13"/>
        <v>4.4690766999999999E-2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7"/>
        <v>1.4593924877592308</v>
      </c>
      <c r="I176" s="87">
        <f t="shared" si="18"/>
        <v>5.5130783000000003E-2</v>
      </c>
      <c r="J176">
        <f>'80°C'!J31</f>
        <v>4126</v>
      </c>
      <c r="K176">
        <f>'80°C'!K31</f>
        <v>80</v>
      </c>
      <c r="L176">
        <f>'80°C'!L31</f>
        <v>1440</v>
      </c>
      <c r="M176" t="str">
        <f>'80°C'!M31</f>
        <v>H420</v>
      </c>
      <c r="N176" t="str">
        <f>'80°C'!N31</f>
        <v>NA</v>
      </c>
      <c r="O176" s="101">
        <f t="shared" si="19"/>
        <v>2.3802112417116059</v>
      </c>
      <c r="P176" s="142">
        <f t="shared" si="20"/>
        <v>0.14174705900000001</v>
      </c>
      <c r="Q176">
        <f>'110°C'!J31</f>
        <v>4126</v>
      </c>
      <c r="R176">
        <f>'110°C'!K31</f>
        <v>110</v>
      </c>
      <c r="S176">
        <f>'110°C'!L31</f>
        <v>240</v>
      </c>
      <c r="T176" t="str">
        <f>'110°C'!M31</f>
        <v>H398</v>
      </c>
      <c r="U176" t="str">
        <f>'110°C'!N31</f>
        <v>NA</v>
      </c>
      <c r="V176" s="101">
        <f t="shared" si="21"/>
        <v>2.8115750058705933</v>
      </c>
      <c r="W176" s="89">
        <f t="shared" si="22"/>
        <v>0.233151521</v>
      </c>
      <c r="X176" s="41">
        <f>'140°C'!J31</f>
        <v>2588</v>
      </c>
      <c r="Y176" s="41">
        <f>'140°C'!K31</f>
        <v>140</v>
      </c>
      <c r="Z176" s="41">
        <f>'140°C'!L31</f>
        <v>24</v>
      </c>
      <c r="AA176" s="41" t="str">
        <f>'140°C'!M31</f>
        <v>H420</v>
      </c>
      <c r="AB176" s="41" t="str">
        <f>'140°C'!N31</f>
        <v>NA</v>
      </c>
    </row>
    <row r="177" spans="1:28">
      <c r="A177" s="99">
        <f t="shared" si="12"/>
        <v>0.96717361031291149</v>
      </c>
      <c r="B177" s="100">
        <f t="shared" si="13"/>
        <v>4.5834857999999999E-2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7"/>
        <v>1.4593924877592308</v>
      </c>
      <c r="I177" s="87">
        <f t="shared" si="18"/>
        <v>6.0591522000000002E-2</v>
      </c>
      <c r="J177">
        <f>'80°C'!J32</f>
        <v>4126</v>
      </c>
      <c r="K177">
        <f>'80°C'!K32</f>
        <v>80</v>
      </c>
      <c r="L177">
        <f>'80°C'!L32</f>
        <v>1440</v>
      </c>
      <c r="M177" t="str">
        <f>'80°C'!M32</f>
        <v>H420</v>
      </c>
      <c r="N177" t="str">
        <f>'80°C'!N32</f>
        <v>NA</v>
      </c>
      <c r="O177" s="101">
        <f t="shared" si="19"/>
        <v>2.3802112417116059</v>
      </c>
      <c r="P177" s="142">
        <f t="shared" si="20"/>
        <v>0.13926866500000001</v>
      </c>
      <c r="Q177">
        <f>'110°C'!J32</f>
        <v>4126</v>
      </c>
      <c r="R177">
        <f>'110°C'!K32</f>
        <v>110</v>
      </c>
      <c r="S177">
        <f>'110°C'!L32</f>
        <v>240</v>
      </c>
      <c r="T177" t="str">
        <f>'110°C'!M32</f>
        <v>H398</v>
      </c>
      <c r="U177" t="str">
        <f>'110°C'!N32</f>
        <v>NA</v>
      </c>
      <c r="V177" s="101">
        <f t="shared" si="21"/>
        <v>2.8115750058705933</v>
      </c>
      <c r="W177" s="89">
        <f t="shared" si="22"/>
        <v>0.140360122</v>
      </c>
      <c r="X177" s="41">
        <f>'140°C'!J32</f>
        <v>2588</v>
      </c>
      <c r="Y177" s="41">
        <f>'140°C'!K32</f>
        <v>140</v>
      </c>
      <c r="Z177" s="41">
        <f>'140°C'!L32</f>
        <v>24</v>
      </c>
      <c r="AA177" s="41" t="str">
        <f>'140°C'!M32</f>
        <v>H391</v>
      </c>
      <c r="AB177" s="41" t="str">
        <f>'140°C'!N32</f>
        <v>nh4 contam</v>
      </c>
    </row>
    <row r="178" spans="1:28">
      <c r="A178" s="99">
        <f t="shared" si="12"/>
        <v>0.96717361031291149</v>
      </c>
      <c r="B178" s="100">
        <f t="shared" si="13"/>
        <v>4.4513345000000003E-2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7"/>
        <v>1.1583624920952498</v>
      </c>
      <c r="I178" s="87">
        <f t="shared" si="18"/>
        <v>3.8889163999999997E-2</v>
      </c>
      <c r="J178">
        <f>'80°C'!J33</f>
        <v>4126</v>
      </c>
      <c r="K178">
        <f>'80°C'!K33</f>
        <v>80</v>
      </c>
      <c r="L178">
        <f>'80°C'!L33</f>
        <v>720</v>
      </c>
      <c r="M178" t="str">
        <f>'80°C'!M33</f>
        <v>H398</v>
      </c>
      <c r="N178" t="str">
        <f>'80°C'!N33</f>
        <v>NA</v>
      </c>
      <c r="O178" s="101">
        <f t="shared" si="19"/>
        <v>2.6812412373755872</v>
      </c>
      <c r="P178" s="142">
        <f t="shared" si="20"/>
        <v>0.143031566</v>
      </c>
      <c r="Q178">
        <f>'110°C'!J33</f>
        <v>4126</v>
      </c>
      <c r="R178">
        <f>'110°C'!K33</f>
        <v>110</v>
      </c>
      <c r="S178">
        <f>'110°C'!L33</f>
        <v>480</v>
      </c>
      <c r="T178" t="str">
        <f>'110°C'!M33</f>
        <v>H398</v>
      </c>
      <c r="U178" t="str">
        <f>'110°C'!N33</f>
        <v>NA</v>
      </c>
      <c r="V178" s="101">
        <f t="shared" si="21"/>
        <v>3.1126050015345745</v>
      </c>
      <c r="W178" s="89">
        <f t="shared" si="22"/>
        <v>0.24854812600000001</v>
      </c>
      <c r="X178" s="41">
        <f>'140°C'!J33</f>
        <v>2588</v>
      </c>
      <c r="Y178" s="41">
        <f>'140°C'!K33</f>
        <v>140</v>
      </c>
      <c r="Z178" s="41">
        <f>'140°C'!L33</f>
        <v>48</v>
      </c>
      <c r="AA178" s="41" t="str">
        <f>'140°C'!M33</f>
        <v>G483</v>
      </c>
      <c r="AB178" s="41" t="str">
        <f>'140°C'!N33</f>
        <v>NA</v>
      </c>
    </row>
    <row r="179" spans="1:28">
      <c r="A179" s="99">
        <f t="shared" si="12"/>
        <v>0.96717361031291149</v>
      </c>
      <c r="B179" s="100">
        <f t="shared" si="13"/>
        <v>4.6430318999999998E-2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7"/>
        <v>1.1583624920952498</v>
      </c>
      <c r="I179" s="87">
        <f t="shared" si="18"/>
        <v>4.1679757999999997E-2</v>
      </c>
      <c r="J179">
        <f>'80°C'!J34</f>
        <v>4126</v>
      </c>
      <c r="K179">
        <f>'80°C'!K34</f>
        <v>80</v>
      </c>
      <c r="L179">
        <f>'80°C'!L34</f>
        <v>720</v>
      </c>
      <c r="M179" t="str">
        <f>'80°C'!M34</f>
        <v>H420</v>
      </c>
      <c r="N179" t="str">
        <f>'80°C'!N34</f>
        <v>NA</v>
      </c>
      <c r="O179" s="101">
        <f t="shared" si="19"/>
        <v>2.6812412373755872</v>
      </c>
      <c r="P179" s="142">
        <f t="shared" si="20"/>
        <v>0.144949414</v>
      </c>
      <c r="Q179">
        <f>'110°C'!J34</f>
        <v>4126</v>
      </c>
      <c r="R179">
        <f>'110°C'!K34</f>
        <v>110</v>
      </c>
      <c r="S179">
        <f>'110°C'!L34</f>
        <v>480</v>
      </c>
      <c r="T179" t="str">
        <f>'110°C'!M34</f>
        <v>H398</v>
      </c>
      <c r="U179" t="str">
        <f>'110°C'!N34</f>
        <v>NA</v>
      </c>
      <c r="V179" s="101">
        <f t="shared" si="21"/>
        <v>3.1126050015345745</v>
      </c>
      <c r="W179" s="89">
        <f t="shared" si="22"/>
        <v>0.25184271200000002</v>
      </c>
      <c r="X179" s="41">
        <f>'140°C'!J34</f>
        <v>2588</v>
      </c>
      <c r="Y179" s="41">
        <f>'140°C'!K34</f>
        <v>140</v>
      </c>
      <c r="Z179" s="41">
        <f>'140°C'!L34</f>
        <v>48</v>
      </c>
      <c r="AA179" s="41" t="str">
        <f>'140°C'!M34</f>
        <v>G483</v>
      </c>
      <c r="AB179" s="41" t="str">
        <f>'140°C'!N34</f>
        <v>NA</v>
      </c>
    </row>
    <row r="180" spans="1:28">
      <c r="A180" s="99">
        <f t="shared" si="12"/>
        <v>0.96717361031291149</v>
      </c>
      <c r="B180" s="100">
        <f t="shared" si="13"/>
        <v>4.5964562E-2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7"/>
        <v>0.38021124171160603</v>
      </c>
      <c r="I180" s="87">
        <f t="shared" si="18"/>
        <v>4.3873158000000002E-2</v>
      </c>
      <c r="J180">
        <f>'80°C'!J35</f>
        <v>4129</v>
      </c>
      <c r="K180">
        <f>'80°C'!K35</f>
        <v>80</v>
      </c>
      <c r="L180">
        <f>'80°C'!L35</f>
        <v>120</v>
      </c>
      <c r="M180" t="str">
        <f>'80°C'!M35</f>
        <v>H398</v>
      </c>
      <c r="N180" t="str">
        <f>'80°C'!N35</f>
        <v>NA</v>
      </c>
      <c r="O180" s="101">
        <f t="shared" si="19"/>
        <v>2.0791812460476247</v>
      </c>
      <c r="P180" s="142">
        <f t="shared" si="20"/>
        <v>0.111363223</v>
      </c>
      <c r="Q180">
        <f>'110°C'!J35</f>
        <v>4129</v>
      </c>
      <c r="R180">
        <f>'110°C'!K35</f>
        <v>110</v>
      </c>
      <c r="S180">
        <f>'110°C'!L35</f>
        <v>120</v>
      </c>
      <c r="T180" t="str">
        <f>'110°C'!M35</f>
        <v>H398</v>
      </c>
      <c r="U180" t="str">
        <f>'110°C'!N35</f>
        <v>NA</v>
      </c>
      <c r="V180" s="101">
        <f t="shared" si="21"/>
        <v>3.1126050015345745</v>
      </c>
      <c r="W180" s="89">
        <f t="shared" si="22"/>
        <v>0.13340207300000001</v>
      </c>
      <c r="X180" s="41">
        <f>'140°C'!J35</f>
        <v>2588</v>
      </c>
      <c r="Y180" s="41">
        <f>'140°C'!K35</f>
        <v>140</v>
      </c>
      <c r="Z180" s="41">
        <f>'140°C'!L35</f>
        <v>48</v>
      </c>
      <c r="AA180" s="41" t="str">
        <f>'140°C'!M35</f>
        <v>H391</v>
      </c>
      <c r="AB180" s="41" t="str">
        <f>'140°C'!N35</f>
        <v>nh4 contam</v>
      </c>
    </row>
    <row r="181" spans="1:28">
      <c r="A181" s="99">
        <f t="shared" si="12"/>
        <v>0.96717361031291149</v>
      </c>
      <c r="B181" s="100">
        <f t="shared" si="13"/>
        <v>4.5205637E-2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 s="86">
        <f t="shared" si="17"/>
        <v>0.38021124171160603</v>
      </c>
      <c r="I181" s="87">
        <f t="shared" si="18"/>
        <v>4.2500241000000001E-2</v>
      </c>
      <c r="J181">
        <f>'80°C'!J36</f>
        <v>4129</v>
      </c>
      <c r="K181">
        <f>'80°C'!K36</f>
        <v>80</v>
      </c>
      <c r="L181">
        <f>'80°C'!L36</f>
        <v>120</v>
      </c>
      <c r="M181" t="str">
        <f>'80°C'!M36</f>
        <v>H398</v>
      </c>
      <c r="N181" t="str">
        <f>'80°C'!N36</f>
        <v>NA</v>
      </c>
      <c r="O181" s="101">
        <f t="shared" si="19"/>
        <v>2.0791812460476247</v>
      </c>
      <c r="P181" s="142">
        <f t="shared" si="20"/>
        <v>0.106131581</v>
      </c>
      <c r="Q181">
        <f>'110°C'!J36</f>
        <v>4129</v>
      </c>
      <c r="R181">
        <f>'110°C'!K36</f>
        <v>110</v>
      </c>
      <c r="S181">
        <f>'110°C'!L36</f>
        <v>120</v>
      </c>
      <c r="T181" t="str">
        <f>'110°C'!M36</f>
        <v>H398</v>
      </c>
      <c r="U181" t="str">
        <f>'110°C'!N36</f>
        <v>NA</v>
      </c>
      <c r="V181" s="101">
        <f t="shared" si="21"/>
        <v>3.1126050015345745</v>
      </c>
      <c r="W181" s="89">
        <f t="shared" si="22"/>
        <v>0.130200543</v>
      </c>
      <c r="X181" s="41">
        <f>'140°C'!J36</f>
        <v>2588</v>
      </c>
      <c r="Y181" s="41">
        <f>'140°C'!K36</f>
        <v>140</v>
      </c>
      <c r="Z181" s="41">
        <f>'140°C'!L36</f>
        <v>48</v>
      </c>
      <c r="AA181" s="41" t="str">
        <f>'140°C'!M36</f>
        <v>H391</v>
      </c>
      <c r="AB181" s="41" t="str">
        <f>'140°C'!N36</f>
        <v>nh4 contam</v>
      </c>
    </row>
    <row r="182" spans="1:28">
      <c r="A182" s="99">
        <f t="shared" si="12"/>
        <v>0.96717361031291149</v>
      </c>
      <c r="B182" s="100">
        <f t="shared" si="13"/>
        <v>4.8219233E-2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 s="86">
        <f t="shared" si="17"/>
        <v>1.4593924877592308</v>
      </c>
      <c r="I182" s="87">
        <f t="shared" si="18"/>
        <v>5.7635298000000001E-2</v>
      </c>
      <c r="J182">
        <f>'80°C'!J37</f>
        <v>4129</v>
      </c>
      <c r="K182">
        <f>'80°C'!K37</f>
        <v>80</v>
      </c>
      <c r="L182">
        <f>'80°C'!L37</f>
        <v>1440</v>
      </c>
      <c r="M182" t="str">
        <f>'80°C'!M37</f>
        <v>H398</v>
      </c>
      <c r="N182" t="str">
        <f>'80°C'!N37</f>
        <v>NA</v>
      </c>
      <c r="O182" s="101">
        <f t="shared" si="19"/>
        <v>2.3802112417116059</v>
      </c>
      <c r="P182" s="142">
        <f t="shared" si="20"/>
        <v>0.147772137</v>
      </c>
      <c r="Q182">
        <f>'110°C'!J37</f>
        <v>4129</v>
      </c>
      <c r="R182">
        <f>'110°C'!K37</f>
        <v>110</v>
      </c>
      <c r="S182">
        <f>'110°C'!L37</f>
        <v>240</v>
      </c>
      <c r="T182" t="str">
        <f>'110°C'!M37</f>
        <v>H402</v>
      </c>
      <c r="U182" t="str">
        <f>'110°C'!N37</f>
        <v>NA</v>
      </c>
      <c r="V182" s="101">
        <f t="shared" si="21"/>
        <v>3.2886962605902559</v>
      </c>
      <c r="W182" s="89">
        <f t="shared" si="22"/>
        <v>0.13074792700000001</v>
      </c>
      <c r="X182" s="41">
        <f>'140°C'!J37</f>
        <v>2588</v>
      </c>
      <c r="Y182" s="41">
        <f>'140°C'!K37</f>
        <v>140</v>
      </c>
      <c r="Z182" s="41">
        <f>'140°C'!L37</f>
        <v>72</v>
      </c>
      <c r="AA182" s="41" t="str">
        <f>'140°C'!M37</f>
        <v>H391</v>
      </c>
      <c r="AB182" s="41" t="str">
        <f>'140°C'!N37</f>
        <v>nh4 contam</v>
      </c>
    </row>
    <row r="183" spans="1:28">
      <c r="A183" s="99">
        <f t="shared" si="12"/>
        <v>0.94827913550926557</v>
      </c>
      <c r="B183" s="100">
        <f t="shared" si="13"/>
        <v>4.6365783000000001E-2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H183" s="86">
        <f t="shared" si="17"/>
        <v>1.4593924877592308</v>
      </c>
      <c r="I183" s="87">
        <f t="shared" si="18"/>
        <v>5.9114956000000003E-2</v>
      </c>
      <c r="J183">
        <f>'80°C'!J38</f>
        <v>4129</v>
      </c>
      <c r="K183">
        <f>'80°C'!K38</f>
        <v>80</v>
      </c>
      <c r="L183">
        <f>'80°C'!L38</f>
        <v>1440</v>
      </c>
      <c r="M183" t="str">
        <f>'80°C'!M38</f>
        <v>H398</v>
      </c>
      <c r="N183" t="str">
        <f>'80°C'!N38</f>
        <v>NA</v>
      </c>
      <c r="O183" s="101">
        <f t="shared" si="19"/>
        <v>2.3802112417116059</v>
      </c>
      <c r="P183" s="142">
        <f t="shared" si="20"/>
        <v>0.139696142</v>
      </c>
      <c r="Q183">
        <f>'110°C'!J38</f>
        <v>4129</v>
      </c>
      <c r="R183">
        <f>'110°C'!K38</f>
        <v>110</v>
      </c>
      <c r="S183">
        <f>'110°C'!L38</f>
        <v>240</v>
      </c>
      <c r="T183" t="str">
        <f>'110°C'!M38</f>
        <v>H398</v>
      </c>
      <c r="U183" t="str">
        <f>'110°C'!N38</f>
        <v>NA</v>
      </c>
      <c r="V183" s="101">
        <f t="shared" si="21"/>
        <v>3.2886962605902559</v>
      </c>
      <c r="W183" s="89">
        <f t="shared" si="22"/>
        <v>0.13123045999999999</v>
      </c>
      <c r="X183" s="41">
        <f>'140°C'!J38</f>
        <v>2588</v>
      </c>
      <c r="Y183" s="41">
        <f>'140°C'!K38</f>
        <v>140</v>
      </c>
      <c r="Z183" s="41">
        <f>'140°C'!L38</f>
        <v>72</v>
      </c>
      <c r="AA183" s="41" t="str">
        <f>'140°C'!M38</f>
        <v>H391</v>
      </c>
      <c r="AB183" s="41" t="str">
        <f>'140°C'!N38</f>
        <v>nh4 contam</v>
      </c>
    </row>
    <row r="184" spans="1:28">
      <c r="A184" s="99">
        <f t="shared" si="12"/>
        <v>0.94827913550926557</v>
      </c>
      <c r="B184" s="100">
        <f t="shared" si="13"/>
        <v>4.6602996000000001E-2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H184" s="86">
        <f t="shared" si="17"/>
        <v>1.1583624920952498</v>
      </c>
      <c r="I184" s="87">
        <f t="shared" si="18"/>
        <v>5.0069675000000001E-2</v>
      </c>
      <c r="J184">
        <f>'80°C'!J39</f>
        <v>4129</v>
      </c>
      <c r="K184">
        <f>'80°C'!K39</f>
        <v>80</v>
      </c>
      <c r="L184">
        <f>'80°C'!L39</f>
        <v>720</v>
      </c>
      <c r="M184" t="str">
        <f>'80°C'!M39</f>
        <v>H420</v>
      </c>
      <c r="N184" t="str">
        <f>'80°C'!N39</f>
        <v>NA</v>
      </c>
      <c r="O184" s="101">
        <f t="shared" si="19"/>
        <v>2.6812412373755872</v>
      </c>
      <c r="P184" s="142">
        <f t="shared" si="20"/>
        <v>0.13836090600000001</v>
      </c>
      <c r="Q184">
        <f>'110°C'!J39</f>
        <v>4129</v>
      </c>
      <c r="R184">
        <f>'110°C'!K39</f>
        <v>110</v>
      </c>
      <c r="S184">
        <f>'110°C'!L39</f>
        <v>480</v>
      </c>
      <c r="T184" t="str">
        <f>'110°C'!M39</f>
        <v>H398</v>
      </c>
      <c r="U184" t="str">
        <f>'110°C'!N39</f>
        <v>NA</v>
      </c>
      <c r="V184" s="101">
        <f t="shared" si="21"/>
        <v>3.4136349971985558</v>
      </c>
      <c r="W184" s="89">
        <f t="shared" si="22"/>
        <v>0.12898535</v>
      </c>
      <c r="X184" s="41">
        <f>'140°C'!J39</f>
        <v>2588</v>
      </c>
      <c r="Y184" s="41">
        <f>'140°C'!K39</f>
        <v>140</v>
      </c>
      <c r="Z184" s="41">
        <f>'140°C'!L39</f>
        <v>96</v>
      </c>
      <c r="AA184" s="41" t="str">
        <f>'140°C'!M39</f>
        <v>H391</v>
      </c>
      <c r="AB184" s="41" t="str">
        <f>'140°C'!N39</f>
        <v>nh4 contam</v>
      </c>
    </row>
    <row r="185" spans="1:28">
      <c r="A185" s="99">
        <f t="shared" si="12"/>
        <v>0.94827913550926557</v>
      </c>
      <c r="B185" s="100">
        <f t="shared" si="13"/>
        <v>4.8860296999999997E-2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H185" s="86">
        <f t="shared" si="17"/>
        <v>1.1583624920952498</v>
      </c>
      <c r="I185" s="87">
        <f t="shared" si="18"/>
        <v>4.6669753000000001E-2</v>
      </c>
      <c r="J185">
        <f>'80°C'!J40</f>
        <v>4129</v>
      </c>
      <c r="K185">
        <f>'80°C'!K40</f>
        <v>80</v>
      </c>
      <c r="L185">
        <f>'80°C'!L40</f>
        <v>720</v>
      </c>
      <c r="M185" t="str">
        <f>'80°C'!M40</f>
        <v>H398</v>
      </c>
      <c r="N185" t="str">
        <f>'80°C'!N40</f>
        <v>NA</v>
      </c>
      <c r="O185" s="101">
        <f t="shared" si="19"/>
        <v>2.6812412373755872</v>
      </c>
      <c r="P185" s="142">
        <f t="shared" si="20"/>
        <v>0.13982754999999999</v>
      </c>
      <c r="Q185">
        <f>'110°C'!J40</f>
        <v>4129</v>
      </c>
      <c r="R185">
        <f>'110°C'!K40</f>
        <v>110</v>
      </c>
      <c r="S185">
        <f>'110°C'!L40</f>
        <v>480</v>
      </c>
      <c r="T185" t="str">
        <f>'110°C'!M40</f>
        <v>H420</v>
      </c>
      <c r="U185" t="str">
        <f>'110°C'!N40</f>
        <v>NA</v>
      </c>
      <c r="V185" s="101">
        <f t="shared" si="21"/>
        <v>3.4136349971985558</v>
      </c>
      <c r="W185" s="89">
        <f t="shared" si="22"/>
        <v>0.12424698300000001</v>
      </c>
      <c r="X185" s="41">
        <f>'140°C'!J40</f>
        <v>2588</v>
      </c>
      <c r="Y185" s="41">
        <f>'140°C'!K40</f>
        <v>140</v>
      </c>
      <c r="Z185" s="41">
        <f>'140°C'!L40</f>
        <v>96</v>
      </c>
      <c r="AA185" s="41" t="str">
        <f>'140°C'!M40</f>
        <v>H391</v>
      </c>
      <c r="AB185" s="41" t="str">
        <f>'140°C'!N40</f>
        <v>nh4 contam</v>
      </c>
    </row>
    <row r="186" spans="1:28">
      <c r="A186" s="99">
        <f t="shared" si="12"/>
        <v>0.7639566124451852</v>
      </c>
      <c r="B186" s="100">
        <f t="shared" si="13"/>
        <v>4.6870233999999997E-2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 s="101">
        <f t="shared" si="21"/>
        <v>3.510545010206612</v>
      </c>
      <c r="W186" s="89">
        <f t="shared" si="22"/>
        <v>0.13309558899999999</v>
      </c>
      <c r="X186" s="41">
        <f>'140°C'!J41</f>
        <v>2588</v>
      </c>
      <c r="Y186" s="41">
        <f>'140°C'!K41</f>
        <v>140</v>
      </c>
      <c r="Z186" s="41">
        <f>'140°C'!L41</f>
        <v>120</v>
      </c>
      <c r="AA186" s="41" t="str">
        <f>'140°C'!M41</f>
        <v>H391</v>
      </c>
      <c r="AB186" s="41" t="str">
        <f>'140°C'!N41</f>
        <v>nh4 contam</v>
      </c>
    </row>
    <row r="187" spans="1:28">
      <c r="A187" s="99">
        <f t="shared" si="12"/>
        <v>0.7639566124451852</v>
      </c>
      <c r="B187" s="100">
        <f t="shared" si="13"/>
        <v>4.9084203999999999E-2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 s="101">
        <f t="shared" si="21"/>
        <v>3.510545010206612</v>
      </c>
      <c r="W187" s="89">
        <f t="shared" si="22"/>
        <v>0.133676145</v>
      </c>
      <c r="X187" s="41">
        <f>'140°C'!J42</f>
        <v>2588</v>
      </c>
      <c r="Y187" s="41">
        <f>'140°C'!K42</f>
        <v>140</v>
      </c>
      <c r="Z187" s="41">
        <f>'140°C'!L42</f>
        <v>120</v>
      </c>
      <c r="AA187" s="41" t="str">
        <f>'140°C'!M42</f>
        <v>H391</v>
      </c>
      <c r="AB187" s="41" t="str">
        <f>'140°C'!N42</f>
        <v>nh4 contam</v>
      </c>
    </row>
    <row r="188" spans="1:28">
      <c r="A188" s="99">
        <f t="shared" si="12"/>
        <v>0.7639566124451852</v>
      </c>
      <c r="B188" s="100">
        <f t="shared" si="13"/>
        <v>4.6296663000000002E-2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 s="101">
        <f t="shared" si="21"/>
        <v>1.4313637641589874</v>
      </c>
      <c r="W188" s="89">
        <f t="shared" si="22"/>
        <v>4.4945901000000003E-2</v>
      </c>
      <c r="X188" s="41">
        <f>'140°C'!J43</f>
        <v>2589</v>
      </c>
      <c r="Y188" s="41">
        <f>'140°C'!K43</f>
        <v>140</v>
      </c>
      <c r="Z188" s="41">
        <f>'140°C'!L43</f>
        <v>1</v>
      </c>
      <c r="AA188" s="41" t="str">
        <f>'140°C'!M43</f>
        <v>H397</v>
      </c>
      <c r="AB188" s="41" t="str">
        <f>'140°C'!N43</f>
        <v>NA</v>
      </c>
    </row>
    <row r="189" spans="1:28">
      <c r="A189" s="99">
        <f t="shared" si="12"/>
        <v>0.7639566124451852</v>
      </c>
      <c r="B189" s="100">
        <f t="shared" si="13"/>
        <v>4.6597983000000003E-2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H189"/>
      <c r="I189"/>
      <c r="N189"/>
      <c r="O189"/>
      <c r="P189"/>
      <c r="Q189"/>
      <c r="R189"/>
      <c r="V189" s="101">
        <f t="shared" si="21"/>
        <v>1.4313637641589874</v>
      </c>
      <c r="W189" s="89">
        <f t="shared" si="22"/>
        <v>4.6682618000000002E-2</v>
      </c>
      <c r="X189" s="41">
        <f>'140°C'!J44</f>
        <v>2589</v>
      </c>
      <c r="Y189" s="41">
        <f>'140°C'!K44</f>
        <v>140</v>
      </c>
      <c r="Z189" s="41">
        <f>'140°C'!L44</f>
        <v>1</v>
      </c>
      <c r="AA189" s="41" t="str">
        <f>'140°C'!M44</f>
        <v>H397</v>
      </c>
      <c r="AB189" s="41" t="str">
        <f>'140°C'!N44</f>
        <v>NA</v>
      </c>
    </row>
    <row r="190" spans="1:28">
      <c r="A190" s="99">
        <f t="shared" si="12"/>
        <v>0.94827913550926557</v>
      </c>
      <c r="B190" s="100">
        <f t="shared" si="13"/>
        <v>4.6196715999999999E-2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H190"/>
      <c r="I190"/>
      <c r="N190"/>
      <c r="O190"/>
      <c r="P190"/>
      <c r="Q190"/>
      <c r="R190"/>
      <c r="V190" s="101">
        <f t="shared" si="21"/>
        <v>1.7323937598229686</v>
      </c>
      <c r="W190" s="89">
        <f t="shared" si="22"/>
        <v>5.7630952999999999E-2</v>
      </c>
      <c r="X190" s="41">
        <f>'140°C'!J45</f>
        <v>2589</v>
      </c>
      <c r="Y190" s="41">
        <f>'140°C'!K45</f>
        <v>140</v>
      </c>
      <c r="Z190" s="41">
        <f>'140°C'!L45</f>
        <v>2</v>
      </c>
      <c r="AA190" s="41" t="str">
        <f>'140°C'!M45</f>
        <v>H397</v>
      </c>
      <c r="AB190" s="41" t="str">
        <f>'140°C'!N45</f>
        <v>NA</v>
      </c>
    </row>
    <row r="191" spans="1:28">
      <c r="A191" s="99">
        <f t="shared" si="12"/>
        <v>0.94827913550926557</v>
      </c>
      <c r="B191" s="100">
        <f t="shared" si="13"/>
        <v>4.5587625E-2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H191"/>
      <c r="I191"/>
      <c r="N191"/>
      <c r="O191"/>
      <c r="P191"/>
      <c r="Q191"/>
      <c r="R191"/>
      <c r="V191" s="101">
        <f t="shared" si="21"/>
        <v>1.7323937598229686</v>
      </c>
      <c r="W191" s="89">
        <f t="shared" si="22"/>
        <v>5.6771239000000001E-2</v>
      </c>
      <c r="X191" s="41">
        <f>'140°C'!J46</f>
        <v>2589</v>
      </c>
      <c r="Y191" s="41">
        <f>'140°C'!K46</f>
        <v>140</v>
      </c>
      <c r="Z191" s="41">
        <f>'140°C'!L46</f>
        <v>2</v>
      </c>
      <c r="AA191" s="41" t="str">
        <f>'140°C'!M46</f>
        <v>H397</v>
      </c>
      <c r="AB191" s="41" t="str">
        <f>'140°C'!N46</f>
        <v>NA</v>
      </c>
    </row>
    <row r="192" spans="1:28">
      <c r="A192" s="99">
        <f t="shared" si="12"/>
        <v>0.94827913550926557</v>
      </c>
      <c r="B192" s="100">
        <f t="shared" si="13"/>
        <v>4.5067479000000001E-2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H192"/>
      <c r="I192"/>
      <c r="N192"/>
      <c r="O192"/>
      <c r="P192"/>
      <c r="Q192"/>
      <c r="R192"/>
      <c r="V192" s="101">
        <f t="shared" si="21"/>
        <v>2.0334237554869499</v>
      </c>
      <c r="W192" s="89">
        <f t="shared" si="22"/>
        <v>8.0669182000000006E-2</v>
      </c>
      <c r="X192" s="41">
        <f>'140°C'!J47</f>
        <v>2589</v>
      </c>
      <c r="Y192" s="41">
        <f>'140°C'!K47</f>
        <v>140</v>
      </c>
      <c r="Z192" s="41">
        <f>'140°C'!L47</f>
        <v>4</v>
      </c>
      <c r="AA192" s="41" t="str">
        <f>'140°C'!M47</f>
        <v>H397</v>
      </c>
      <c r="AB192" s="41" t="str">
        <f>'140°C'!N47</f>
        <v>NA</v>
      </c>
    </row>
    <row r="193" spans="1:28">
      <c r="A193" s="99">
        <f t="shared" si="12"/>
        <v>0.99885908769322007</v>
      </c>
      <c r="B193" s="100">
        <f t="shared" si="13"/>
        <v>4.5674312000000002E-2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H193"/>
      <c r="I193"/>
      <c r="N193"/>
      <c r="O193"/>
      <c r="P193"/>
      <c r="Q193"/>
      <c r="R193"/>
      <c r="V193" s="101">
        <f t="shared" si="21"/>
        <v>2.0334237554869499</v>
      </c>
      <c r="W193" s="89">
        <f t="shared" si="22"/>
        <v>8.0831976E-2</v>
      </c>
      <c r="X193" s="41">
        <f>'140°C'!J48</f>
        <v>2589</v>
      </c>
      <c r="Y193" s="41">
        <f>'140°C'!K48</f>
        <v>140</v>
      </c>
      <c r="Z193" s="41">
        <f>'140°C'!L48</f>
        <v>4</v>
      </c>
      <c r="AA193" s="41" t="str">
        <f>'140°C'!M48</f>
        <v>H397</v>
      </c>
      <c r="AB193" s="41" t="str">
        <f>'140°C'!N48</f>
        <v>NA</v>
      </c>
    </row>
    <row r="194" spans="1:28">
      <c r="A194" s="99">
        <f t="shared" si="12"/>
        <v>0.99885908769322007</v>
      </c>
      <c r="B194" s="100">
        <f t="shared" si="13"/>
        <v>4.5882493000000003E-2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H194"/>
      <c r="I194"/>
      <c r="N194"/>
      <c r="O194"/>
      <c r="P194"/>
      <c r="Q194"/>
      <c r="R194"/>
      <c r="V194" s="101">
        <f t="shared" si="21"/>
        <v>2.2095150145426308</v>
      </c>
      <c r="W194" s="89">
        <f t="shared" si="22"/>
        <v>0.105114808</v>
      </c>
      <c r="X194" s="41">
        <f>'140°C'!J49</f>
        <v>2589</v>
      </c>
      <c r="Y194" s="41">
        <f>'140°C'!K49</f>
        <v>140</v>
      </c>
      <c r="Z194" s="41">
        <f>'140°C'!L49</f>
        <v>6</v>
      </c>
      <c r="AA194" s="41" t="str">
        <f>'140°C'!M49</f>
        <v>H397</v>
      </c>
      <c r="AB194" s="41" t="str">
        <f>'140°C'!N49</f>
        <v>NA</v>
      </c>
    </row>
    <row r="195" spans="1:28">
      <c r="A195" s="99">
        <f t="shared" si="12"/>
        <v>0.96717361031291149</v>
      </c>
      <c r="B195" s="100">
        <f t="shared" si="13"/>
        <v>4.5801634000000001E-2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H195"/>
      <c r="I195"/>
      <c r="N195"/>
      <c r="O195"/>
      <c r="P195"/>
      <c r="Q195"/>
      <c r="R195"/>
      <c r="V195" s="101">
        <f t="shared" si="21"/>
        <v>2.2095150145426308</v>
      </c>
      <c r="W195" s="89">
        <f t="shared" si="22"/>
        <v>0.10817006899999999</v>
      </c>
      <c r="X195" s="41">
        <f>'140°C'!J50</f>
        <v>2589</v>
      </c>
      <c r="Y195" s="41">
        <f>'140°C'!K50</f>
        <v>140</v>
      </c>
      <c r="Z195" s="41">
        <f>'140°C'!L50</f>
        <v>6</v>
      </c>
      <c r="AA195" s="41" t="str">
        <f>'140°C'!M50</f>
        <v>H397</v>
      </c>
      <c r="AB195" s="41" t="str">
        <f>'140°C'!N50</f>
        <v>NA</v>
      </c>
    </row>
    <row r="196" spans="1:28">
      <c r="A196" s="99">
        <f t="shared" si="12"/>
        <v>0.96717361031291149</v>
      </c>
      <c r="B196" s="100">
        <f t="shared" si="13"/>
        <v>4.5361291999999998E-2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H196"/>
      <c r="I196"/>
      <c r="N196"/>
      <c r="O196"/>
      <c r="P196"/>
      <c r="Q196"/>
      <c r="R196"/>
      <c r="V196" s="101">
        <f t="shared" si="21"/>
        <v>2.3344537511509307</v>
      </c>
      <c r="W196" s="89">
        <f t="shared" si="22"/>
        <v>0.13201500299999999</v>
      </c>
      <c r="X196" s="41">
        <f>'140°C'!J51</f>
        <v>2589</v>
      </c>
      <c r="Y196" s="41">
        <f>'140°C'!K51</f>
        <v>140</v>
      </c>
      <c r="Z196" s="41">
        <f>'140°C'!L51</f>
        <v>8</v>
      </c>
      <c r="AA196" s="41" t="str">
        <f>'140°C'!M51</f>
        <v>H397</v>
      </c>
      <c r="AB196" s="41" t="str">
        <f>'140°C'!N51</f>
        <v>NA</v>
      </c>
    </row>
    <row r="197" spans="1:28">
      <c r="A197" s="99">
        <f t="shared" si="12"/>
        <v>0.96717361031291149</v>
      </c>
      <c r="B197" s="100">
        <f t="shared" si="13"/>
        <v>4.6501629000000003E-2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H197"/>
      <c r="I197"/>
      <c r="N197"/>
      <c r="O197"/>
      <c r="P197"/>
      <c r="Q197"/>
      <c r="R197"/>
      <c r="V197" s="101">
        <f t="shared" si="21"/>
        <v>2.3344537511509307</v>
      </c>
      <c r="W197" s="89">
        <f t="shared" si="22"/>
        <v>0.126026734</v>
      </c>
      <c r="X197" s="41">
        <f>'140°C'!J52</f>
        <v>2589</v>
      </c>
      <c r="Y197" s="41">
        <f>'140°C'!K52</f>
        <v>140</v>
      </c>
      <c r="Z197" s="41">
        <f>'140°C'!L52</f>
        <v>8</v>
      </c>
      <c r="AA197" s="41" t="str">
        <f>'140°C'!M52</f>
        <v>H402</v>
      </c>
      <c r="AB197" s="41" t="str">
        <f>'140°C'!N52</f>
        <v>NA</v>
      </c>
    </row>
    <row r="198" spans="1:28">
      <c r="A198" s="99">
        <f t="shared" si="12"/>
        <v>0.96717361031291149</v>
      </c>
      <c r="B198" s="100">
        <f t="shared" si="13"/>
        <v>4.6098823999999997E-2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H198"/>
      <c r="I198"/>
      <c r="N198"/>
      <c r="O198"/>
      <c r="P198"/>
      <c r="Q198"/>
      <c r="R198"/>
      <c r="V198" s="101">
        <f t="shared" si="21"/>
        <v>2.8115750058705933</v>
      </c>
      <c r="W198" s="89">
        <f t="shared" si="22"/>
        <v>0.19867270400000001</v>
      </c>
      <c r="X198" s="41">
        <f>'140°C'!J53</f>
        <v>2589</v>
      </c>
      <c r="Y198" s="41">
        <f>'140°C'!K53</f>
        <v>140</v>
      </c>
      <c r="Z198" s="41">
        <f>'140°C'!L53</f>
        <v>24</v>
      </c>
      <c r="AA198" s="41" t="str">
        <f>'140°C'!M53</f>
        <v>H397</v>
      </c>
      <c r="AB198" s="41" t="str">
        <f>'140°C'!N53</f>
        <v>NA</v>
      </c>
    </row>
    <row r="199" spans="1:28">
      <c r="A199" s="99">
        <f t="shared" si="12"/>
        <v>0.96717361031291149</v>
      </c>
      <c r="B199" s="100">
        <f t="shared" si="13"/>
        <v>4.5393406999999997E-2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H199"/>
      <c r="I199"/>
      <c r="N199"/>
      <c r="O199"/>
      <c r="P199"/>
      <c r="Q199"/>
      <c r="R199"/>
      <c r="V199" s="101">
        <f t="shared" si="21"/>
        <v>2.8115750058705933</v>
      </c>
      <c r="W199" s="89">
        <f t="shared" si="22"/>
        <v>0.210380922</v>
      </c>
      <c r="X199" s="41">
        <f>'140°C'!J54</f>
        <v>2589</v>
      </c>
      <c r="Y199" s="41">
        <f>'140°C'!K54</f>
        <v>140</v>
      </c>
      <c r="Z199" s="41">
        <f>'140°C'!L54</f>
        <v>24</v>
      </c>
      <c r="AA199" s="41" t="str">
        <f>'140°C'!M54</f>
        <v>H402</v>
      </c>
      <c r="AB199" s="41" t="str">
        <f>'140°C'!N54</f>
        <v>NA</v>
      </c>
    </row>
    <row r="200" spans="1:28">
      <c r="A200" s="99">
        <f t="shared" si="12"/>
        <v>0.96717361031291149</v>
      </c>
      <c r="B200" s="100">
        <f t="shared" si="13"/>
        <v>4.5220941000000001E-2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H200"/>
      <c r="I200"/>
      <c r="V200" s="101">
        <f t="shared" si="21"/>
        <v>3.1126050015345745</v>
      </c>
      <c r="W200" s="89">
        <f t="shared" si="22"/>
        <v>0.21408349600000001</v>
      </c>
      <c r="X200" s="41">
        <f>'140°C'!J55</f>
        <v>2589</v>
      </c>
      <c r="Y200" s="41">
        <f>'140°C'!K55</f>
        <v>140</v>
      </c>
      <c r="Z200" s="41">
        <f>'140°C'!L55</f>
        <v>48</v>
      </c>
      <c r="AA200" s="41" t="str">
        <f>'140°C'!M55</f>
        <v>H397</v>
      </c>
      <c r="AB200" s="41" t="str">
        <f>'140°C'!N55</f>
        <v>NA</v>
      </c>
    </row>
    <row r="201" spans="1:28">
      <c r="A201" s="99">
        <f t="shared" si="12"/>
        <v>0.96717361031291149</v>
      </c>
      <c r="B201" s="100">
        <f t="shared" si="13"/>
        <v>4.8219233E-2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H201"/>
      <c r="I201"/>
      <c r="V201" s="101">
        <f t="shared" si="21"/>
        <v>3.1126050015345745</v>
      </c>
      <c r="W201" s="89">
        <f t="shared" si="22"/>
        <v>0.23625698000000001</v>
      </c>
      <c r="X201" s="41">
        <f>'140°C'!J56</f>
        <v>2589</v>
      </c>
      <c r="Y201" s="41">
        <f>'140°C'!K56</f>
        <v>140</v>
      </c>
      <c r="Z201" s="41">
        <f>'140°C'!L56</f>
        <v>48</v>
      </c>
      <c r="AA201" s="41" t="str">
        <f>'140°C'!M56</f>
        <v>H397</v>
      </c>
      <c r="AB201" s="41" t="str">
        <f>'140°C'!N56</f>
        <v>NA</v>
      </c>
    </row>
    <row r="202" spans="1:28">
      <c r="A202" s="99">
        <f t="shared" si="12"/>
        <v>0.94827913550926557</v>
      </c>
      <c r="B202" s="100">
        <f t="shared" si="13"/>
        <v>4.4468830000000001E-2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H202"/>
      <c r="I202"/>
      <c r="V202" s="101">
        <f t="shared" si="21"/>
        <v>3.2886962605902559</v>
      </c>
      <c r="W202" s="89">
        <f t="shared" si="22"/>
        <v>0.278227316</v>
      </c>
      <c r="X202" s="41">
        <f>'140°C'!J57</f>
        <v>2589</v>
      </c>
      <c r="Y202" s="41">
        <f>'140°C'!K57</f>
        <v>140</v>
      </c>
      <c r="Z202" s="41">
        <f>'140°C'!L57</f>
        <v>72</v>
      </c>
      <c r="AA202" s="41" t="str">
        <f>'140°C'!M57</f>
        <v>H397</v>
      </c>
      <c r="AB202" s="41" t="str">
        <f>'140°C'!N57</f>
        <v>NA</v>
      </c>
    </row>
    <row r="203" spans="1:28">
      <c r="A203" s="99">
        <f t="shared" si="12"/>
        <v>0.7639566124451852</v>
      </c>
      <c r="B203" s="100">
        <f t="shared" si="13"/>
        <v>4.5475437E-2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H203"/>
      <c r="I203"/>
      <c r="V203" s="101">
        <f t="shared" si="21"/>
        <v>3.2886962605902559</v>
      </c>
      <c r="W203" s="89">
        <f t="shared" si="22"/>
        <v>0.301603917</v>
      </c>
      <c r="X203" s="41">
        <f>'140°C'!J58</f>
        <v>2589</v>
      </c>
      <c r="Y203" s="41">
        <f>'140°C'!K58</f>
        <v>140</v>
      </c>
      <c r="Z203" s="41">
        <f>'140°C'!L58</f>
        <v>72</v>
      </c>
      <c r="AA203" s="41" t="str">
        <f>'140°C'!M58</f>
        <v>H397</v>
      </c>
      <c r="AB203" s="41" t="str">
        <f>'140°C'!N58</f>
        <v>NA</v>
      </c>
    </row>
    <row r="204" spans="1:28">
      <c r="A204" s="99">
        <f t="shared" si="12"/>
        <v>0.7639566124451852</v>
      </c>
      <c r="B204" s="100">
        <f t="shared" si="13"/>
        <v>4.5882712999999999E-2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H204"/>
      <c r="I204"/>
      <c r="V204" s="101">
        <f t="shared" si="21"/>
        <v>3.4136349971985558</v>
      </c>
      <c r="W204" s="89">
        <f t="shared" si="22"/>
        <v>0.33184298899999998</v>
      </c>
      <c r="X204" s="41">
        <f>'140°C'!J59</f>
        <v>2589</v>
      </c>
      <c r="Y204" s="41">
        <f>'140°C'!K59</f>
        <v>140</v>
      </c>
      <c r="Z204" s="41">
        <f>'140°C'!L59</f>
        <v>96</v>
      </c>
      <c r="AA204" s="41" t="str">
        <f>'140°C'!M59</f>
        <v>H402</v>
      </c>
      <c r="AB204" s="41" t="str">
        <f>'140°C'!N59</f>
        <v>NA</v>
      </c>
    </row>
    <row r="205" spans="1:28">
      <c r="A205" s="99">
        <f t="shared" si="12"/>
        <v>0.7639566124451852</v>
      </c>
      <c r="B205" s="100">
        <f t="shared" si="13"/>
        <v>4.5467734000000003E-2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H205"/>
      <c r="I205"/>
      <c r="V205" s="101">
        <f t="shared" si="21"/>
        <v>3.4136349971985558</v>
      </c>
      <c r="W205" s="89">
        <f t="shared" si="22"/>
        <v>0.321381796</v>
      </c>
      <c r="X205" s="41">
        <f>'140°C'!J60</f>
        <v>2589</v>
      </c>
      <c r="Y205" s="41">
        <f>'140°C'!K60</f>
        <v>140</v>
      </c>
      <c r="Z205" s="41">
        <f>'140°C'!L60</f>
        <v>96</v>
      </c>
      <c r="AA205" s="41" t="str">
        <f>'140°C'!M60</f>
        <v>H397</v>
      </c>
      <c r="AB205" s="41" t="str">
        <f>'140°C'!N60</f>
        <v>NA</v>
      </c>
    </row>
    <row r="206" spans="1:28">
      <c r="A206" s="99">
        <f t="shared" si="12"/>
        <v>0.94827913550926557</v>
      </c>
      <c r="B206" s="100">
        <f t="shared" si="13"/>
        <v>4.5946387881570933E-2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H206"/>
      <c r="I206"/>
      <c r="V206" s="101">
        <f t="shared" si="21"/>
        <v>3.510545010206612</v>
      </c>
      <c r="W206" s="89">
        <f t="shared" si="22"/>
        <v>0.39214043700000001</v>
      </c>
      <c r="X206" s="41">
        <f>'140°C'!J61</f>
        <v>2589</v>
      </c>
      <c r="Y206" s="41">
        <f>'140°C'!K61</f>
        <v>140</v>
      </c>
      <c r="Z206" s="41">
        <f>'140°C'!L61</f>
        <v>120</v>
      </c>
      <c r="AA206" s="41" t="str">
        <f>'140°C'!M61</f>
        <v>H402</v>
      </c>
      <c r="AB206" s="41" t="str">
        <f>'140°C'!N61</f>
        <v>NA</v>
      </c>
    </row>
    <row r="207" spans="1:28">
      <c r="A207" s="99">
        <f t="shared" si="12"/>
        <v>0.94827913550926557</v>
      </c>
      <c r="B207" s="100">
        <f t="shared" si="13"/>
        <v>4.6233690433593239E-2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H207"/>
      <c r="I207"/>
      <c r="V207" s="101">
        <f t="shared" si="21"/>
        <v>3.510545010206612</v>
      </c>
      <c r="W207" s="89">
        <f t="shared" si="22"/>
        <v>0.37575219199999998</v>
      </c>
      <c r="X207" s="41">
        <f>'140°C'!J62</f>
        <v>2589</v>
      </c>
      <c r="Y207" s="41">
        <f>'140°C'!K62</f>
        <v>140</v>
      </c>
      <c r="Z207" s="41">
        <f>'140°C'!L62</f>
        <v>120</v>
      </c>
      <c r="AA207" s="41" t="str">
        <f>'140°C'!M62</f>
        <v>H420</v>
      </c>
      <c r="AB207" s="41" t="str">
        <f>'140°C'!N62</f>
        <v>NA</v>
      </c>
    </row>
    <row r="208" spans="1:28">
      <c r="A208" s="99">
        <f t="shared" si="12"/>
        <v>0.94827913550926557</v>
      </c>
      <c r="B208" s="100">
        <f t="shared" si="13"/>
        <v>4.658494071220963E-2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H208"/>
      <c r="I208"/>
      <c r="V208" s="101">
        <f t="shared" si="21"/>
        <v>1.4313637641589874</v>
      </c>
      <c r="W208" s="89">
        <f t="shared" si="22"/>
        <v>4.5245957000000003E-2</v>
      </c>
      <c r="X208" s="41">
        <f>'140°C'!J63</f>
        <v>4126</v>
      </c>
      <c r="Y208" s="41">
        <f>'140°C'!K63</f>
        <v>140</v>
      </c>
      <c r="Z208" s="41">
        <f>'140°C'!L63</f>
        <v>1</v>
      </c>
      <c r="AA208" s="41" t="str">
        <f>'140°C'!M63</f>
        <v>H397</v>
      </c>
      <c r="AB208" s="41" t="str">
        <f>'140°C'!N63</f>
        <v>NA</v>
      </c>
    </row>
    <row r="209" spans="1:28">
      <c r="A209" s="99">
        <f t="shared" si="12"/>
        <v>0.94827913550926557</v>
      </c>
      <c r="B209" s="100">
        <f t="shared" si="13"/>
        <v>4.2415486728875629E-2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H209"/>
      <c r="I209"/>
      <c r="V209" s="101">
        <f t="shared" si="21"/>
        <v>1.4313637641589874</v>
      </c>
      <c r="W209" s="89">
        <f t="shared" si="22"/>
        <v>4.9192395E-2</v>
      </c>
      <c r="X209" s="41">
        <f>'140°C'!J64</f>
        <v>4126</v>
      </c>
      <c r="Y209" s="41">
        <f>'140°C'!K64</f>
        <v>140</v>
      </c>
      <c r="Z209" s="41">
        <f>'140°C'!L64</f>
        <v>1</v>
      </c>
      <c r="AA209" s="41" t="str">
        <f>'140°C'!M64</f>
        <v>H420</v>
      </c>
      <c r="AB209" s="41" t="str">
        <f>'140°C'!N64</f>
        <v>NA</v>
      </c>
    </row>
    <row r="210" spans="1:28">
      <c r="A210" s="99">
        <f t="shared" si="12"/>
        <v>0.94827913550926557</v>
      </c>
      <c r="B210" s="100">
        <f t="shared" si="13"/>
        <v>4.6945662651296995E-2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H210"/>
      <c r="I210"/>
      <c r="V210" s="101">
        <f t="shared" si="21"/>
        <v>1.7323937598229686</v>
      </c>
      <c r="W210" s="89">
        <f t="shared" si="22"/>
        <v>5.7123171E-2</v>
      </c>
      <c r="X210" s="41">
        <f>'140°C'!J65</f>
        <v>4126</v>
      </c>
      <c r="Y210" s="41">
        <f>'140°C'!K65</f>
        <v>140</v>
      </c>
      <c r="Z210" s="41">
        <f>'140°C'!L65</f>
        <v>2</v>
      </c>
      <c r="AA210" s="41" t="str">
        <f>'140°C'!M65</f>
        <v>H397</v>
      </c>
      <c r="AB210" s="41" t="str">
        <f>'140°C'!N65</f>
        <v>NA</v>
      </c>
    </row>
    <row r="211" spans="1:28">
      <c r="A211" s="99">
        <f t="shared" si="12"/>
        <v>0.94827913550926557</v>
      </c>
      <c r="B211" s="100">
        <f t="shared" si="13"/>
        <v>4.7033838771844305E-2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H211"/>
      <c r="I211"/>
      <c r="V211" s="101">
        <f t="shared" si="21"/>
        <v>1.7323937598229686</v>
      </c>
      <c r="W211" s="89">
        <f t="shared" si="22"/>
        <v>5.5861854000000002E-2</v>
      </c>
      <c r="X211" s="41">
        <f>'140°C'!J66</f>
        <v>4126</v>
      </c>
      <c r="Y211" s="41">
        <f>'140°C'!K66</f>
        <v>140</v>
      </c>
      <c r="Z211" s="41">
        <f>'140°C'!L66</f>
        <v>2</v>
      </c>
      <c r="AA211" s="41" t="str">
        <f>'140°C'!M66</f>
        <v>H397</v>
      </c>
      <c r="AB211" s="41" t="str">
        <f>'140°C'!N66</f>
        <v>NA</v>
      </c>
    </row>
    <row r="212" spans="1:28">
      <c r="A212" s="99">
        <f t="shared" ref="A212:A263" si="23">LOG(A89*B$146)</f>
        <v>0.94827913550926557</v>
      </c>
      <c r="B212" s="100">
        <f t="shared" si="13"/>
        <v>4.8989293945872127E-2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H212"/>
      <c r="I212"/>
      <c r="V212" s="101">
        <f t="shared" si="21"/>
        <v>2.0334237554869499</v>
      </c>
      <c r="W212" s="89">
        <f t="shared" si="22"/>
        <v>9.4981949999999996E-2</v>
      </c>
      <c r="X212" s="41">
        <f>'140°C'!J67</f>
        <v>4126</v>
      </c>
      <c r="Y212" s="41">
        <f>'140°C'!K67</f>
        <v>140</v>
      </c>
      <c r="Z212" s="41">
        <f>'140°C'!L67</f>
        <v>4</v>
      </c>
      <c r="AA212" s="41" t="str">
        <f>'140°C'!M67</f>
        <v>H397</v>
      </c>
      <c r="AB212" s="41" t="str">
        <f>'140°C'!N67</f>
        <v>NA</v>
      </c>
    </row>
    <row r="213" spans="1:28">
      <c r="A213" s="99">
        <f t="shared" si="23"/>
        <v>0.94827913550926557</v>
      </c>
      <c r="B213" s="100">
        <f t="shared" ref="B213:B263" si="24">B90</f>
        <v>4.8890634416571731E-2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H213"/>
      <c r="I213"/>
      <c r="V213" s="101">
        <f t="shared" si="21"/>
        <v>2.0334237554869499</v>
      </c>
      <c r="W213" s="89">
        <f t="shared" si="22"/>
        <v>8.3763227999999995E-2</v>
      </c>
      <c r="X213" s="41">
        <f>'140°C'!J68</f>
        <v>4126</v>
      </c>
      <c r="Y213" s="41">
        <f>'140°C'!K68</f>
        <v>140</v>
      </c>
      <c r="Z213" s="41">
        <f>'140°C'!L68</f>
        <v>4</v>
      </c>
      <c r="AA213" s="41" t="str">
        <f>'140°C'!M68</f>
        <v>H397</v>
      </c>
      <c r="AB213" s="41" t="str">
        <f>'140°C'!N68</f>
        <v>NA</v>
      </c>
    </row>
    <row r="214" spans="1:28">
      <c r="A214" s="99">
        <f t="shared" si="23"/>
        <v>0.94827913550926557</v>
      </c>
      <c r="B214" s="100">
        <f t="shared" si="24"/>
        <v>4.6438350470020609E-2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H214"/>
      <c r="I214"/>
      <c r="V214" s="101">
        <f t="shared" si="21"/>
        <v>2.2095150145426308</v>
      </c>
      <c r="W214" s="89">
        <f t="shared" si="22"/>
        <v>0.122782741</v>
      </c>
      <c r="X214" s="41">
        <f>'140°C'!J69</f>
        <v>4126</v>
      </c>
      <c r="Y214" s="41">
        <f>'140°C'!K69</f>
        <v>140</v>
      </c>
      <c r="Z214" s="41">
        <f>'140°C'!L69</f>
        <v>6</v>
      </c>
      <c r="AA214" s="41" t="str">
        <f>'140°C'!M69</f>
        <v>H397</v>
      </c>
      <c r="AB214" s="41" t="str">
        <f>'140°C'!N69</f>
        <v>NA</v>
      </c>
    </row>
    <row r="215" spans="1:28">
      <c r="A215" s="99">
        <f t="shared" si="23"/>
        <v>0.94827913550926557</v>
      </c>
      <c r="B215" s="100">
        <f t="shared" si="24"/>
        <v>4.667394290177853E-2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H215"/>
      <c r="I215"/>
      <c r="V215" s="101">
        <f t="shared" si="21"/>
        <v>2.2095150145426308</v>
      </c>
      <c r="W215" s="89">
        <f t="shared" si="22"/>
        <v>0.10829311899999999</v>
      </c>
      <c r="X215" s="41">
        <f>'140°C'!J70</f>
        <v>4126</v>
      </c>
      <c r="Y215" s="41">
        <f>'140°C'!K70</f>
        <v>140</v>
      </c>
      <c r="Z215" s="41">
        <f>'140°C'!L70</f>
        <v>6</v>
      </c>
      <c r="AA215" s="41" t="str">
        <f>'140°C'!M70</f>
        <v>H398</v>
      </c>
      <c r="AB215" s="41" t="str">
        <f>'140°C'!N70</f>
        <v>NA</v>
      </c>
    </row>
    <row r="216" spans="1:28">
      <c r="A216" s="99">
        <f t="shared" si="23"/>
        <v>0.94827913550926557</v>
      </c>
      <c r="B216" s="100">
        <f t="shared" si="24"/>
        <v>4.7259349408675433E-2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H216"/>
      <c r="I216"/>
      <c r="V216" s="101">
        <f t="shared" si="21"/>
        <v>2.3344537511509307</v>
      </c>
      <c r="W216" s="89">
        <f t="shared" si="22"/>
        <v>0.12578824699999999</v>
      </c>
      <c r="X216" s="41">
        <f>'140°C'!J71</f>
        <v>4126</v>
      </c>
      <c r="Y216" s="41">
        <f>'140°C'!K71</f>
        <v>140</v>
      </c>
      <c r="Z216" s="41">
        <f>'140°C'!L71</f>
        <v>8</v>
      </c>
      <c r="AA216" s="41" t="str">
        <f>'140°C'!M71</f>
        <v>H398</v>
      </c>
      <c r="AB216" s="41" t="str">
        <f>'140°C'!N71</f>
        <v>NA</v>
      </c>
    </row>
    <row r="217" spans="1:28">
      <c r="A217" s="99">
        <f t="shared" si="23"/>
        <v>0.94827913550926557</v>
      </c>
      <c r="B217" s="100">
        <f t="shared" si="24"/>
        <v>4.8192111312099994E-2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H217"/>
      <c r="I217"/>
      <c r="V217" s="101">
        <f t="shared" si="21"/>
        <v>2.3344537511509307</v>
      </c>
      <c r="W217" s="89">
        <f t="shared" si="22"/>
        <v>0.12680822</v>
      </c>
      <c r="X217" s="41">
        <f>'140°C'!J72</f>
        <v>4126</v>
      </c>
      <c r="Y217" s="41">
        <f>'140°C'!K72</f>
        <v>140</v>
      </c>
      <c r="Z217" s="41">
        <f>'140°C'!L72</f>
        <v>8</v>
      </c>
      <c r="AA217" s="41" t="str">
        <f>'140°C'!M72</f>
        <v>H398</v>
      </c>
      <c r="AB217" s="41" t="str">
        <f>'140°C'!N72</f>
        <v>NA</v>
      </c>
    </row>
    <row r="218" spans="1:28">
      <c r="A218" s="99">
        <f t="shared" si="23"/>
        <v>0.94827913550926557</v>
      </c>
      <c r="B218" s="100">
        <f t="shared" si="24"/>
        <v>4.6301945578076278E-2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1"/>
        <v>2.8115750058705933</v>
      </c>
      <c r="W218" s="89">
        <f t="shared" si="22"/>
        <v>0.201214004</v>
      </c>
      <c r="X218" s="41">
        <f>'140°C'!J73</f>
        <v>4126</v>
      </c>
      <c r="Y218" s="41">
        <f>'140°C'!K73</f>
        <v>140</v>
      </c>
      <c r="Z218" s="41">
        <f>'140°C'!L73</f>
        <v>24</v>
      </c>
      <c r="AA218" s="41" t="str">
        <f>'140°C'!M73</f>
        <v>H398</v>
      </c>
      <c r="AB218" s="41" t="str">
        <f>'140°C'!N73</f>
        <v>NA</v>
      </c>
    </row>
    <row r="219" spans="1:28">
      <c r="A219" s="99">
        <f t="shared" si="23"/>
        <v>0.94827913550926557</v>
      </c>
      <c r="B219" s="100">
        <f t="shared" si="24"/>
        <v>4.6793898552560942E-2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1"/>
        <v>2.8115750058705933</v>
      </c>
      <c r="W219" s="89">
        <f t="shared" si="22"/>
        <v>0.19634216199999999</v>
      </c>
      <c r="X219" s="41">
        <f>'140°C'!J74</f>
        <v>4126</v>
      </c>
      <c r="Y219" s="41">
        <f>'140°C'!K74</f>
        <v>140</v>
      </c>
      <c r="Z219" s="41">
        <f>'140°C'!L74</f>
        <v>24</v>
      </c>
      <c r="AA219" s="41" t="str">
        <f>'140°C'!M74</f>
        <v>H398</v>
      </c>
      <c r="AB219" s="41" t="str">
        <f>'140°C'!N74</f>
        <v>NA</v>
      </c>
    </row>
    <row r="220" spans="1:28">
      <c r="A220" s="99">
        <f t="shared" si="23"/>
        <v>0.94827913550926557</v>
      </c>
      <c r="B220" s="100">
        <f t="shared" si="24"/>
        <v>4.6265545657814551E-2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1"/>
        <v>3.1126050015345745</v>
      </c>
      <c r="W220" s="89">
        <f t="shared" si="22"/>
        <v>0.206163023</v>
      </c>
      <c r="X220" s="41">
        <f>'140°C'!J75</f>
        <v>4126</v>
      </c>
      <c r="Y220" s="41">
        <f>'140°C'!K75</f>
        <v>140</v>
      </c>
      <c r="Z220" s="41">
        <f>'140°C'!L75</f>
        <v>48</v>
      </c>
      <c r="AA220" s="41" t="str">
        <f>'140°C'!M75</f>
        <v>G483</v>
      </c>
      <c r="AB220" s="41" t="str">
        <f>'140°C'!N75</f>
        <v>NA</v>
      </c>
    </row>
    <row r="221" spans="1:28">
      <c r="A221" s="99">
        <f t="shared" si="23"/>
        <v>0.94827913550926557</v>
      </c>
      <c r="B221" s="100">
        <f t="shared" si="24"/>
        <v>3.9106634787877799E-2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1"/>
        <v>3.1126050015345745</v>
      </c>
      <c r="W221" s="89">
        <f t="shared" si="22"/>
        <v>0.193478286</v>
      </c>
      <c r="X221" s="41">
        <f>'140°C'!J76</f>
        <v>4126</v>
      </c>
      <c r="Y221" s="41">
        <f>'140°C'!K76</f>
        <v>140</v>
      </c>
      <c r="Z221" s="41">
        <f>'140°C'!L76</f>
        <v>48</v>
      </c>
      <c r="AA221" s="41" t="str">
        <f>'140°C'!M76</f>
        <v>G483</v>
      </c>
      <c r="AB221" s="41" t="str">
        <f>'140°C'!N76</f>
        <v>NA</v>
      </c>
    </row>
    <row r="222" spans="1:28">
      <c r="A222" s="99">
        <f t="shared" si="23"/>
        <v>0.94827913550926557</v>
      </c>
      <c r="B222" s="100">
        <f t="shared" si="24"/>
        <v>3.4663875149508638E-2</v>
      </c>
      <c r="C222">
        <f>fossil!J77</f>
        <v>4093</v>
      </c>
      <c r="D222" t="str">
        <f>fossil!K77</f>
        <v>YLB</v>
      </c>
      <c r="E222" t="str">
        <f>fossil!L77</f>
        <v>Anglo-Scandinavian</v>
      </c>
      <c r="F222" t="str">
        <f>fossil!M77</f>
        <v>H391</v>
      </c>
      <c r="G222" t="str">
        <f>fossil!N77</f>
        <v>contam nh4</v>
      </c>
      <c r="V222" s="101">
        <f t="shared" si="21"/>
        <v>3.1126050015345745</v>
      </c>
      <c r="W222" s="89">
        <f t="shared" si="22"/>
        <v>0.17431175300000001</v>
      </c>
      <c r="X222" s="41">
        <f>'140°C'!J77</f>
        <v>4126</v>
      </c>
      <c r="Y222" s="41">
        <f>'140°C'!K77</f>
        <v>140</v>
      </c>
      <c r="Z222" s="41">
        <f>'140°C'!L77</f>
        <v>48</v>
      </c>
      <c r="AA222" s="41" t="str">
        <f>'140°C'!M77</f>
        <v>H398</v>
      </c>
      <c r="AB222" s="41" t="str">
        <f>'140°C'!N77</f>
        <v>NA</v>
      </c>
    </row>
    <row r="223" spans="1:28">
      <c r="A223" s="99">
        <f t="shared" si="23"/>
        <v>0.94827913550926557</v>
      </c>
      <c r="B223" s="100">
        <f t="shared" si="24"/>
        <v>4.960685824806263E-2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21"/>
        <v>3.1126050015345745</v>
      </c>
      <c r="W223" s="89">
        <f t="shared" si="22"/>
        <v>0.186859411</v>
      </c>
      <c r="X223" s="41">
        <f>'140°C'!J78</f>
        <v>4126</v>
      </c>
      <c r="Y223" s="41">
        <f>'140°C'!K78</f>
        <v>140</v>
      </c>
      <c r="Z223" s="41">
        <f>'140°C'!L78</f>
        <v>48</v>
      </c>
      <c r="AA223" s="41" t="str">
        <f>'140°C'!M78</f>
        <v>H398</v>
      </c>
      <c r="AB223" s="41" t="str">
        <f>'140°C'!N78</f>
        <v>NA</v>
      </c>
    </row>
    <row r="224" spans="1:28">
      <c r="A224" s="99">
        <f t="shared" si="23"/>
        <v>0.94827913550926557</v>
      </c>
      <c r="B224" s="100">
        <f t="shared" si="24"/>
        <v>4.8574109147171245E-2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21"/>
        <v>3.2886962605902559</v>
      </c>
      <c r="W224" s="89">
        <f t="shared" si="22"/>
        <v>0.17093149699999999</v>
      </c>
      <c r="X224" s="41">
        <f>'140°C'!J79</f>
        <v>4126</v>
      </c>
      <c r="Y224" s="41">
        <f>'140°C'!K79</f>
        <v>140</v>
      </c>
      <c r="Z224" s="41">
        <f>'140°C'!L79</f>
        <v>72</v>
      </c>
      <c r="AA224" s="41" t="str">
        <f>'140°C'!M79</f>
        <v>H420</v>
      </c>
      <c r="AB224" s="41" t="str">
        <f>'140°C'!N79</f>
        <v>NA</v>
      </c>
    </row>
    <row r="225" spans="1:28">
      <c r="A225" s="99">
        <f t="shared" si="23"/>
        <v>0.94827913550926557</v>
      </c>
      <c r="B225" s="100">
        <f t="shared" si="24"/>
        <v>4.746642365120711E-2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21"/>
        <v>3.4136349971985558</v>
      </c>
      <c r="W225" s="89">
        <f t="shared" si="22"/>
        <v>0.17089570300000001</v>
      </c>
      <c r="X225" s="41">
        <f>'140°C'!J80</f>
        <v>4126</v>
      </c>
      <c r="Y225" s="41">
        <f>'140°C'!K80</f>
        <v>140</v>
      </c>
      <c r="Z225" s="41">
        <f>'140°C'!L80</f>
        <v>96</v>
      </c>
      <c r="AA225" s="41" t="str">
        <f>'140°C'!M80</f>
        <v>H398</v>
      </c>
      <c r="AB225" s="41" t="str">
        <f>'140°C'!N80</f>
        <v>NA</v>
      </c>
    </row>
    <row r="226" spans="1:28">
      <c r="A226" s="99">
        <f t="shared" si="23"/>
        <v>0.94827913550926557</v>
      </c>
      <c r="B226" s="100">
        <f t="shared" si="24"/>
        <v>4.8534879428595447E-2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  <c r="V226" s="101">
        <f t="shared" si="21"/>
        <v>3.4136349971985558</v>
      </c>
      <c r="W226" s="89">
        <f t="shared" si="22"/>
        <v>0.17959962500000001</v>
      </c>
      <c r="X226" s="41">
        <f>'140°C'!J81</f>
        <v>4126</v>
      </c>
      <c r="Y226" s="41">
        <f>'140°C'!K81</f>
        <v>140</v>
      </c>
      <c r="Z226" s="41">
        <f>'140°C'!L81</f>
        <v>96</v>
      </c>
      <c r="AA226" s="41" t="str">
        <f>'140°C'!M81</f>
        <v>H398</v>
      </c>
      <c r="AB226" s="41" t="str">
        <f>'140°C'!N81</f>
        <v>NA</v>
      </c>
    </row>
    <row r="227" spans="1:28">
      <c r="A227" s="99">
        <f t="shared" si="23"/>
        <v>0.94827913550926557</v>
      </c>
      <c r="B227" s="100">
        <f t="shared" si="24"/>
        <v>4.8237372399081817E-2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  <c r="V227" s="101">
        <f t="shared" ref="V227:V250" si="25">LOG(G104*W$146)</f>
        <v>3.510545010206612</v>
      </c>
      <c r="W227" s="89">
        <f t="shared" ref="W227:W250" si="26">H104</f>
        <v>0.17545496699999999</v>
      </c>
      <c r="X227" s="41">
        <f>'140°C'!J82</f>
        <v>4126</v>
      </c>
      <c r="Y227" s="41">
        <f>'140°C'!K82</f>
        <v>140</v>
      </c>
      <c r="Z227" s="41">
        <f>'140°C'!L82</f>
        <v>120</v>
      </c>
      <c r="AA227" s="41" t="str">
        <f>'140°C'!M82</f>
        <v>H420</v>
      </c>
      <c r="AB227" s="41" t="str">
        <f>'140°C'!N82</f>
        <v>NA</v>
      </c>
    </row>
    <row r="228" spans="1:28">
      <c r="A228" s="99">
        <f t="shared" si="23"/>
        <v>0.71173672425309975</v>
      </c>
      <c r="B228" s="100">
        <f t="shared" si="24"/>
        <v>4.9663512463676403E-2</v>
      </c>
      <c r="C228">
        <f>fossil!J83</f>
        <v>3944</v>
      </c>
      <c r="D228" t="str">
        <f>fossil!K83</f>
        <v>NBG</v>
      </c>
      <c r="E228">
        <f>fossil!L83</f>
        <v>6</v>
      </c>
      <c r="F228" t="str">
        <f>fossil!M83</f>
        <v>G483</v>
      </c>
      <c r="G228">
        <f>fossil!N83</f>
        <v>0</v>
      </c>
      <c r="V228" s="101">
        <f t="shared" si="25"/>
        <v>3.510545010206612</v>
      </c>
      <c r="W228" s="89">
        <f t="shared" si="26"/>
        <v>0.17251644399999999</v>
      </c>
      <c r="X228" s="41">
        <f>'140°C'!J83</f>
        <v>4126</v>
      </c>
      <c r="Y228" s="41">
        <f>'140°C'!K83</f>
        <v>140</v>
      </c>
      <c r="Z228" s="41">
        <f>'140°C'!L83</f>
        <v>120</v>
      </c>
      <c r="AA228" s="41" t="str">
        <f>'140°C'!M83</f>
        <v>H420</v>
      </c>
      <c r="AB228" s="41" t="str">
        <f>'140°C'!N83</f>
        <v>NA</v>
      </c>
    </row>
    <row r="229" spans="1:28">
      <c r="A229" s="99">
        <f t="shared" si="23"/>
        <v>0.71173672425309975</v>
      </c>
      <c r="B229" s="100">
        <f t="shared" si="24"/>
        <v>4.9347286733233527E-2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  <c r="V229" s="101">
        <f t="shared" si="25"/>
        <v>1.4313637641589874</v>
      </c>
      <c r="W229" s="89">
        <f t="shared" si="26"/>
        <v>4.7119056999999999E-2</v>
      </c>
      <c r="X229" s="41">
        <f>'140°C'!J84</f>
        <v>4129</v>
      </c>
      <c r="Y229" s="41">
        <f>'140°C'!K84</f>
        <v>140</v>
      </c>
      <c r="Z229" s="41">
        <f>'140°C'!L84</f>
        <v>1</v>
      </c>
      <c r="AA229" s="41" t="str">
        <f>'140°C'!M84</f>
        <v>H398</v>
      </c>
      <c r="AB229" s="41" t="str">
        <f>'140°C'!N84</f>
        <v>NA</v>
      </c>
    </row>
    <row r="230" spans="1:28">
      <c r="A230" s="99">
        <f t="shared" si="23"/>
        <v>0.71173672425309975</v>
      </c>
      <c r="B230" s="100">
        <f t="shared" si="24"/>
        <v>4.7683343338738582E-2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  <c r="V230" s="101">
        <f t="shared" si="25"/>
        <v>1.4313637641589874</v>
      </c>
      <c r="W230" s="89">
        <f t="shared" si="26"/>
        <v>5.3111390000000001E-2</v>
      </c>
      <c r="X230" s="41">
        <f>'140°C'!J85</f>
        <v>4129</v>
      </c>
      <c r="Y230" s="41">
        <f>'140°C'!K85</f>
        <v>140</v>
      </c>
      <c r="Z230" s="41">
        <f>'140°C'!L85</f>
        <v>1</v>
      </c>
      <c r="AA230" s="41" t="str">
        <f>'140°C'!M85</f>
        <v>H398</v>
      </c>
      <c r="AB230" s="41" t="str">
        <f>'140°C'!N85</f>
        <v>NA</v>
      </c>
    </row>
    <row r="231" spans="1:28">
      <c r="A231" s="99">
        <f t="shared" si="23"/>
        <v>0.71173672425309975</v>
      </c>
      <c r="B231" s="100">
        <f t="shared" si="24"/>
        <v>4.8749457854346492E-2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  <c r="V231" s="101">
        <f t="shared" si="25"/>
        <v>1.7323937598229686</v>
      </c>
      <c r="W231" s="89">
        <f t="shared" si="26"/>
        <v>6.0028841999999999E-2</v>
      </c>
      <c r="X231" s="41">
        <f>'140°C'!J86</f>
        <v>4129</v>
      </c>
      <c r="Y231" s="41">
        <f>'140°C'!K86</f>
        <v>140</v>
      </c>
      <c r="Z231" s="41">
        <f>'140°C'!L86</f>
        <v>2</v>
      </c>
      <c r="AA231" s="41" t="str">
        <f>'140°C'!M86</f>
        <v>H398</v>
      </c>
      <c r="AB231" s="41" t="str">
        <f>'140°C'!N86</f>
        <v>NA</v>
      </c>
    </row>
    <row r="232" spans="1:28">
      <c r="A232" s="99">
        <f t="shared" si="23"/>
        <v>0.71173672425309975</v>
      </c>
      <c r="B232" s="100">
        <f t="shared" si="24"/>
        <v>5.006646375684972E-2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  <c r="V232" s="101">
        <f t="shared" si="25"/>
        <v>1.7323937598229686</v>
      </c>
      <c r="W232" s="89">
        <f t="shared" si="26"/>
        <v>5.8679146000000001E-2</v>
      </c>
      <c r="X232" s="41">
        <f>'140°C'!J87</f>
        <v>4129</v>
      </c>
      <c r="Y232" s="41">
        <f>'140°C'!K87</f>
        <v>140</v>
      </c>
      <c r="Z232" s="41">
        <f>'140°C'!L87</f>
        <v>2</v>
      </c>
      <c r="AA232" s="41" t="str">
        <f>'140°C'!M87</f>
        <v>H398</v>
      </c>
      <c r="AB232" s="41" t="str">
        <f>'140°C'!N87</f>
        <v>NA</v>
      </c>
    </row>
    <row r="233" spans="1:28">
      <c r="A233" s="99">
        <f t="shared" si="23"/>
        <v>0.71173672425309975</v>
      </c>
      <c r="B233" s="100">
        <f t="shared" si="24"/>
        <v>4.8564668285952947E-2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  <c r="V233" s="101">
        <f t="shared" si="25"/>
        <v>2.0334237554869499</v>
      </c>
      <c r="W233" s="89">
        <f t="shared" si="26"/>
        <v>8.4880980999999994E-2</v>
      </c>
      <c r="X233" s="41">
        <f>'140°C'!J88</f>
        <v>4129</v>
      </c>
      <c r="Y233" s="41">
        <f>'140°C'!K88</f>
        <v>140</v>
      </c>
      <c r="Z233" s="41">
        <f>'140°C'!L88</f>
        <v>4</v>
      </c>
      <c r="AA233" s="41" t="str">
        <f>'140°C'!M88</f>
        <v>H398</v>
      </c>
      <c r="AB233" s="41" t="str">
        <f>'140°C'!N88</f>
        <v>NA</v>
      </c>
    </row>
    <row r="234" spans="1:28">
      <c r="A234" s="99">
        <f t="shared" si="23"/>
        <v>0.65236858398131603</v>
      </c>
      <c r="B234" s="100">
        <f t="shared" si="24"/>
        <v>5.1260344331368023E-2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  <c r="V234" s="101">
        <f t="shared" si="25"/>
        <v>2.0334237554869499</v>
      </c>
      <c r="W234" s="89">
        <f t="shared" si="26"/>
        <v>8.6425316000000002E-2</v>
      </c>
      <c r="X234" s="41">
        <f>'140°C'!J89</f>
        <v>4129</v>
      </c>
      <c r="Y234" s="41">
        <f>'140°C'!K89</f>
        <v>140</v>
      </c>
      <c r="Z234" s="41">
        <f>'140°C'!L89</f>
        <v>4</v>
      </c>
      <c r="AA234" s="41" t="str">
        <f>'140°C'!M89</f>
        <v>H398</v>
      </c>
      <c r="AB234" s="41" t="str">
        <f>'140°C'!N89</f>
        <v>NA</v>
      </c>
    </row>
    <row r="235" spans="1:28">
      <c r="A235" s="99">
        <f t="shared" si="23"/>
        <v>0.65236858398131603</v>
      </c>
      <c r="B235" s="100">
        <f t="shared" si="24"/>
        <v>5.0045858797060097E-2</v>
      </c>
      <c r="C235">
        <f>fossil!J90</f>
        <v>3951</v>
      </c>
      <c r="D235" t="str">
        <f>fossil!K90</f>
        <v>NBG</v>
      </c>
      <c r="E235">
        <f>fossil!L90</f>
        <v>8</v>
      </c>
      <c r="F235" t="str">
        <f>fossil!M90</f>
        <v>G483</v>
      </c>
      <c r="G235">
        <f>fossil!N90</f>
        <v>0</v>
      </c>
      <c r="V235" s="101">
        <f t="shared" si="25"/>
        <v>2.2095150145426308</v>
      </c>
      <c r="W235" s="89">
        <f t="shared" si="26"/>
        <v>0.114252016</v>
      </c>
      <c r="X235" s="41">
        <f>'140°C'!J90</f>
        <v>4129</v>
      </c>
      <c r="Y235" s="41">
        <f>'140°C'!K90</f>
        <v>140</v>
      </c>
      <c r="Z235" s="41">
        <f>'140°C'!L90</f>
        <v>6</v>
      </c>
      <c r="AA235" s="41" t="str">
        <f>'140°C'!M90</f>
        <v>H398</v>
      </c>
      <c r="AB235" s="41" t="str">
        <f>'140°C'!N90</f>
        <v>NA</v>
      </c>
    </row>
    <row r="236" spans="1:28">
      <c r="A236" s="99">
        <f t="shared" si="23"/>
        <v>0.65236858398131603</v>
      </c>
      <c r="B236" s="100">
        <f t="shared" si="24"/>
        <v>5.0524780981571968E-2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  <c r="V236" s="101">
        <f t="shared" si="25"/>
        <v>2.2095150145426308</v>
      </c>
      <c r="W236" s="89">
        <f t="shared" si="26"/>
        <v>0.111678783</v>
      </c>
      <c r="X236" s="41">
        <f>'140°C'!J91</f>
        <v>4129</v>
      </c>
      <c r="Y236" s="41">
        <f>'140°C'!K91</f>
        <v>140</v>
      </c>
      <c r="Z236" s="41">
        <f>'140°C'!L91</f>
        <v>6</v>
      </c>
      <c r="AA236" s="41" t="str">
        <f>'140°C'!M91</f>
        <v>H398</v>
      </c>
      <c r="AB236" s="41" t="str">
        <f>'140°C'!N91</f>
        <v>NA</v>
      </c>
    </row>
    <row r="237" spans="1:28">
      <c r="A237" s="99">
        <f t="shared" si="23"/>
        <v>0.65236858398131603</v>
      </c>
      <c r="B237" s="100">
        <f t="shared" si="24"/>
        <v>4.838697352708788E-2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  <c r="V237" s="101">
        <f t="shared" si="25"/>
        <v>2.3344537511509307</v>
      </c>
      <c r="W237" s="89">
        <f t="shared" si="26"/>
        <v>0.13355673500000001</v>
      </c>
      <c r="X237" s="41">
        <f>'140°C'!J92</f>
        <v>4129</v>
      </c>
      <c r="Y237" s="41">
        <f>'140°C'!K92</f>
        <v>140</v>
      </c>
      <c r="Z237" s="41">
        <f>'140°C'!L92</f>
        <v>8</v>
      </c>
      <c r="AA237" s="41" t="str">
        <f>'140°C'!M92</f>
        <v>H398</v>
      </c>
      <c r="AB237" s="41" t="str">
        <f>'140°C'!N92</f>
        <v>NA</v>
      </c>
    </row>
    <row r="238" spans="1:28">
      <c r="A238" s="99">
        <f t="shared" si="23"/>
        <v>0.65236858398131603</v>
      </c>
      <c r="B238" s="100">
        <f t="shared" si="24"/>
        <v>4.8081722045664792E-2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  <c r="V238" s="101">
        <f t="shared" si="25"/>
        <v>2.3344537511509307</v>
      </c>
      <c r="W238" s="89">
        <f t="shared" si="26"/>
        <v>0.13286875500000001</v>
      </c>
      <c r="X238" s="41">
        <f>'140°C'!J93</f>
        <v>4129</v>
      </c>
      <c r="Y238" s="41">
        <f>'140°C'!K93</f>
        <v>140</v>
      </c>
      <c r="Z238" s="41">
        <f>'140°C'!L93</f>
        <v>8</v>
      </c>
      <c r="AA238" s="41" t="str">
        <f>'140°C'!M93</f>
        <v>H398</v>
      </c>
      <c r="AB238" s="41" t="str">
        <f>'140°C'!N93</f>
        <v>NA</v>
      </c>
    </row>
    <row r="239" spans="1:28">
      <c r="A239" s="99">
        <f t="shared" si="23"/>
        <v>0.65236858398131603</v>
      </c>
      <c r="B239" s="100">
        <f t="shared" si="24"/>
        <v>5.059022701113669E-2</v>
      </c>
      <c r="C239">
        <f>fossil!J94</f>
        <v>3955</v>
      </c>
      <c r="D239" t="str">
        <f>fossil!K94</f>
        <v>NBG</v>
      </c>
      <c r="E239">
        <f>fossil!L94</f>
        <v>8</v>
      </c>
      <c r="F239" t="str">
        <f>fossil!M94</f>
        <v>G483</v>
      </c>
      <c r="G239">
        <f>fossil!N94</f>
        <v>0</v>
      </c>
      <c r="V239" s="101">
        <f t="shared" si="25"/>
        <v>2.8115750058705933</v>
      </c>
      <c r="W239" s="89">
        <f t="shared" si="26"/>
        <v>0.21253381800000001</v>
      </c>
      <c r="X239" s="41">
        <f>'140°C'!J94</f>
        <v>4129</v>
      </c>
      <c r="Y239" s="41">
        <f>'140°C'!K94</f>
        <v>140</v>
      </c>
      <c r="Z239" s="41">
        <f>'140°C'!L94</f>
        <v>24</v>
      </c>
      <c r="AA239" s="41" t="str">
        <f>'140°C'!M94</f>
        <v>H398</v>
      </c>
      <c r="AB239" s="41" t="str">
        <f>'140°C'!N94</f>
        <v>NA</v>
      </c>
    </row>
    <row r="240" spans="1:28">
      <c r="A240" s="99">
        <f t="shared" si="23"/>
        <v>0.65236858398131603</v>
      </c>
      <c r="B240" s="100">
        <f t="shared" si="24"/>
        <v>4.7294779694150871E-2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  <c r="V240" s="101">
        <f t="shared" si="25"/>
        <v>2.8115750058705933</v>
      </c>
      <c r="W240" s="89">
        <f t="shared" si="26"/>
        <v>0.21707881600000001</v>
      </c>
      <c r="X240" s="41">
        <f>'140°C'!J95</f>
        <v>4129</v>
      </c>
      <c r="Y240" s="41">
        <f>'140°C'!K95</f>
        <v>140</v>
      </c>
      <c r="Z240" s="41">
        <f>'140°C'!L95</f>
        <v>24</v>
      </c>
      <c r="AA240" s="41" t="str">
        <f>'140°C'!M95</f>
        <v>H398</v>
      </c>
      <c r="AB240" s="41" t="str">
        <f>'140°C'!N95</f>
        <v>NA</v>
      </c>
    </row>
    <row r="241" spans="1:28">
      <c r="A241" s="99">
        <f t="shared" si="23"/>
        <v>0.65236858398131603</v>
      </c>
      <c r="B241" s="100">
        <f t="shared" si="24"/>
        <v>4.6426243981247665E-2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  <c r="V241" s="101">
        <f t="shared" si="25"/>
        <v>3.1126050015345745</v>
      </c>
      <c r="W241" s="89">
        <f t="shared" si="26"/>
        <v>0.23517587200000001</v>
      </c>
      <c r="X241" s="41">
        <f>'140°C'!J96</f>
        <v>4129</v>
      </c>
      <c r="Y241" s="41">
        <f>'140°C'!K96</f>
        <v>140</v>
      </c>
      <c r="Z241" s="41">
        <f>'140°C'!L96</f>
        <v>48</v>
      </c>
      <c r="AA241" s="41" t="str">
        <f>'140°C'!M96</f>
        <v>G483</v>
      </c>
      <c r="AB241" s="41" t="str">
        <f>'140°C'!N96</f>
        <v>NA</v>
      </c>
    </row>
    <row r="242" spans="1:28">
      <c r="A242" s="99">
        <f t="shared" si="23"/>
        <v>0.81056611086453667</v>
      </c>
      <c r="B242" s="100">
        <f t="shared" si="24"/>
        <v>4.3129796709572947E-2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  <c r="V242" s="101">
        <f t="shared" si="25"/>
        <v>3.1126050015345745</v>
      </c>
      <c r="W242" s="89">
        <f t="shared" si="26"/>
        <v>0.22875394199999999</v>
      </c>
      <c r="X242" s="41">
        <f>'140°C'!J97</f>
        <v>4129</v>
      </c>
      <c r="Y242" s="41">
        <f>'140°C'!K97</f>
        <v>140</v>
      </c>
      <c r="Z242" s="41">
        <f>'140°C'!L97</f>
        <v>48</v>
      </c>
      <c r="AA242" s="41" t="str">
        <f>'140°C'!M97</f>
        <v>G483</v>
      </c>
      <c r="AB242" s="41" t="str">
        <f>'140°C'!N97</f>
        <v>NA</v>
      </c>
    </row>
    <row r="243" spans="1:28">
      <c r="A243" s="99">
        <f t="shared" si="23"/>
        <v>0.81056611086453667</v>
      </c>
      <c r="B243" s="100">
        <f t="shared" si="24"/>
        <v>4.5520396723321359E-2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  <c r="O243"/>
      <c r="P243"/>
      <c r="Q243"/>
      <c r="V243" s="101">
        <f t="shared" si="25"/>
        <v>3.1126050015345745</v>
      </c>
      <c r="W243" s="89">
        <f t="shared" si="26"/>
        <v>0.19944736599999999</v>
      </c>
      <c r="X243" s="41">
        <f>'140°C'!J98</f>
        <v>4129</v>
      </c>
      <c r="Y243" s="41">
        <f>'140°C'!K98</f>
        <v>140</v>
      </c>
      <c r="Z243" s="41">
        <f>'140°C'!L98</f>
        <v>48</v>
      </c>
      <c r="AA243" s="41" t="str">
        <f>'140°C'!M98</f>
        <v>H398</v>
      </c>
      <c r="AB243" s="41" t="str">
        <f>'140°C'!N98</f>
        <v>NA</v>
      </c>
    </row>
    <row r="244" spans="1:28">
      <c r="A244" s="99">
        <f t="shared" si="23"/>
        <v>0.81056611086453667</v>
      </c>
      <c r="B244" s="100">
        <f t="shared" si="24"/>
        <v>5.1411591457777558E-2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  <c r="O244"/>
      <c r="P244"/>
      <c r="Q244"/>
      <c r="V244" s="101">
        <f t="shared" si="25"/>
        <v>3.1126050015345745</v>
      </c>
      <c r="W244" s="89">
        <f t="shared" si="26"/>
        <v>0.19262839300000001</v>
      </c>
      <c r="X244" s="41">
        <f>'140°C'!J99</f>
        <v>4129</v>
      </c>
      <c r="Y244" s="41">
        <f>'140°C'!K99</f>
        <v>140</v>
      </c>
      <c r="Z244" s="41">
        <f>'140°C'!L99</f>
        <v>48</v>
      </c>
      <c r="AA244" s="41" t="str">
        <f>'140°C'!M99</f>
        <v>H398</v>
      </c>
      <c r="AB244" s="41" t="str">
        <f>'140°C'!N99</f>
        <v>NA</v>
      </c>
    </row>
    <row r="245" spans="1:28">
      <c r="A245" s="99">
        <f t="shared" si="23"/>
        <v>0.81056611086453667</v>
      </c>
      <c r="B245" s="100">
        <f t="shared" si="24"/>
        <v>5.1882645182997095E-2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  <c r="O245"/>
      <c r="P245"/>
      <c r="Q245"/>
      <c r="V245" s="101">
        <f t="shared" si="25"/>
        <v>3.2886962605902559</v>
      </c>
      <c r="W245" s="89">
        <f t="shared" si="26"/>
        <v>0.16904028600000001</v>
      </c>
      <c r="X245" s="41">
        <f>'140°C'!J100</f>
        <v>4129</v>
      </c>
      <c r="Y245" s="41">
        <f>'140°C'!K100</f>
        <v>140</v>
      </c>
      <c r="Z245" s="41">
        <f>'140°C'!L100</f>
        <v>72</v>
      </c>
      <c r="AA245" s="41" t="str">
        <f>'140°C'!M100</f>
        <v>H398</v>
      </c>
      <c r="AB245" s="41" t="str">
        <f>'140°C'!N100</f>
        <v>NA</v>
      </c>
    </row>
    <row r="246" spans="1:28">
      <c r="A246" s="99">
        <f t="shared" si="23"/>
        <v>0.94827913550926557</v>
      </c>
      <c r="B246" s="100">
        <f t="shared" si="24"/>
        <v>4.8828799456524512E-2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  <c r="K246"/>
      <c r="L246"/>
      <c r="M246"/>
      <c r="N246"/>
      <c r="O246"/>
      <c r="P246"/>
      <c r="Q246"/>
      <c r="V246" s="101">
        <f t="shared" si="25"/>
        <v>3.2886962605902559</v>
      </c>
      <c r="W246" s="89">
        <f t="shared" si="26"/>
        <v>0.19078578800000001</v>
      </c>
      <c r="X246" s="41">
        <f>'140°C'!J101</f>
        <v>4129</v>
      </c>
      <c r="Y246" s="41">
        <f>'140°C'!K101</f>
        <v>140</v>
      </c>
      <c r="Z246" s="41">
        <f>'140°C'!L101</f>
        <v>72</v>
      </c>
      <c r="AA246" s="41" t="str">
        <f>'140°C'!M101</f>
        <v>H398</v>
      </c>
      <c r="AB246" s="41" t="str">
        <f>'140°C'!N101</f>
        <v>NA</v>
      </c>
    </row>
    <row r="247" spans="1:28">
      <c r="A247" s="99">
        <f t="shared" si="23"/>
        <v>0.94827913550926557</v>
      </c>
      <c r="B247" s="100">
        <f t="shared" si="24"/>
        <v>4.7841255534833219E-2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  <c r="K247"/>
      <c r="L247"/>
      <c r="M247"/>
      <c r="N247"/>
      <c r="O247"/>
      <c r="P247"/>
      <c r="Q247"/>
      <c r="V247" s="101">
        <f t="shared" si="25"/>
        <v>3.4136349971985558</v>
      </c>
      <c r="W247" s="89">
        <f t="shared" si="26"/>
        <v>0.19257940800000001</v>
      </c>
      <c r="X247" s="41">
        <f>'140°C'!J102</f>
        <v>4129</v>
      </c>
      <c r="Y247" s="41">
        <f>'140°C'!K102</f>
        <v>140</v>
      </c>
      <c r="Z247" s="41">
        <f>'140°C'!L102</f>
        <v>96</v>
      </c>
      <c r="AA247" s="41" t="str">
        <f>'140°C'!M102</f>
        <v>H398</v>
      </c>
      <c r="AB247" s="41" t="str">
        <f>'140°C'!N102</f>
        <v>NA</v>
      </c>
    </row>
    <row r="248" spans="1:28">
      <c r="A248" s="99">
        <f t="shared" si="23"/>
        <v>1.0610324580451267</v>
      </c>
      <c r="B248" s="100">
        <f t="shared" si="24"/>
        <v>4.055903992444318E-2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  <c r="K248"/>
      <c r="L248"/>
      <c r="M248"/>
      <c r="N248"/>
      <c r="O248"/>
      <c r="P248"/>
      <c r="Q248"/>
      <c r="V248" s="101">
        <f t="shared" si="25"/>
        <v>3.4136349971985558</v>
      </c>
      <c r="W248" s="89">
        <f t="shared" si="26"/>
        <v>0.208576603</v>
      </c>
      <c r="X248" s="41">
        <f>'140°C'!J103</f>
        <v>4129</v>
      </c>
      <c r="Y248" s="41">
        <f>'140°C'!K103</f>
        <v>140</v>
      </c>
      <c r="Z248" s="41">
        <f>'140°C'!L103</f>
        <v>96</v>
      </c>
      <c r="AA248" s="41" t="str">
        <f>'140°C'!M103</f>
        <v>H398</v>
      </c>
      <c r="AB248" s="41" t="str">
        <f>'140°C'!N103</f>
        <v>NA</v>
      </c>
    </row>
    <row r="249" spans="1:28">
      <c r="A249" s="99">
        <f t="shared" si="23"/>
        <v>1.0610324580451267</v>
      </c>
      <c r="B249" s="100">
        <f t="shared" si="24"/>
        <v>4.3560604912464301E-2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  <c r="K249"/>
      <c r="L249"/>
      <c r="M249"/>
      <c r="N249"/>
      <c r="O249"/>
      <c r="P249"/>
      <c r="V249" s="101">
        <f t="shared" si="25"/>
        <v>3.510545010206612</v>
      </c>
      <c r="W249" s="89">
        <f t="shared" si="26"/>
        <v>0.202570153</v>
      </c>
      <c r="X249" s="41">
        <f>'140°C'!J104</f>
        <v>4129</v>
      </c>
      <c r="Y249" s="41">
        <f>'140°C'!K104</f>
        <v>140</v>
      </c>
      <c r="Z249" s="41">
        <f>'140°C'!L104</f>
        <v>120</v>
      </c>
      <c r="AA249" s="41" t="str">
        <f>'140°C'!M104</f>
        <v>H398</v>
      </c>
      <c r="AB249" s="41" t="str">
        <f>'140°C'!N104</f>
        <v>NA</v>
      </c>
    </row>
    <row r="250" spans="1:28">
      <c r="A250" s="99">
        <f t="shared" si="23"/>
        <v>1.0610324580451267</v>
      </c>
      <c r="B250" s="100">
        <f t="shared" si="24"/>
        <v>4.2961489185357499E-2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  <c r="K250"/>
      <c r="L250"/>
      <c r="M250"/>
      <c r="N250"/>
      <c r="O250"/>
      <c r="P250"/>
      <c r="V250" s="101">
        <f t="shared" si="25"/>
        <v>3.510545010206612</v>
      </c>
      <c r="W250" s="89">
        <f t="shared" si="26"/>
        <v>0.20002930999999999</v>
      </c>
      <c r="X250" s="41">
        <f>'140°C'!J105</f>
        <v>4129</v>
      </c>
      <c r="Y250" s="41">
        <f>'140°C'!K105</f>
        <v>140</v>
      </c>
      <c r="Z250" s="41">
        <f>'140°C'!L105</f>
        <v>120</v>
      </c>
      <c r="AA250" s="41" t="str">
        <f>'140°C'!M105</f>
        <v>H398</v>
      </c>
      <c r="AB250" s="41" t="str">
        <f>'140°C'!N105</f>
        <v>NA</v>
      </c>
    </row>
    <row r="251" spans="1:28">
      <c r="A251" s="99">
        <f t="shared" si="23"/>
        <v>1.0610324580451267</v>
      </c>
      <c r="B251" s="100">
        <f t="shared" si="24"/>
        <v>4.380408500099893E-2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  <c r="K251"/>
      <c r="L251"/>
      <c r="M251"/>
      <c r="N251"/>
      <c r="O251"/>
      <c r="P251"/>
      <c r="V251"/>
      <c r="W251"/>
    </row>
    <row r="252" spans="1:28">
      <c r="A252" s="99">
        <f t="shared" si="23"/>
        <v>1.0610324580451267</v>
      </c>
      <c r="B252" s="100">
        <f t="shared" si="24"/>
        <v>4.1630649252737142E-2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  <c r="K252"/>
      <c r="L252"/>
      <c r="M252"/>
      <c r="N252"/>
      <c r="O252"/>
      <c r="P252"/>
      <c r="V252"/>
      <c r="W252"/>
    </row>
    <row r="253" spans="1:28">
      <c r="A253" s="99">
        <f t="shared" si="23"/>
        <v>1.0610324580451267</v>
      </c>
      <c r="B253" s="100">
        <f t="shared" si="24"/>
        <v>4.4190833465124056E-2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  <c r="K253"/>
      <c r="L253"/>
      <c r="M253"/>
      <c r="N253"/>
      <c r="V253"/>
      <c r="W253"/>
    </row>
    <row r="254" spans="1:28">
      <c r="A254" s="99">
        <f t="shared" si="23"/>
        <v>1.0610324580451267</v>
      </c>
      <c r="B254" s="100">
        <f t="shared" si="24"/>
        <v>4.185472836415291E-2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  <c r="K254"/>
      <c r="L254"/>
      <c r="M254"/>
      <c r="N254"/>
      <c r="V254"/>
      <c r="W254"/>
    </row>
    <row r="255" spans="1:28">
      <c r="A255" s="99">
        <f t="shared" si="23"/>
        <v>1.0610324580451267</v>
      </c>
      <c r="B255" s="100">
        <f t="shared" si="24"/>
        <v>3.7095217085746868E-2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  <c r="K255"/>
      <c r="L255"/>
      <c r="M255"/>
      <c r="N255"/>
      <c r="V255"/>
      <c r="W255"/>
    </row>
    <row r="256" spans="1:28">
      <c r="A256" s="99">
        <f t="shared" si="23"/>
        <v>1.0610324580451267</v>
      </c>
      <c r="B256" s="100">
        <f t="shared" si="24"/>
        <v>3.908070091833863E-2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  <c r="V256"/>
      <c r="W256"/>
    </row>
    <row r="257" spans="1:23">
      <c r="A257" s="99">
        <f t="shared" si="23"/>
        <v>1.0266012428357527</v>
      </c>
      <c r="B257" s="100">
        <f t="shared" si="24"/>
        <v>4.5576114548765152E-2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  <c r="V257"/>
      <c r="W257"/>
    </row>
    <row r="258" spans="1:23">
      <c r="A258" s="99">
        <f t="shared" si="23"/>
        <v>0.96922313975093555</v>
      </c>
      <c r="B258" s="100">
        <f t="shared" si="24"/>
        <v>4.6489212406490357E-2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  <c r="V258"/>
      <c r="W258"/>
    </row>
    <row r="259" spans="1:23">
      <c r="A259" s="99">
        <f t="shared" si="23"/>
        <v>0.96922313975093555</v>
      </c>
      <c r="B259" s="100">
        <f t="shared" si="24"/>
        <v>4.3890318181462377E-2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  <c r="V259"/>
      <c r="W259"/>
    </row>
    <row r="260" spans="1:23">
      <c r="A260" s="99">
        <f t="shared" si="23"/>
        <v>0.96387411119904309</v>
      </c>
      <c r="B260" s="100">
        <f t="shared" si="24"/>
        <v>4.6964022320754813E-2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  <c r="V260"/>
      <c r="W260"/>
    </row>
    <row r="261" spans="1:23">
      <c r="A261" s="99">
        <f t="shared" si="23"/>
        <v>0.96922313975093555</v>
      </c>
      <c r="B261" s="100">
        <f t="shared" si="24"/>
        <v>4.4543606962446018E-2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  <c r="V261"/>
      <c r="W261"/>
    </row>
    <row r="262" spans="1:23">
      <c r="A262" s="99">
        <f t="shared" si="23"/>
        <v>0.96922313975093555</v>
      </c>
      <c r="B262" s="100">
        <f t="shared" si="24"/>
        <v>4.9943983266830493E-2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</row>
    <row r="263" spans="1:23">
      <c r="A263" s="99">
        <f t="shared" si="23"/>
        <v>0.96922313975093555</v>
      </c>
      <c r="B263" s="100">
        <f t="shared" si="24"/>
        <v>4.3719608330877402E-2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</row>
    <row r="264" spans="1:23">
      <c r="A264"/>
      <c r="B264"/>
      <c r="C264"/>
      <c r="D264"/>
      <c r="E264"/>
      <c r="F264"/>
      <c r="G264"/>
    </row>
    <row r="265" spans="1:23">
      <c r="A265"/>
      <c r="B265"/>
      <c r="C265"/>
      <c r="D265"/>
      <c r="E265"/>
      <c r="F265"/>
      <c r="G265"/>
    </row>
    <row r="266" spans="1:23">
      <c r="A266"/>
      <c r="B266"/>
      <c r="C266"/>
      <c r="D266"/>
      <c r="E266"/>
      <c r="F266"/>
      <c r="G266"/>
    </row>
    <row r="267" spans="1:23">
      <c r="A267"/>
      <c r="B267"/>
      <c r="C267"/>
      <c r="D267"/>
      <c r="E267"/>
      <c r="F267"/>
      <c r="G267"/>
    </row>
    <row r="268" spans="1:23">
      <c r="A268"/>
      <c r="B268"/>
      <c r="C268"/>
      <c r="D268"/>
      <c r="E268"/>
      <c r="F268"/>
      <c r="G268"/>
    </row>
    <row r="269" spans="1:23">
      <c r="A269"/>
      <c r="B269"/>
      <c r="C269"/>
      <c r="D269"/>
      <c r="E269"/>
      <c r="F269"/>
      <c r="G269"/>
    </row>
    <row r="270" spans="1:23">
      <c r="A270"/>
      <c r="B270"/>
      <c r="C270"/>
      <c r="D270"/>
      <c r="E270"/>
      <c r="F270"/>
      <c r="G270"/>
    </row>
    <row r="271" spans="1:23">
      <c r="A271"/>
      <c r="B271"/>
      <c r="C271"/>
    </row>
    <row r="272" spans="1:23">
      <c r="A272"/>
      <c r="B272"/>
      <c r="C272"/>
    </row>
    <row r="273" spans="1:3">
      <c r="A273"/>
      <c r="B273"/>
      <c r="C273"/>
    </row>
  </sheetData>
  <mergeCells count="2">
    <mergeCell ref="D4:D5"/>
    <mergeCell ref="B5:C5"/>
  </mergeCells>
  <conditionalFormatting sqref="W148:W250">
    <cfRule type="cellIs" dxfId="8" priority="1" operator="greaterThan">
      <formula>0.25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C276"/>
  <sheetViews>
    <sheetView topLeftCell="F1" zoomScale="70" zoomScaleNormal="70" workbookViewId="0">
      <selection activeCell="X39" sqref="X39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Ala</v>
      </c>
      <c r="M1" s="52">
        <f>AVERAGE(L3:M3)</f>
        <v>5.4893308595915749E-2</v>
      </c>
      <c r="Q1" s="52">
        <f>AVERAGE(P3:Q3)</f>
        <v>-2.6007535289084286E-2</v>
      </c>
      <c r="U1" s="52">
        <f>AVERAGE(T3:U3)</f>
        <v>-2.8197650216296683E-2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35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35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Ala 10˚C</v>
      </c>
      <c r="AA2" s="42" t="str">
        <f>D24</f>
        <v>Ala 80˚C</v>
      </c>
      <c r="AB2" s="43" t="str">
        <f>F24</f>
        <v>Ala 110˚C</v>
      </c>
      <c r="AC2" s="43" t="str">
        <f>H24</f>
        <v>Ala 140˚C</v>
      </c>
    </row>
    <row r="3" spans="1:29" ht="18">
      <c r="A3" s="113" t="str">
        <f>CONCATENATE("Racemization ",A1)</f>
        <v>Racemization Ala</v>
      </c>
      <c r="J3" s="109">
        <v>0.7</v>
      </c>
      <c r="K3" s="44">
        <f>LOG(J3)</f>
        <v>-0.15490195998574319</v>
      </c>
      <c r="L3" s="45">
        <f t="shared" ref="L3:L23" si="0">(K3^3*B$17)+(K3^2*C$17)+(K3*$D$17)+$E$17</f>
        <v>7.6546073949539176E-2</v>
      </c>
      <c r="M3" s="45">
        <f t="shared" ref="M3:M23" si="1">(K3^3*B$18)+(K3^2*C$18)+(K3*$D$18)+$E$18</f>
        <v>3.3240543242292329E-2</v>
      </c>
      <c r="N3" s="109">
        <v>20</v>
      </c>
      <c r="O3" s="44">
        <f>LOG(N3)</f>
        <v>1.3010299956639813</v>
      </c>
      <c r="P3" s="45">
        <f t="shared" ref="P3:P23" si="2">(O3^3*B$18)+(O3^2*C$18)+(O3*$D$18)+$E$18</f>
        <v>4.2690469778629135E-2</v>
      </c>
      <c r="Q3" s="45">
        <f t="shared" ref="Q3:Q23" si="3">(O3^3*B$19)+(O3^2*C$19)+(O3*$D$19)+$E$19</f>
        <v>-9.4705540356797707E-2</v>
      </c>
      <c r="R3" s="109">
        <v>20</v>
      </c>
      <c r="S3" s="44">
        <f>LOG(R3)</f>
        <v>1.3010299956639813</v>
      </c>
      <c r="T3" s="45">
        <f t="shared" ref="T3:T23" si="4">(S3^3*B$19)+(S3^2*C$19)+(S3*$D$19)+$E$19</f>
        <v>-9.4705540356797707E-2</v>
      </c>
      <c r="U3" s="45">
        <f t="shared" ref="U3:U23" si="5">(S3^3*B$20)+(S3^2*C$20)+(S3*$D$20)+$E$20</f>
        <v>3.8310239924204341E-2</v>
      </c>
      <c r="V3"/>
      <c r="X3" s="2" t="s">
        <v>8</v>
      </c>
      <c r="Z3" s="20">
        <f>SUM(L25:L45)</f>
        <v>1.0572309029860881E-2</v>
      </c>
      <c r="AA3" s="20">
        <f>SUM(P25:P45)</f>
        <v>0.10810632068187223</v>
      </c>
      <c r="AB3" s="41">
        <f>SUM(AC3+AA3+Z3)</f>
        <v>0.53629042595985377</v>
      </c>
      <c r="AC3" s="20">
        <f>SUM(T25:T45)</f>
        <v>0.41761179624812073</v>
      </c>
    </row>
    <row r="4" spans="1:29">
      <c r="A4" s="3"/>
      <c r="B4" s="3"/>
      <c r="D4" s="175"/>
      <c r="E4" s="3"/>
      <c r="F4" s="3"/>
      <c r="J4" s="110">
        <f>10^K4</f>
        <v>0.75283395837135803</v>
      </c>
      <c r="K4" s="44">
        <f>K$3+((K$23-K$3)*0.05)</f>
        <v>-0.12330079925047291</v>
      </c>
      <c r="L4" s="45">
        <f t="shared" si="0"/>
        <v>7.0500903670651829E-2</v>
      </c>
      <c r="M4" s="45">
        <f t="shared" si="1"/>
        <v>3.3283164785883002E-2</v>
      </c>
      <c r="N4" s="110">
        <f>10^O4</f>
        <v>23.492378861760397</v>
      </c>
      <c r="O4" s="44">
        <f>O$3+((O$23-O$3)*0.05)</f>
        <v>1.3709269960975832</v>
      </c>
      <c r="P4" s="45">
        <f t="shared" si="2"/>
        <v>4.3436570793891453E-2</v>
      </c>
      <c r="Q4" s="45">
        <f t="shared" si="3"/>
        <v>-7.6950841501935596E-2</v>
      </c>
      <c r="R4" s="110">
        <f>10^S4</f>
        <v>26.358882618348517</v>
      </c>
      <c r="S4" s="44">
        <f>S$3+((S$23-S$3)*0.05)</f>
        <v>1.4209269960975832</v>
      </c>
      <c r="T4" s="45">
        <f t="shared" si="4"/>
        <v>-6.4231286882984961E-2</v>
      </c>
      <c r="U4" s="45">
        <f t="shared" si="5"/>
        <v>4.4336567628218651E-2</v>
      </c>
      <c r="V4"/>
      <c r="Y4" s="41">
        <v>0</v>
      </c>
      <c r="Z4" s="54">
        <f>Z5/10000000</f>
        <v>1.9999999999999999E-7</v>
      </c>
      <c r="AA4" s="54">
        <f>AA5/50</f>
        <v>0.02</v>
      </c>
      <c r="AB4" s="47">
        <v>0.9999999999999849</v>
      </c>
      <c r="AC4" s="23">
        <f>AC5*15</f>
        <v>22.5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0.80965566982441095</v>
      </c>
      <c r="K5" s="44">
        <f>K$3+((K$23-K$3)*0.1)</f>
        <v>-9.1699638515202617E-2</v>
      </c>
      <c r="L5" s="45">
        <f t="shared" si="0"/>
        <v>6.5700479977144635E-2</v>
      </c>
      <c r="M5" s="45">
        <f t="shared" si="1"/>
        <v>3.3334612724398582E-2</v>
      </c>
      <c r="N5" s="110">
        <f t="shared" ref="N5:N22" si="7">10^O5</f>
        <v>27.594593229224312</v>
      </c>
      <c r="O5" s="44">
        <f>O$3+((O$23-O$3)*0.1)</f>
        <v>1.4408239965311851</v>
      </c>
      <c r="P5" s="45">
        <f t="shared" si="2"/>
        <v>4.4200404150741085E-2</v>
      </c>
      <c r="Q5" s="45">
        <f t="shared" si="3"/>
        <v>-5.9175544229091215E-2</v>
      </c>
      <c r="R5" s="110">
        <f t="shared" ref="R5:R22" si="8">10^S5</f>
        <v>34.739534644393757</v>
      </c>
      <c r="S5" s="44">
        <f>S$3+((S$23-S$3)*0.1)</f>
        <v>1.540823996531185</v>
      </c>
      <c r="T5" s="45">
        <f t="shared" si="4"/>
        <v>-3.3924249603826395E-2</v>
      </c>
      <c r="U5" s="45">
        <f t="shared" si="5"/>
        <v>5.0906174258612269E-2</v>
      </c>
      <c r="V5"/>
      <c r="X5" s="3"/>
      <c r="Z5" s="45">
        <v>2</v>
      </c>
      <c r="AA5" s="9">
        <v>1</v>
      </c>
      <c r="AB5" s="9">
        <v>1</v>
      </c>
      <c r="AC5" s="9">
        <v>1.5</v>
      </c>
    </row>
    <row r="6" spans="1:29">
      <c r="A6" s="53"/>
      <c r="B6" s="3">
        <f>'140°C'!A1</f>
        <v>140</v>
      </c>
      <c r="C6" s="15" t="s">
        <v>12</v>
      </c>
      <c r="D6" s="3">
        <f>AC4</f>
        <v>22.5</v>
      </c>
      <c r="E6" s="6">
        <f>1/(B6+273.15)</f>
        <v>2.4204284158296022E-3</v>
      </c>
      <c r="F6" s="7">
        <f>LN(D6)</f>
        <v>3.1135153092103742</v>
      </c>
      <c r="G6" s="3"/>
      <c r="H6" s="3"/>
      <c r="J6" s="110">
        <f t="shared" si="6"/>
        <v>0.87076611833103512</v>
      </c>
      <c r="K6" s="44">
        <f>K$3+((K$23-K$3)*0.15)</f>
        <v>-6.0098477779932338E-2</v>
      </c>
      <c r="L6" s="45">
        <f t="shared" si="0"/>
        <v>6.1983178477653625E-2</v>
      </c>
      <c r="M6" s="45">
        <f t="shared" si="1"/>
        <v>3.3394777045110006E-2</v>
      </c>
      <c r="N6" s="110">
        <f t="shared" si="7"/>
        <v>32.413131933855254</v>
      </c>
      <c r="O6" s="44">
        <f>O$3+((O$23-O$3)*0.15)</f>
        <v>1.5107209969647868</v>
      </c>
      <c r="P6" s="45">
        <f t="shared" si="2"/>
        <v>4.4980779403863642E-2</v>
      </c>
      <c r="Q6" s="45">
        <f t="shared" si="3"/>
        <v>-4.1487889026680852E-2</v>
      </c>
      <c r="R6" s="110">
        <f t="shared" si="8"/>
        <v>45.784765795381297</v>
      </c>
      <c r="S6" s="44">
        <f>S$3+((S$23-S$3)*0.15)</f>
        <v>1.6607209969647869</v>
      </c>
      <c r="T6" s="45">
        <f t="shared" si="4"/>
        <v>-4.330738432600123E-3</v>
      </c>
      <c r="U6" s="45">
        <f t="shared" si="5"/>
        <v>5.8013139586459213E-2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0.93648900525545098</v>
      </c>
      <c r="K7" s="44">
        <f>K$3+((K$23-K$3)*0.2)</f>
        <v>-2.8497317044662046E-2</v>
      </c>
      <c r="L7" s="45">
        <f t="shared" si="0"/>
        <v>5.9187374780814775E-2</v>
      </c>
      <c r="M7" s="45">
        <f t="shared" si="1"/>
        <v>3.3463547735288215E-2</v>
      </c>
      <c r="N7" s="110">
        <f t="shared" si="7"/>
        <v>38.073078774317587</v>
      </c>
      <c r="O7" s="44">
        <f>O$3+((O$23-O$3)*0.2)</f>
        <v>1.5806179973983887</v>
      </c>
      <c r="P7" s="45">
        <f t="shared" si="2"/>
        <v>4.5776506107944773E-2</v>
      </c>
      <c r="Q7" s="45">
        <f t="shared" si="3"/>
        <v>-2.3996116383120436E-2</v>
      </c>
      <c r="R7" s="110">
        <f t="shared" si="8"/>
        <v>60.341763365451619</v>
      </c>
      <c r="S7" s="44">
        <f>S$3+((S$23-S$3)*0.2)</f>
        <v>1.7806179973983887</v>
      </c>
      <c r="T7" s="45">
        <f t="shared" si="4"/>
        <v>2.4002936717415546E-2</v>
      </c>
      <c r="U7" s="45">
        <f t="shared" si="5"/>
        <v>6.5651543382833508E-2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0.02</v>
      </c>
      <c r="E8" s="6">
        <f>1/(B8+273.15)</f>
        <v>2.831657935721365E-3</v>
      </c>
      <c r="F8" s="7">
        <f>LN(D8)</f>
        <v>-3.912023005428146</v>
      </c>
      <c r="J8" s="110">
        <f t="shared" si="6"/>
        <v>1.0071724639967381</v>
      </c>
      <c r="K8" s="44">
        <f>K$3+((K$23-K$3)*0.25)</f>
        <v>3.1038436906082323E-3</v>
      </c>
      <c r="L8" s="45">
        <f t="shared" si="0"/>
        <v>5.7151444495264089E-2</v>
      </c>
      <c r="M8" s="45">
        <f t="shared" si="1"/>
        <v>3.3540814782204158E-2</v>
      </c>
      <c r="N8" s="110">
        <f t="shared" si="7"/>
        <v>44.72135954999581</v>
      </c>
      <c r="O8" s="44">
        <f>O$3+((O$23-O$3)*0.25)</f>
        <v>1.6505149978319906</v>
      </c>
      <c r="P8" s="45">
        <f t="shared" si="2"/>
        <v>4.6586393817670102E-2</v>
      </c>
      <c r="Q8" s="45">
        <f t="shared" si="3"/>
        <v>-6.8084667868263393E-3</v>
      </c>
      <c r="R8" s="110">
        <f t="shared" si="8"/>
        <v>79.527072876705077</v>
      </c>
      <c r="S8" s="44">
        <f>S$3+((S$23-S$3)*0.25)</f>
        <v>1.9005149978319906</v>
      </c>
      <c r="T8" s="45">
        <f t="shared" si="4"/>
        <v>5.0530465932942803E-2</v>
      </c>
      <c r="U8" s="45">
        <f t="shared" si="5"/>
        <v>7.3815465418809206E-2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1.9999999999999999E-7</v>
      </c>
      <c r="E9" s="6">
        <f>1/(B9+273.15)</f>
        <v>3.5316969803990822E-3</v>
      </c>
      <c r="F9" s="7">
        <f>LN(D9)</f>
        <v>-15.424948470398375</v>
      </c>
      <c r="J9" s="110">
        <f t="shared" si="6"/>
        <v>1.0831909040475693</v>
      </c>
      <c r="K9" s="44">
        <f>K$3+((K$23-K$3)*0.3)</f>
        <v>3.4705004425878511E-2</v>
      </c>
      <c r="L9" s="45">
        <f t="shared" si="0"/>
        <v>5.5713763229637572E-2</v>
      </c>
      <c r="M9" s="45">
        <f t="shared" si="1"/>
        <v>3.3626468173128775E-2</v>
      </c>
      <c r="N9" s="110">
        <f t="shared" si="7"/>
        <v>52.530556088075386</v>
      </c>
      <c r="O9" s="44">
        <f>O$3+((O$23-O$3)*0.3)</f>
        <v>1.7204119982655925</v>
      </c>
      <c r="P9" s="45">
        <f t="shared" si="2"/>
        <v>4.7409252087725257E-2</v>
      </c>
      <c r="Q9" s="45">
        <f t="shared" si="3"/>
        <v>9.9668192737852879E-3</v>
      </c>
      <c r="R9" s="110">
        <f t="shared" si="8"/>
        <v>104.81223894689585</v>
      </c>
      <c r="S9" s="44">
        <f>S$3+((S$23-S$3)*0.3)</f>
        <v>2.0204119982655926</v>
      </c>
      <c r="T9" s="45">
        <f t="shared" si="4"/>
        <v>7.4705539300703228E-2</v>
      </c>
      <c r="U9" s="45">
        <f t="shared" si="5"/>
        <v>8.2498985465460278E-2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1.1649469942371165</v>
      </c>
      <c r="K10" s="44">
        <f>K$3+((K$23-K$3)*0.35)</f>
        <v>6.6306165161148789E-2</v>
      </c>
      <c r="L10" s="45">
        <f t="shared" si="0"/>
        <v>5.4712706592571228E-2</v>
      </c>
      <c r="M10" s="45">
        <f t="shared" si="1"/>
        <v>3.3720397895333001E-2</v>
      </c>
      <c r="N10" s="110">
        <f t="shared" si="7"/>
        <v>61.703386272001005</v>
      </c>
      <c r="O10" s="44">
        <f>O$3+((O$23-O$3)*0.35)</f>
        <v>1.7903089986991945</v>
      </c>
      <c r="P10" s="45">
        <f t="shared" si="2"/>
        <v>4.824389047279587E-2</v>
      </c>
      <c r="Q10" s="45">
        <f t="shared" si="3"/>
        <v>2.6221501310298323E-2</v>
      </c>
      <c r="R10" s="110">
        <f t="shared" si="8"/>
        <v>138.13667516837617</v>
      </c>
      <c r="S10" s="44">
        <f>S$3+((S$23-S$3)*0.35)</f>
        <v>2.1403089986991946</v>
      </c>
      <c r="T10" s="45">
        <f t="shared" si="4"/>
        <v>9.5981846907419011E-2</v>
      </c>
      <c r="U10" s="45">
        <f t="shared" si="5"/>
        <v>9.169618329386077E-2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42.878295000009096</v>
      </c>
      <c r="D11" s="13">
        <f>SLOPE(F6:F7,E6:E7)</f>
        <v>-16428.818729253489</v>
      </c>
      <c r="E11" s="14">
        <f>(D11*8.3144621)/1000</f>
        <v>-136.59679067214827</v>
      </c>
      <c r="F11" s="3"/>
      <c r="G11" s="8"/>
      <c r="J11" s="110">
        <f t="shared" si="6"/>
        <v>1.2528737956633487</v>
      </c>
      <c r="K11" s="44">
        <f>K$3+((K$23-K$3)*0.4)</f>
        <v>9.7907325896419095E-2</v>
      </c>
      <c r="L11" s="45">
        <f t="shared" si="0"/>
        <v>5.3986650192701047E-2</v>
      </c>
      <c r="M11" s="45">
        <f t="shared" si="1"/>
        <v>3.3822493936087793E-2</v>
      </c>
      <c r="N11" s="110">
        <f t="shared" si="7"/>
        <v>72.477966367769596</v>
      </c>
      <c r="O11" s="44">
        <f>O$3+((O$23-O$3)*0.4)</f>
        <v>1.8602059991327962</v>
      </c>
      <c r="P11" s="45">
        <f t="shared" si="2"/>
        <v>4.9089118527567553E-2</v>
      </c>
      <c r="Q11" s="45">
        <f t="shared" si="3"/>
        <v>4.1847338834296532E-2</v>
      </c>
      <c r="R11" s="110">
        <f t="shared" si="8"/>
        <v>182.05642030260807</v>
      </c>
      <c r="S11" s="44">
        <f>S$3+((S$23-S$3)*0.4)</f>
        <v>2.2602059991327961</v>
      </c>
      <c r="T11" s="45">
        <f t="shared" si="4"/>
        <v>0.11381307883981157</v>
      </c>
      <c r="U11" s="45">
        <f t="shared" si="5"/>
        <v>0.10140113867508464</v>
      </c>
      <c r="V11"/>
    </row>
    <row r="12" spans="1:29">
      <c r="A12" s="16"/>
      <c r="B12" s="12" t="str">
        <f>CONCATENATE(B7,"-",B8)</f>
        <v>110-80</v>
      </c>
      <c r="C12" s="9">
        <f>INTERCEPT(F7:F8,E7:E8)</f>
        <v>46.051030812231467</v>
      </c>
      <c r="D12" s="13">
        <f>SLOPE(F7:F8,E7:E8)</f>
        <v>-17644.452455706494</v>
      </c>
      <c r="E12" s="14">
        <f>(D12*8.3144621)/1000</f>
        <v>-146.70413121822358</v>
      </c>
      <c r="F12" s="3"/>
      <c r="J12" s="110">
        <f t="shared" si="6"/>
        <v>1.3474370556128383</v>
      </c>
      <c r="K12" s="44">
        <f>K$3+((K$23-K$3)*0.45)</f>
        <v>0.1295084866316894</v>
      </c>
      <c r="L12" s="45">
        <f t="shared" si="0"/>
        <v>5.3373969638663032E-2</v>
      </c>
      <c r="M12" s="45">
        <f t="shared" si="1"/>
        <v>3.3932646282664083E-2</v>
      </c>
      <c r="N12" s="110">
        <f t="shared" si="7"/>
        <v>85.1339922520785</v>
      </c>
      <c r="O12" s="44">
        <f>O$3+((O$23-O$3)*0.45)</f>
        <v>1.9301029995663983</v>
      </c>
      <c r="P12" s="45">
        <f t="shared" si="2"/>
        <v>4.9943745806725962E-2</v>
      </c>
      <c r="Q12" s="45">
        <f t="shared" si="3"/>
        <v>5.673609135736396E-2</v>
      </c>
      <c r="R12" s="110">
        <f t="shared" si="8"/>
        <v>239.94019063365857</v>
      </c>
      <c r="S12" s="44">
        <f>S$3+((S$23-S$3)*0.45)</f>
        <v>2.3801029995663985</v>
      </c>
      <c r="T12" s="45">
        <f t="shared" si="4"/>
        <v>0.12765292518460331</v>
      </c>
      <c r="U12" s="45">
        <f t="shared" si="5"/>
        <v>0.11160793138020605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44.547300656752199</v>
      </c>
      <c r="D13" s="13">
        <f>SLOPE(F6:F8,E6:E8)</f>
        <v>-17099.960900789225</v>
      </c>
      <c r="E13" s="14">
        <f>(D13*8.3144621)/1000</f>
        <v>-142.17697682109389</v>
      </c>
      <c r="F13" s="3">
        <f>CORREL(F6:F8,E6:E8)^2</f>
        <v>0.99958586728797871</v>
      </c>
      <c r="J13" s="110">
        <f t="shared" si="6"/>
        <v>1.4491376746189439</v>
      </c>
      <c r="K13" s="44">
        <f>K$3+((K$23-K$3)*0.5)</f>
        <v>0.16110964736695965</v>
      </c>
      <c r="L13" s="45">
        <f t="shared" si="0"/>
        <v>5.2713040539093182E-2</v>
      </c>
      <c r="M13" s="45">
        <f t="shared" si="1"/>
        <v>3.4050744922332815E-2</v>
      </c>
      <c r="N13" s="110">
        <f t="shared" si="7"/>
        <v>100</v>
      </c>
      <c r="O13" s="44">
        <f>O$3+((O$23-O$3)*0.5)</f>
        <v>2</v>
      </c>
      <c r="P13" s="45">
        <f t="shared" si="2"/>
        <v>5.0806581864956707E-2</v>
      </c>
      <c r="Q13" s="45">
        <f t="shared" si="3"/>
        <v>7.0779518391084262E-2</v>
      </c>
      <c r="R13" s="110">
        <f t="shared" si="8"/>
        <v>316.22776601683825</v>
      </c>
      <c r="S13" s="44">
        <f>S$3+((S$23-S$3)*0.5)</f>
        <v>2.5</v>
      </c>
      <c r="T13" s="45">
        <f t="shared" si="4"/>
        <v>0.13695507602851592</v>
      </c>
      <c r="U13" s="45">
        <f t="shared" si="5"/>
        <v>0.12231064118029887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43.497365285243497</v>
      </c>
      <c r="D14" s="13">
        <f>SLOPE(F6:F9,E6:E9)</f>
        <v>-16694.529688623403</v>
      </c>
      <c r="E14" s="14">
        <f>(D14*8.3144621)/1000</f>
        <v>-138.80603437338408</v>
      </c>
      <c r="F14" s="3">
        <f>CORREL(F6:F9,E6:E9)^2</f>
        <v>0.99986766293635265</v>
      </c>
      <c r="J14" s="110">
        <f t="shared" si="6"/>
        <v>1.5585143597263496</v>
      </c>
      <c r="K14" s="44">
        <f>K$3+((K$23-K$3)*0.55)</f>
        <v>0.19271080810222996</v>
      </c>
      <c r="L14" s="45">
        <f t="shared" si="0"/>
        <v>5.1842238502627501E-2</v>
      </c>
      <c r="M14" s="45">
        <f t="shared" si="1"/>
        <v>3.4176679842364936E-2</v>
      </c>
      <c r="N14" s="110">
        <f t="shared" si="7"/>
        <v>117.46189430880194</v>
      </c>
      <c r="O14" s="44">
        <f>O$3+((O$23-O$3)*0.55)</f>
        <v>2.0698970004336017</v>
      </c>
      <c r="P14" s="45">
        <f t="shared" si="2"/>
        <v>5.1676436256945416E-2</v>
      </c>
      <c r="Q14" s="45">
        <f t="shared" si="3"/>
        <v>8.386937944704137E-2</v>
      </c>
      <c r="R14" s="110">
        <f t="shared" si="8"/>
        <v>416.77052825502051</v>
      </c>
      <c r="S14" s="44">
        <f>S$3+((S$23-S$3)*0.55)</f>
        <v>2.619897000433602</v>
      </c>
      <c r="T14" s="45">
        <f t="shared" si="4"/>
        <v>0.14117322145827133</v>
      </c>
      <c r="U14" s="45">
        <f t="shared" si="5"/>
        <v>0.13350334784643719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1.676146478016272</v>
      </c>
      <c r="K15" s="44">
        <f>K$3+((K$23-K$3)*0.6)</f>
        <v>0.22431196883750021</v>
      </c>
      <c r="L15" s="45">
        <f t="shared" si="0"/>
        <v>5.0599939137901992E-2</v>
      </c>
      <c r="M15" s="45">
        <f t="shared" si="1"/>
        <v>3.4310341030031381E-2</v>
      </c>
      <c r="N15" s="110">
        <f t="shared" si="7"/>
        <v>137.97296614612154</v>
      </c>
      <c r="O15" s="44">
        <f>O$3+((O$23-O$3)*0.6)</f>
        <v>2.1397940008672038</v>
      </c>
      <c r="P15" s="45">
        <f t="shared" si="2"/>
        <v>5.2552118537377734E-2</v>
      </c>
      <c r="Q15" s="45">
        <f t="shared" si="3"/>
        <v>9.5897434036819107E-2</v>
      </c>
      <c r="R15" s="110">
        <f t="shared" si="8"/>
        <v>549.28027165305934</v>
      </c>
      <c r="S15" s="44">
        <f>S$3+((S$23-S$3)*0.6)</f>
        <v>2.7397940008672039</v>
      </c>
      <c r="T15" s="45">
        <f t="shared" si="4"/>
        <v>0.13976105156059115</v>
      </c>
      <c r="U15" s="45">
        <f t="shared" si="5"/>
        <v>0.145180131149695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1.8026571255074297</v>
      </c>
      <c r="K16" s="44">
        <f>K$3+((K$23-K$3)*0.65)</f>
        <v>0.25591312957277051</v>
      </c>
      <c r="L16" s="45">
        <f t="shared" si="0"/>
        <v>4.8824518053552646E-2</v>
      </c>
      <c r="M16" s="45">
        <f t="shared" si="1"/>
        <v>3.4451618472603099E-2</v>
      </c>
      <c r="N16" s="110">
        <f t="shared" si="7"/>
        <v>162.06565966927627</v>
      </c>
      <c r="O16" s="44">
        <f>O$3+((O$23-O$3)*0.65)</f>
        <v>2.2096910013008055</v>
      </c>
      <c r="P16" s="45">
        <f t="shared" si="2"/>
        <v>5.3432438260939269E-2</v>
      </c>
      <c r="Q16" s="45">
        <f t="shared" si="3"/>
        <v>0.10675544167200113</v>
      </c>
      <c r="R16" s="110">
        <f t="shared" si="8"/>
        <v>723.92071025387793</v>
      </c>
      <c r="S16" s="44">
        <f>S$3+((S$23-S$3)*0.65)</f>
        <v>2.8596910013008054</v>
      </c>
      <c r="T16" s="45">
        <f t="shared" si="4"/>
        <v>0.13217225642219771</v>
      </c>
      <c r="U16" s="45">
        <f t="shared" si="5"/>
        <v>0.15733507086114634</v>
      </c>
      <c r="V16"/>
    </row>
    <row r="17" spans="1:22">
      <c r="A17" s="107" t="str">
        <f>fossil!A2</f>
        <v>10˚C</v>
      </c>
      <c r="B17" s="108">
        <f t="array" ref="B17:E17">LINEST(B148:B263,A148:A263^{1,2,3})</f>
        <v>-0.85358455336266481</v>
      </c>
      <c r="C17" s="108">
        <v>0.30748204406938151</v>
      </c>
      <c r="D17" s="108">
        <v>-5.5991853772479408E-2</v>
      </c>
      <c r="E17" s="108">
        <v>5.7322297746610323E-2</v>
      </c>
      <c r="F17"/>
      <c r="J17" s="110">
        <f t="shared" si="6"/>
        <v>1.938716427688703</v>
      </c>
      <c r="K17" s="44">
        <f>K$3+((K$23-K$3)*0.7)</f>
        <v>0.28751429030804077</v>
      </c>
      <c r="L17" s="45">
        <f t="shared" si="0"/>
        <v>4.6354350858215466E-2</v>
      </c>
      <c r="M17" s="45">
        <f t="shared" si="1"/>
        <v>3.460040215735103E-2</v>
      </c>
      <c r="N17" s="110">
        <f t="shared" si="7"/>
        <v>190.36539387158805</v>
      </c>
      <c r="O17" s="44">
        <f>O$3+((O$23-O$3)*0.7)</f>
        <v>2.2795880017344077</v>
      </c>
      <c r="P17" s="45">
        <f t="shared" si="2"/>
        <v>5.4316204982315666E-2</v>
      </c>
      <c r="Q17" s="45">
        <f t="shared" si="3"/>
        <v>0.11633516186417164</v>
      </c>
      <c r="R17" s="110">
        <f t="shared" si="8"/>
        <v>954.0870513286726</v>
      </c>
      <c r="S17" s="44">
        <f>S$3+((S$23-S$3)*0.7)</f>
        <v>2.9795880017344074</v>
      </c>
      <c r="T17" s="45">
        <f t="shared" si="4"/>
        <v>0.1178605261298124</v>
      </c>
      <c r="U17" s="45">
        <f t="shared" si="5"/>
        <v>0.16996224675186522</v>
      </c>
      <c r="V17"/>
    </row>
    <row r="18" spans="1:22">
      <c r="A18" s="107" t="str">
        <f>'80°C'!A2</f>
        <v>80˚C</v>
      </c>
      <c r="B18" s="108">
        <f t="array" ref="B18:E18">LINEST(I148:I185,H148:H185^{1,2,3})</f>
        <v>-5.8100862997363537E-4</v>
      </c>
      <c r="C18" s="108">
        <v>4.2043204839331298E-3</v>
      </c>
      <c r="D18" s="108">
        <v>2.5522582419257259E-3</v>
      </c>
      <c r="E18" s="108">
        <v>3.3532852485161815E-2</v>
      </c>
      <c r="F18"/>
      <c r="J18" s="110">
        <f t="shared" si="6"/>
        <v>2.0850450891663788</v>
      </c>
      <c r="K18" s="44">
        <f>K$3+((K$23-K$3)*0.75)</f>
        <v>0.31911545104331107</v>
      </c>
      <c r="L18" s="45">
        <f t="shared" si="0"/>
        <v>4.3027813160526451E-2</v>
      </c>
      <c r="M18" s="45">
        <f t="shared" si="1"/>
        <v>3.4756582071546117E-2</v>
      </c>
      <c r="N18" s="110">
        <f t="shared" si="7"/>
        <v>223.60679774997899</v>
      </c>
      <c r="O18" s="44">
        <f>O$3+((O$23-O$3)*0.75)</f>
        <v>2.3494850021680094</v>
      </c>
      <c r="P18" s="45">
        <f t="shared" si="2"/>
        <v>5.5202228256192545E-2</v>
      </c>
      <c r="Q18" s="45">
        <f t="shared" si="3"/>
        <v>0.12452835412491392</v>
      </c>
      <c r="R18" s="110">
        <f t="shared" si="8"/>
        <v>1257.4334296829365</v>
      </c>
      <c r="S18" s="44">
        <f>S$3+((S$23-S$3)*0.75)</f>
        <v>3.0994850021680094</v>
      </c>
      <c r="T18" s="45">
        <f t="shared" si="4"/>
        <v>9.6279550770157263E-2</v>
      </c>
      <c r="U18" s="45">
        <f t="shared" si="5"/>
        <v>0.18305573859292568</v>
      </c>
      <c r="V18"/>
    </row>
    <row r="19" spans="1:22">
      <c r="A19" s="107" t="str">
        <f>'110°C'!A2</f>
        <v>110˚C</v>
      </c>
      <c r="B19" s="108">
        <f t="array" ref="B19:E19">LINEST(P148:P185,O148:O185^{1,2,3})</f>
        <v>-5.2827842760318176E-2</v>
      </c>
      <c r="C19" s="108">
        <v>0.21937742592688964</v>
      </c>
      <c r="D19" s="108">
        <v>-4.9222699301287726E-2</v>
      </c>
      <c r="E19" s="108">
        <v>-0.28566204463135342</v>
      </c>
      <c r="F19"/>
      <c r="J19" s="110">
        <f t="shared" si="6"/>
        <v>2.2424182112284088</v>
      </c>
      <c r="K19" s="44">
        <f>K$3+((K$23-K$3)*0.8)</f>
        <v>0.35071661177858138</v>
      </c>
      <c r="L19" s="45">
        <f t="shared" si="0"/>
        <v>3.8683280569121604E-2</v>
      </c>
      <c r="M19" s="45">
        <f t="shared" si="1"/>
        <v>3.4920048202459308E-2</v>
      </c>
      <c r="N19" s="110">
        <f t="shared" si="7"/>
        <v>262.65278044037672</v>
      </c>
      <c r="O19" s="44">
        <f>O$3+((O$23-O$3)*0.8)</f>
        <v>2.4193820026016111</v>
      </c>
      <c r="P19" s="45">
        <f t="shared" si="2"/>
        <v>5.608931763725554E-2</v>
      </c>
      <c r="Q19" s="45">
        <f t="shared" si="3"/>
        <v>0.13122677796581222</v>
      </c>
      <c r="R19" s="110">
        <f t="shared" si="8"/>
        <v>1657.2270086699955</v>
      </c>
      <c r="S19" s="44">
        <f>S$3+((S$23-S$3)*0.8)</f>
        <v>3.2193820026016113</v>
      </c>
      <c r="T19" s="45">
        <f t="shared" si="4"/>
        <v>6.6883020429954476E-2</v>
      </c>
      <c r="U19" s="45">
        <f t="shared" si="5"/>
        <v>0.19660962615540173</v>
      </c>
      <c r="V19"/>
    </row>
    <row r="20" spans="1:22">
      <c r="A20" s="107" t="str">
        <f>'140°C'!A2</f>
        <v>140˚C</v>
      </c>
      <c r="B20" s="108">
        <f t="array" ref="B20:E20">LINEST(W148:W250,V148:V250^{1,2,3})</f>
        <v>-5.7248260594455801E-4</v>
      </c>
      <c r="C20" s="108">
        <v>2.1336644128539785E-2</v>
      </c>
      <c r="D20" s="108">
        <v>-4.6316667699276958E-3</v>
      </c>
      <c r="E20" s="108">
        <v>9.4808230196281543E-3</v>
      </c>
      <c r="F20"/>
      <c r="J20" s="110">
        <f t="shared" si="6"/>
        <v>2.41166939754729</v>
      </c>
      <c r="K20" s="44">
        <f>K$3+((K$23-K$3)*0.85)</f>
        <v>0.38231777251385157</v>
      </c>
      <c r="L20" s="45">
        <f t="shared" si="0"/>
        <v>3.3159128692636937E-2</v>
      </c>
      <c r="M20" s="45">
        <f t="shared" si="1"/>
        <v>3.5090690537361531E-2</v>
      </c>
      <c r="N20" s="110">
        <f t="shared" si="7"/>
        <v>308.51693136000478</v>
      </c>
      <c r="O20" s="44">
        <f>O$3+((O$23-O$3)*0.85)</f>
        <v>2.4892790030352128</v>
      </c>
      <c r="P20" s="45">
        <f t="shared" si="2"/>
        <v>5.6976282680190282E-2</v>
      </c>
      <c r="Q20" s="45">
        <f t="shared" si="3"/>
        <v>0.13632219289845054</v>
      </c>
      <c r="R20" s="110">
        <f t="shared" si="8"/>
        <v>2184.1326096744579</v>
      </c>
      <c r="S20" s="44">
        <f>S$3+((S$23-S$3)*0.85)</f>
        <v>3.3392790030352129</v>
      </c>
      <c r="T20" s="45">
        <f t="shared" si="4"/>
        <v>2.9124625195926013E-2</v>
      </c>
      <c r="U20" s="45">
        <f t="shared" si="5"/>
        <v>0.21061798921036734</v>
      </c>
      <c r="V20"/>
    </row>
    <row r="21" spans="1:22">
      <c r="F21"/>
      <c r="J21" s="110">
        <f t="shared" si="6"/>
        <v>2.5936951697694219</v>
      </c>
      <c r="K21" s="44">
        <f>K$3+((K$23-K$3)*0.9)</f>
        <v>0.41391893324912199</v>
      </c>
      <c r="L21" s="45">
        <f t="shared" si="0"/>
        <v>2.6293733139708397E-2</v>
      </c>
      <c r="M21" s="45">
        <f t="shared" si="1"/>
        <v>3.5268399063523748E-2</v>
      </c>
      <c r="N21" s="110">
        <f t="shared" si="7"/>
        <v>362.38983183884835</v>
      </c>
      <c r="O21" s="44">
        <f>O$3+((O$23-O$3)*0.9)</f>
        <v>2.5591760034688154</v>
      </c>
      <c r="P21" s="45">
        <f t="shared" si="2"/>
        <v>5.7861932939682406E-2</v>
      </c>
      <c r="Q21" s="45">
        <f t="shared" si="3"/>
        <v>0.13970635843441265</v>
      </c>
      <c r="R21" s="110">
        <f t="shared" si="8"/>
        <v>2878.5647540658147</v>
      </c>
      <c r="S21" s="44">
        <f>S$3+((S$23-S$3)*0.9)</f>
        <v>3.4591760034688153</v>
      </c>
      <c r="T21" s="45">
        <f t="shared" si="4"/>
        <v>-1.7541944845206991E-2</v>
      </c>
      <c r="U21" s="45">
        <f t="shared" si="5"/>
        <v>0.22507490752889669</v>
      </c>
      <c r="V21"/>
    </row>
    <row r="22" spans="1:22">
      <c r="J22" s="110">
        <f t="shared" si="6"/>
        <v>2.7894597163802648</v>
      </c>
      <c r="K22" s="44">
        <f>K$3+((K$23-K$3)*0.95)</f>
        <v>0.44552009398439218</v>
      </c>
      <c r="L22" s="45">
        <f t="shared" si="0"/>
        <v>1.792546951897208E-2</v>
      </c>
      <c r="M22" s="45">
        <f t="shared" si="1"/>
        <v>3.5453063768216886E-2</v>
      </c>
      <c r="N22" s="110">
        <f t="shared" si="7"/>
        <v>425.6699612603926</v>
      </c>
      <c r="O22" s="44">
        <f>O$3+((O$23-O$3)*0.95)</f>
        <v>2.629073003902417</v>
      </c>
      <c r="P22" s="45">
        <f t="shared" si="2"/>
        <v>5.8745077970417517E-2</v>
      </c>
      <c r="Q22" s="45">
        <f t="shared" si="3"/>
        <v>0.14127103408528169</v>
      </c>
      <c r="R22" s="110">
        <f t="shared" si="8"/>
        <v>3793.7875230868026</v>
      </c>
      <c r="S22" s="44">
        <f>S$3+((S$23-S$3)*0.95)</f>
        <v>3.5790730039024168</v>
      </c>
      <c r="T22" s="45">
        <f t="shared" si="4"/>
        <v>-7.3662999606721652E-2</v>
      </c>
      <c r="U22" s="45">
        <f t="shared" si="5"/>
        <v>0.23997446088206351</v>
      </c>
      <c r="V22"/>
    </row>
    <row r="23" spans="1:22">
      <c r="A23" s="41" t="s">
        <v>7</v>
      </c>
      <c r="J23" s="109">
        <v>3</v>
      </c>
      <c r="K23" s="19">
        <f>LOG(J23)</f>
        <v>0.47712125471966244</v>
      </c>
      <c r="L23" s="45">
        <f t="shared" si="0"/>
        <v>7.8927134390639198E-3</v>
      </c>
      <c r="M23" s="45">
        <f t="shared" si="1"/>
        <v>3.5644574638711887E-2</v>
      </c>
      <c r="N23" s="109">
        <v>500</v>
      </c>
      <c r="O23" s="19">
        <f>LOG(N23)</f>
        <v>2.6989700043360187</v>
      </c>
      <c r="P23" s="45">
        <f t="shared" si="2"/>
        <v>5.9624527327081261E-2</v>
      </c>
      <c r="Q23" s="45">
        <f t="shared" si="3"/>
        <v>0.14090797936264227</v>
      </c>
      <c r="R23" s="109">
        <v>5000</v>
      </c>
      <c r="S23" s="19">
        <f>LOG(R23)</f>
        <v>3.6989700043360187</v>
      </c>
      <c r="T23" s="45">
        <f t="shared" si="4"/>
        <v>-0.13978484900189764</v>
      </c>
      <c r="U23" s="45">
        <f t="shared" si="5"/>
        <v>0.2553107290409421</v>
      </c>
      <c r="V23"/>
    </row>
    <row r="24" spans="1:22">
      <c r="A24" s="84" t="s">
        <v>35</v>
      </c>
      <c r="B24" s="85" t="str">
        <f>fossil!E2</f>
        <v>Ala 10˚C</v>
      </c>
      <c r="C24" s="84" t="s">
        <v>35</v>
      </c>
      <c r="D24" s="85" t="str">
        <f>'80°C'!E2</f>
        <v>Ala 80˚C</v>
      </c>
      <c r="E24" s="84" t="s">
        <v>35</v>
      </c>
      <c r="F24" s="84" t="str">
        <f>'110°C'!E2</f>
        <v>Ala 110˚C</v>
      </c>
      <c r="G24" s="84" t="s">
        <v>35</v>
      </c>
      <c r="H24" s="84" t="str">
        <f>'140°C'!E2</f>
        <v>Ala 140˚C</v>
      </c>
      <c r="M24" s="52">
        <f>AVERAGE(L23:M23)</f>
        <v>2.1768644038887904E-2</v>
      </c>
      <c r="Q24" s="52">
        <f>AVERAGE(P23:Q23)</f>
        <v>0.10026625334486176</v>
      </c>
      <c r="U24" s="52">
        <f>AVERAGE(T23:U23)</f>
        <v>5.776294001952223E-2</v>
      </c>
    </row>
    <row r="25" spans="1:22">
      <c r="A25" s="86">
        <f>fossil!A3</f>
        <v>8000064</v>
      </c>
      <c r="B25" s="87">
        <f>fossil!E3</f>
        <v>0.18702366359574707</v>
      </c>
      <c r="C25" s="86">
        <f>'80°C'!A3</f>
        <v>0</v>
      </c>
      <c r="D25" s="87">
        <f>'80°C'!E3</f>
        <v>3.5277506E-2</v>
      </c>
      <c r="E25" s="88">
        <f>'110°C'!A3</f>
        <v>0</v>
      </c>
      <c r="F25" s="89">
        <f>'110°C'!E3</f>
        <v>3.5277506E-2</v>
      </c>
      <c r="G25" s="90">
        <f>'140°C'!A3</f>
        <v>0</v>
      </c>
      <c r="H25" s="91">
        <f>'140°C'!E3</f>
        <v>3.5277506E-2</v>
      </c>
      <c r="L25" s="41">
        <f>(L3-M3)^2</f>
        <v>1.8753689898362996E-3</v>
      </c>
      <c r="P25" s="41">
        <f>(P3-Q3)^2</f>
        <v>1.8877663601134319E-2</v>
      </c>
      <c r="T25" s="41">
        <f>(T3-U3)^2</f>
        <v>1.7693197803763817E-2</v>
      </c>
    </row>
    <row r="26" spans="1:22">
      <c r="A26" s="86">
        <f>fossil!A4</f>
        <v>8000064</v>
      </c>
      <c r="B26" s="87">
        <f>fossil!E4</f>
        <v>0.11933619812684845</v>
      </c>
      <c r="C26" s="86">
        <f>'80°C'!A4</f>
        <v>0</v>
      </c>
      <c r="D26" s="87">
        <f>'80°C'!E4</f>
        <v>2.9937188E-2</v>
      </c>
      <c r="E26" s="88">
        <f>'110°C'!A4</f>
        <v>0</v>
      </c>
      <c r="F26" s="89">
        <f>'110°C'!E4</f>
        <v>2.9937188E-2</v>
      </c>
      <c r="G26" s="90">
        <f>'140°C'!A4</f>
        <v>0</v>
      </c>
      <c r="H26" s="91">
        <f>'140°C'!E4</f>
        <v>2.9937188E-2</v>
      </c>
      <c r="L26" s="41">
        <f t="shared" ref="L26:L45" si="9">(L4-M4)^2</f>
        <v>1.3851600876948337E-3</v>
      </c>
      <c r="P26" s="41">
        <f t="shared" ref="P26:P45" si="10">(P4-Q4)^2</f>
        <v>1.4493129039285452E-2</v>
      </c>
      <c r="T26" s="41">
        <f t="shared" ref="T26:T45" si="11">(T4-U4)^2</f>
        <v>1.1786979033165874E-2</v>
      </c>
    </row>
    <row r="27" spans="1:22">
      <c r="A27" s="86">
        <f>fossil!A5</f>
        <v>8000064</v>
      </c>
      <c r="B27" s="87">
        <f>fossil!E5</f>
        <v>3.7319672818967156E-2</v>
      </c>
      <c r="C27" s="86">
        <f>'80°C'!A5</f>
        <v>0</v>
      </c>
      <c r="D27" s="87">
        <f>'80°C'!E5</f>
        <v>2.8853229000000001E-2</v>
      </c>
      <c r="E27" s="88">
        <f>'110°C'!A5</f>
        <v>0</v>
      </c>
      <c r="F27" s="89">
        <f>'110°C'!E5</f>
        <v>2.8853229000000001E-2</v>
      </c>
      <c r="G27" s="90">
        <f>'140°C'!A5</f>
        <v>0</v>
      </c>
      <c r="H27" s="91">
        <f>'140°C'!E5</f>
        <v>2.8853229000000001E-2</v>
      </c>
      <c r="L27" s="41">
        <f t="shared" si="9"/>
        <v>1.0475493630223794E-3</v>
      </c>
      <c r="P27" s="41">
        <f t="shared" si="10"/>
        <v>1.0686586703429752E-2</v>
      </c>
      <c r="T27" s="41">
        <f t="shared" si="11"/>
        <v>7.196200812681003E-3</v>
      </c>
    </row>
    <row r="28" spans="1:22">
      <c r="A28" s="86">
        <f>fossil!A6</f>
        <v>6245664</v>
      </c>
      <c r="B28" s="87">
        <f>fossil!E6</f>
        <v>3.2515436074511586E-2</v>
      </c>
      <c r="C28" s="86">
        <f>'80°C'!A6</f>
        <v>0</v>
      </c>
      <c r="D28" s="87">
        <f>'80°C'!E6</f>
        <v>8.4787874999999999E-2</v>
      </c>
      <c r="E28" s="88">
        <f>'110°C'!A6</f>
        <v>0</v>
      </c>
      <c r="F28" s="89">
        <f>'110°C'!E6</f>
        <v>8.4787874999999999E-2</v>
      </c>
      <c r="G28" s="90">
        <f>'140°C'!A6</f>
        <v>0</v>
      </c>
      <c r="H28" s="91">
        <f>'140°C'!E6</f>
        <v>8.4787874999999999E-2</v>
      </c>
      <c r="L28" s="41">
        <f t="shared" si="9"/>
        <v>8.1729669646826199E-4</v>
      </c>
      <c r="P28" s="41">
        <f t="shared" si="10"/>
        <v>7.4768306201514409E-3</v>
      </c>
      <c r="T28" s="41">
        <f t="shared" si="11"/>
        <v>3.8867591264553497E-3</v>
      </c>
    </row>
    <row r="29" spans="1:22">
      <c r="A29" s="86">
        <f>fossil!A7</f>
        <v>6245664</v>
      </c>
      <c r="B29" s="87">
        <f>fossil!E7</f>
        <v>4.653582775355581E-2</v>
      </c>
      <c r="C29" s="86">
        <f>'80°C'!A7</f>
        <v>0</v>
      </c>
      <c r="D29" s="87">
        <f>'80°C'!E7</f>
        <v>3.4637594000000001E-2</v>
      </c>
      <c r="E29" s="88">
        <f>'110°C'!A7</f>
        <v>0</v>
      </c>
      <c r="F29" s="89">
        <f>'110°C'!E7</f>
        <v>3.4637594000000001E-2</v>
      </c>
      <c r="G29" s="90">
        <f>'140°C'!A7</f>
        <v>0</v>
      </c>
      <c r="H29" s="91">
        <f>'140°C'!E7</f>
        <v>3.4637594000000001E-2</v>
      </c>
      <c r="L29" s="41">
        <f t="shared" si="9"/>
        <v>6.617152778681637E-4</v>
      </c>
      <c r="P29" s="41">
        <f t="shared" si="10"/>
        <v>4.8682188492806984E-3</v>
      </c>
      <c r="T29" s="41">
        <f t="shared" si="11"/>
        <v>1.7346064371706975E-3</v>
      </c>
    </row>
    <row r="30" spans="1:22">
      <c r="A30" s="86">
        <f>fossil!A8</f>
        <v>6245664</v>
      </c>
      <c r="B30" s="87">
        <f>fossil!E8</f>
        <v>4.9190426051728978E-2</v>
      </c>
      <c r="C30" s="86">
        <f>'80°C'!A8</f>
        <v>0</v>
      </c>
      <c r="D30" s="87">
        <f>'80°C'!E8</f>
        <v>2.8303656999999999E-2</v>
      </c>
      <c r="E30" s="88">
        <f>'110°C'!A8</f>
        <v>0</v>
      </c>
      <c r="F30" s="89">
        <f>'110°C'!E8</f>
        <v>2.8303656999999999E-2</v>
      </c>
      <c r="G30" s="90">
        <f>'140°C'!A8</f>
        <v>0</v>
      </c>
      <c r="H30" s="91">
        <f>'140°C'!E8</f>
        <v>2.8303656999999999E-2</v>
      </c>
      <c r="L30" s="41">
        <f t="shared" si="9"/>
        <v>5.5746183544722852E-4</v>
      </c>
      <c r="P30" s="41">
        <f t="shared" si="10"/>
        <v>2.8510111389736061E-3</v>
      </c>
      <c r="T30" s="41">
        <f t="shared" si="11"/>
        <v>5.4219120105679862E-4</v>
      </c>
    </row>
    <row r="31" spans="1:22">
      <c r="A31" s="86">
        <f>fossil!A9</f>
        <v>6245664</v>
      </c>
      <c r="B31" s="87">
        <f>fossil!E9</f>
        <v>6.1974065881619717E-2</v>
      </c>
      <c r="C31" s="86">
        <f>'80°C'!A9</f>
        <v>0</v>
      </c>
      <c r="D31" s="87">
        <f>'80°C'!E9</f>
        <v>3.4655584000000003E-2</v>
      </c>
      <c r="E31" s="88">
        <f>'110°C'!A9</f>
        <v>0</v>
      </c>
      <c r="F31" s="89">
        <f>'110°C'!E9</f>
        <v>3.4655584000000003E-2</v>
      </c>
      <c r="G31" s="90">
        <f>'140°C'!A9</f>
        <v>0</v>
      </c>
      <c r="H31" s="91">
        <f>'140°C'!E9</f>
        <v>3.4655584000000003E-2</v>
      </c>
      <c r="L31" s="41">
        <f t="shared" si="9"/>
        <v>4.8784860291327799E-4</v>
      </c>
      <c r="P31" s="41">
        <f t="shared" si="10"/>
        <v>1.4019357750264085E-3</v>
      </c>
      <c r="T31" s="41">
        <f t="shared" si="11"/>
        <v>6.0737803122966383E-5</v>
      </c>
    </row>
    <row r="32" spans="1:22">
      <c r="A32" s="86">
        <f>fossil!A10</f>
        <v>6245664</v>
      </c>
      <c r="B32" s="87">
        <f>fossil!E10</f>
        <v>6.3046081961033631E-2</v>
      </c>
      <c r="C32" s="86">
        <f>'80°C'!A10</f>
        <v>0</v>
      </c>
      <c r="D32" s="87">
        <f>'80°C'!E10</f>
        <v>2.9790790000000001E-2</v>
      </c>
      <c r="E32" s="88">
        <f>'110°C'!A10</f>
        <v>0</v>
      </c>
      <c r="F32" s="89">
        <f>'110°C'!E10</f>
        <v>2.9790790000000001E-2</v>
      </c>
      <c r="G32" s="90">
        <f>'140°C'!A10</f>
        <v>0</v>
      </c>
      <c r="H32" s="91">
        <f>'140°C'!E10</f>
        <v>2.9790790000000001E-2</v>
      </c>
      <c r="L32" s="41">
        <f t="shared" si="9"/>
        <v>4.406770244401437E-4</v>
      </c>
      <c r="P32" s="41">
        <f t="shared" si="10"/>
        <v>4.8498562442448939E-4</v>
      </c>
      <c r="T32" s="41">
        <f t="shared" si="11"/>
        <v>1.836691260857708E-5</v>
      </c>
    </row>
    <row r="33" spans="1:24">
      <c r="A33" s="86">
        <f>fossil!A11</f>
        <v>6245664</v>
      </c>
      <c r="B33" s="87">
        <f>fossil!E11</f>
        <v>8.7688594479330376E-2</v>
      </c>
      <c r="C33" s="86">
        <f>'80°C'!A11</f>
        <v>0</v>
      </c>
      <c r="D33" s="87">
        <f>'80°C'!E11</f>
        <v>3.0546126E-2</v>
      </c>
      <c r="E33" s="88">
        <f>'110°C'!A11</f>
        <v>0</v>
      </c>
      <c r="F33" s="89">
        <f>'110°C'!E11</f>
        <v>3.0546126E-2</v>
      </c>
      <c r="G33" s="90">
        <f>'140°C'!A11</f>
        <v>0</v>
      </c>
      <c r="H33" s="91">
        <f>'140°C'!E11</f>
        <v>3.0546126E-2</v>
      </c>
      <c r="L33" s="41">
        <f t="shared" si="9"/>
        <v>4.0659319754111542E-4</v>
      </c>
      <c r="P33" s="41">
        <f t="shared" si="10"/>
        <v>5.2443373125872517E-5</v>
      </c>
      <c r="T33" s="41">
        <f t="shared" si="11"/>
        <v>1.5405625865276139E-4</v>
      </c>
    </row>
    <row r="34" spans="1:24">
      <c r="A34" s="86">
        <f>fossil!A12</f>
        <v>6245664</v>
      </c>
      <c r="B34" s="87">
        <f>fossil!E12</f>
        <v>5.2071323351129073E-2</v>
      </c>
      <c r="C34" s="86">
        <f>'80°C'!A12</f>
        <v>0</v>
      </c>
      <c r="D34" s="87">
        <f>'80°C'!E12</f>
        <v>2.8556525999999999E-2</v>
      </c>
      <c r="E34" s="88">
        <f>'110°C'!A12</f>
        <v>0</v>
      </c>
      <c r="F34" s="89">
        <f>'110°C'!E12</f>
        <v>2.8556525999999999E-2</v>
      </c>
      <c r="G34" s="90">
        <f>'140°C'!A12</f>
        <v>0</v>
      </c>
      <c r="H34" s="91">
        <f>'140°C'!E12</f>
        <v>2.8556525999999999E-2</v>
      </c>
      <c r="L34" s="41">
        <f t="shared" si="9"/>
        <v>3.7796505383251024E-4</v>
      </c>
      <c r="P34" s="41">
        <f t="shared" si="10"/>
        <v>4.613595807927182E-5</v>
      </c>
      <c r="T34" s="41">
        <f t="shared" si="11"/>
        <v>2.5744182618314617E-4</v>
      </c>
    </row>
    <row r="35" spans="1:24">
      <c r="A35" s="86">
        <f>fossil!A13</f>
        <v>6245664</v>
      </c>
      <c r="B35" s="87">
        <f>fossil!E13</f>
        <v>4.7801456478346861E-2</v>
      </c>
      <c r="C35" s="86">
        <f>'80°C'!A13</f>
        <v>0</v>
      </c>
      <c r="D35" s="87">
        <f>'80°C'!E13</f>
        <v>2.9921505000000001E-2</v>
      </c>
      <c r="E35" s="88">
        <f>'110°C'!A13</f>
        <v>0</v>
      </c>
      <c r="F35" s="89">
        <f>'110°C'!E13</f>
        <v>2.9921505000000001E-2</v>
      </c>
      <c r="G35" s="90">
        <f>'140°C'!A13</f>
        <v>0</v>
      </c>
      <c r="H35" s="91">
        <f>'140°C'!E13</f>
        <v>2.9921505000000001E-2</v>
      </c>
      <c r="L35" s="41">
        <f t="shared" si="9"/>
        <v>3.4828127768735324E-4</v>
      </c>
      <c r="P35" s="41">
        <f t="shared" si="10"/>
        <v>3.9891819347672022E-4</v>
      </c>
      <c r="T35" s="41">
        <f t="shared" si="11"/>
        <v>2.1445947202367393E-4</v>
      </c>
    </row>
    <row r="36" spans="1:24">
      <c r="A36" s="86">
        <f>fossil!A14</f>
        <v>6245664</v>
      </c>
      <c r="B36" s="87">
        <f>fossil!E14</f>
        <v>5.5851177499106411E-2</v>
      </c>
      <c r="C36" s="86">
        <f>'80°C'!A14</f>
        <v>0</v>
      </c>
      <c r="D36" s="87">
        <f>'80°C'!E14</f>
        <v>2.9557818999999999E-2</v>
      </c>
      <c r="E36" s="88">
        <f>'110°C'!A14</f>
        <v>0</v>
      </c>
      <c r="F36" s="89">
        <f>'110°C'!E14</f>
        <v>2.9557818999999999E-2</v>
      </c>
      <c r="G36" s="90">
        <f>'140°C'!A14</f>
        <v>0</v>
      </c>
      <c r="H36" s="91">
        <f>'140°C'!E14</f>
        <v>2.9557818999999999E-2</v>
      </c>
      <c r="L36" s="41">
        <f t="shared" si="9"/>
        <v>3.120719627791777E-4</v>
      </c>
      <c r="P36" s="41">
        <f t="shared" si="10"/>
        <v>1.0363855912407455E-3</v>
      </c>
      <c r="T36" s="41">
        <f t="shared" si="11"/>
        <v>5.8826961221509562E-5</v>
      </c>
    </row>
    <row r="37" spans="1:24">
      <c r="A37" s="86">
        <f>fossil!A15</f>
        <v>4491264</v>
      </c>
      <c r="B37" s="87">
        <f>fossil!E15</f>
        <v>7.0072744259200431E-2</v>
      </c>
      <c r="C37" s="86">
        <f>'80°C'!A15</f>
        <v>0</v>
      </c>
      <c r="D37" s="87">
        <f>'80°C'!E15</f>
        <v>4.4575974999999997E-2</v>
      </c>
      <c r="E37" s="88">
        <f>'110°C'!A15</f>
        <v>0</v>
      </c>
      <c r="F37" s="89">
        <f>'110°C'!E15</f>
        <v>4.4575974999999997E-2</v>
      </c>
      <c r="G37" s="90">
        <f>'140°C'!A15</f>
        <v>0</v>
      </c>
      <c r="H37" s="91">
        <f>'140°C'!E15</f>
        <v>4.4575974999999997E-2</v>
      </c>
      <c r="L37" s="41">
        <f t="shared" si="9"/>
        <v>2.653510065159418E-4</v>
      </c>
      <c r="P37" s="41">
        <f t="shared" si="10"/>
        <v>1.8788163757461126E-3</v>
      </c>
      <c r="T37" s="41">
        <f t="shared" si="11"/>
        <v>2.9366423593041868E-5</v>
      </c>
    </row>
    <row r="38" spans="1:24">
      <c r="A38" s="86">
        <f>fossil!A16</f>
        <v>4491264</v>
      </c>
      <c r="B38" s="87">
        <f>fossil!E16</f>
        <v>4.5228619354994407E-2</v>
      </c>
      <c r="C38" s="86">
        <f>'80°C'!A16</f>
        <v>0</v>
      </c>
      <c r="D38" s="87">
        <f>'80°C'!E16</f>
        <v>3.1321553000000002E-2</v>
      </c>
      <c r="E38" s="88">
        <f>'110°C'!A16</f>
        <v>0</v>
      </c>
      <c r="F38" s="89">
        <f>'110°C'!E16</f>
        <v>3.1321553000000002E-2</v>
      </c>
      <c r="G38" s="90">
        <f>'140°C'!A16</f>
        <v>0</v>
      </c>
      <c r="H38" s="91">
        <f>'140°C'!E16</f>
        <v>3.1321553000000002E-2</v>
      </c>
      <c r="L38" s="41">
        <f t="shared" si="9"/>
        <v>2.0658024236405967E-4</v>
      </c>
      <c r="P38" s="41">
        <f t="shared" si="10"/>
        <v>2.8433426927761147E-3</v>
      </c>
      <c r="T38" s="41">
        <f t="shared" si="11"/>
        <v>6.3316723048896181E-4</v>
      </c>
      <c r="X38" t="s">
        <v>219</v>
      </c>
    </row>
    <row r="39" spans="1:24">
      <c r="A39" s="86">
        <f>fossil!A17</f>
        <v>4491264</v>
      </c>
      <c r="B39" s="87">
        <f>fossil!E17</f>
        <v>3.9798684042827159E-2</v>
      </c>
      <c r="C39" s="86">
        <f>'80°C'!A17</f>
        <v>120</v>
      </c>
      <c r="D39" s="87">
        <f>'80°C'!E17</f>
        <v>4.6320328000000001E-2</v>
      </c>
      <c r="E39" s="88">
        <f>'110°C'!A17</f>
        <v>120</v>
      </c>
      <c r="F39" s="89">
        <f>'110°C'!E17</f>
        <v>0.121927282</v>
      </c>
      <c r="G39" s="90">
        <f>'140°C'!A17</f>
        <v>1</v>
      </c>
      <c r="H39" s="91">
        <f>'140°C'!E17</f>
        <v>0.10300250800000001</v>
      </c>
      <c r="L39" s="41">
        <f t="shared" si="9"/>
        <v>1.3815531006255278E-4</v>
      </c>
      <c r="P39" s="41">
        <f t="shared" si="10"/>
        <v>3.8463510127135108E-3</v>
      </c>
      <c r="T39" s="41">
        <f t="shared" si="11"/>
        <v>2.7145892917784437E-3</v>
      </c>
      <c r="X39" t="s">
        <v>160</v>
      </c>
    </row>
    <row r="40" spans="1:24">
      <c r="A40" s="86">
        <f>fossil!A18</f>
        <v>4491264</v>
      </c>
      <c r="B40" s="87">
        <f>fossil!E18</f>
        <v>8.3546828631951398E-2</v>
      </c>
      <c r="C40" s="86">
        <f>'80°C'!A18</f>
        <v>120</v>
      </c>
      <c r="D40" s="87">
        <f>'80°C'!E18</f>
        <v>3.4419134999999997E-2</v>
      </c>
      <c r="E40" s="88">
        <f>'110°C'!A18</f>
        <v>120</v>
      </c>
      <c r="F40" s="89">
        <f>'110°C'!E18</f>
        <v>0.132979501</v>
      </c>
      <c r="G40" s="90">
        <f>'140°C'!A18</f>
        <v>1</v>
      </c>
      <c r="H40" s="91">
        <f>'140°C'!E18</f>
        <v>7.2354509999999997E-2</v>
      </c>
      <c r="L40" s="41">
        <f t="shared" si="9"/>
        <v>6.8413263727314805E-5</v>
      </c>
      <c r="P40" s="41">
        <f t="shared" si="10"/>
        <v>4.8061117279657988E-3</v>
      </c>
      <c r="T40" s="41">
        <f t="shared" si="11"/>
        <v>7.5301067730523807E-3</v>
      </c>
      <c r="X40" t="s">
        <v>161</v>
      </c>
    </row>
    <row r="41" spans="1:24">
      <c r="A41" s="86">
        <f>fossil!A19</f>
        <v>4491264</v>
      </c>
      <c r="B41" s="87">
        <f>fossil!E19</f>
        <v>6.8071792290550825E-2</v>
      </c>
      <c r="C41" s="86">
        <f>'80°C'!A19</f>
        <v>1440</v>
      </c>
      <c r="D41" s="87">
        <f>'80°C'!E19</f>
        <v>4.5296791000000003E-2</v>
      </c>
      <c r="E41" s="88">
        <f>'110°C'!A19</f>
        <v>240</v>
      </c>
      <c r="F41" s="89">
        <f>'110°C'!E19</f>
        <v>0.24522496699999999</v>
      </c>
      <c r="G41" s="90">
        <f>'140°C'!A19</f>
        <v>1</v>
      </c>
      <c r="H41" s="91">
        <f>'140°C'!E19</f>
        <v>5.9907350999999998E-2</v>
      </c>
      <c r="L41" s="41">
        <f t="shared" si="9"/>
        <v>1.4161917845494705E-5</v>
      </c>
      <c r="P41" s="41">
        <f t="shared" si="10"/>
        <v>5.6456379446254293E-3</v>
      </c>
      <c r="T41" s="41">
        <f t="shared" si="11"/>
        <v>1.6828992233045643E-2</v>
      </c>
    </row>
    <row r="42" spans="1:24">
      <c r="A42" s="86">
        <f>fossil!A20</f>
        <v>4491264</v>
      </c>
      <c r="B42" s="87">
        <f>fossil!E20</f>
        <v>6.4017773662728469E-2</v>
      </c>
      <c r="C42" s="86">
        <f>'80°C'!A20</f>
        <v>1440</v>
      </c>
      <c r="D42" s="87">
        <f>'80°C'!E20</f>
        <v>4.8891953000000002E-2</v>
      </c>
      <c r="E42" s="88">
        <f>'110°C'!A20</f>
        <v>240</v>
      </c>
      <c r="F42" s="89">
        <f>'110°C'!E20</f>
        <v>0.17647021600000001</v>
      </c>
      <c r="G42" s="90">
        <f>'140°C'!A20</f>
        <v>1</v>
      </c>
      <c r="H42" s="91">
        <f>'140°C'!E20</f>
        <v>7.8788812E-2</v>
      </c>
      <c r="L42" s="41">
        <f t="shared" si="9"/>
        <v>3.7309311599958772E-6</v>
      </c>
      <c r="P42" s="41">
        <f t="shared" si="10"/>
        <v>6.2957734683642182E-3</v>
      </c>
      <c r="T42" s="41">
        <f t="shared" si="11"/>
        <v>3.2939841181278504E-2</v>
      </c>
    </row>
    <row r="43" spans="1:24">
      <c r="A43" s="86">
        <f>fossil!A21</f>
        <v>4491264</v>
      </c>
      <c r="B43" s="87">
        <f>fossil!E21</f>
        <v>5.6929564061310022E-2</v>
      </c>
      <c r="C43" s="86">
        <f>'80°C'!A21</f>
        <v>720</v>
      </c>
      <c r="D43" s="87">
        <f>'80°C'!E21</f>
        <v>7.1214366000000001E-2</v>
      </c>
      <c r="E43" s="88">
        <f>'110°C'!A21</f>
        <v>480</v>
      </c>
      <c r="F43" s="89">
        <f>'110°C'!E21</f>
        <v>0.175489586</v>
      </c>
      <c r="G43" s="90">
        <f>'140°C'!A21</f>
        <v>2</v>
      </c>
      <c r="H43" s="91">
        <f>'140°C'!E21</f>
        <v>6.851227E-2</v>
      </c>
      <c r="L43" s="41">
        <f t="shared" si="9"/>
        <v>8.054462844409244E-5</v>
      </c>
      <c r="P43" s="41">
        <f t="shared" si="10"/>
        <v>6.6985099845624499E-3</v>
      </c>
      <c r="T43" s="41">
        <f t="shared" si="11"/>
        <v>5.8862937055917622E-2</v>
      </c>
    </row>
    <row r="44" spans="1:24">
      <c r="A44" s="86">
        <f>fossil!A22</f>
        <v>4491264</v>
      </c>
      <c r="B44" s="87">
        <f>fossil!E22</f>
        <v>6.4920172497758138E-2</v>
      </c>
      <c r="C44" s="86">
        <f>'80°C'!A22</f>
        <v>720</v>
      </c>
      <c r="D44" s="87">
        <f>'80°C'!E22</f>
        <v>4.1208146000000001E-2</v>
      </c>
      <c r="E44" s="88">
        <f>'110°C'!A22</f>
        <v>480</v>
      </c>
      <c r="F44" s="89">
        <f>'110°C'!E22</f>
        <v>0.26567845200000001</v>
      </c>
      <c r="G44" s="90">
        <f>'140°C'!A22</f>
        <v>2</v>
      </c>
      <c r="H44" s="91">
        <f>'140°C'!E22</f>
        <v>3.5020411000000001E-2</v>
      </c>
      <c r="L44" s="41">
        <f t="shared" si="9"/>
        <v>3.0721656016615957E-4</v>
      </c>
      <c r="P44" s="41">
        <f t="shared" si="10"/>
        <v>6.8105334326724869E-3</v>
      </c>
      <c r="T44" s="41">
        <f t="shared" si="11"/>
        <v>9.8368456621854269E-2</v>
      </c>
    </row>
    <row r="45" spans="1:24">
      <c r="A45" s="86">
        <f>fossil!A23</f>
        <v>9973764</v>
      </c>
      <c r="B45" s="87">
        <f>fossil!E23</f>
        <v>4.8045933999999998E-2</v>
      </c>
      <c r="C45" s="86">
        <f>'80°C'!A23</f>
        <v>120</v>
      </c>
      <c r="D45" s="87">
        <f>'80°C'!E23</f>
        <v>2.6826214000000001E-2</v>
      </c>
      <c r="E45" s="88">
        <f>'110°C'!A23</f>
        <v>120</v>
      </c>
      <c r="F45" s="89">
        <f>'110°C'!E23</f>
        <v>7.3686091999999995E-2</v>
      </c>
      <c r="G45" s="90">
        <f>'140°C'!A23</f>
        <v>2</v>
      </c>
      <c r="H45" s="91">
        <f>'140°C'!E23</f>
        <v>0.101454719</v>
      </c>
      <c r="L45" s="41">
        <f t="shared" si="9"/>
        <v>7.7016580004452635E-4</v>
      </c>
      <c r="P45" s="41">
        <f t="shared" si="10"/>
        <v>6.6069995748173462E-3</v>
      </c>
      <c r="T45" s="41">
        <f t="shared" si="11"/>
        <v>0.15610051578900566</v>
      </c>
    </row>
    <row r="46" spans="1:24">
      <c r="A46" s="86">
        <f>fossil!A24</f>
        <v>9973764</v>
      </c>
      <c r="B46" s="87">
        <f>fossil!E24</f>
        <v>4.2213043999999998E-2</v>
      </c>
      <c r="C46" s="86">
        <f>'80°C'!A24</f>
        <v>120</v>
      </c>
      <c r="D46" s="87">
        <f>'80°C'!E24</f>
        <v>2.8491202E-2</v>
      </c>
      <c r="E46" s="88">
        <f>'110°C'!A24</f>
        <v>120</v>
      </c>
      <c r="F46" s="89">
        <f>'110°C'!E24</f>
        <v>6.4700987000000001E-2</v>
      </c>
      <c r="G46" s="90">
        <f>'140°C'!A24</f>
        <v>2</v>
      </c>
      <c r="H46" s="91">
        <f>'140°C'!E24</f>
        <v>3.3234858999999999E-2</v>
      </c>
    </row>
    <row r="47" spans="1:24">
      <c r="A47" s="86">
        <f>fossil!A25</f>
        <v>9973764</v>
      </c>
      <c r="B47" s="87">
        <f>fossil!E25</f>
        <v>4.4422594000000003E-2</v>
      </c>
      <c r="C47" s="86">
        <f>'80°C'!A25</f>
        <v>1440</v>
      </c>
      <c r="D47" s="87">
        <f>'80°C'!E25</f>
        <v>3.4541695999999997E-2</v>
      </c>
      <c r="E47" s="88">
        <f>'110°C'!A25</f>
        <v>240</v>
      </c>
      <c r="F47" s="89">
        <f>'110°C'!E25</f>
        <v>8.8555435000000002E-2</v>
      </c>
      <c r="G47" s="90">
        <f>'140°C'!A25</f>
        <v>4</v>
      </c>
      <c r="H47" s="91">
        <f>'140°C'!E25</f>
        <v>0.169566522</v>
      </c>
    </row>
    <row r="48" spans="1:24">
      <c r="A48" s="86">
        <f>fossil!A26</f>
        <v>9973764</v>
      </c>
      <c r="B48" s="87">
        <f>fossil!E26</f>
        <v>4.5356008000000003E-2</v>
      </c>
      <c r="C48" s="86">
        <f>'80°C'!A26</f>
        <v>1440</v>
      </c>
      <c r="D48" s="87">
        <f>'80°C'!E26</f>
        <v>4.4213790000000003E-2</v>
      </c>
      <c r="E48" s="88">
        <f>'110°C'!A26</f>
        <v>240</v>
      </c>
      <c r="F48" s="89">
        <f>'110°C'!E26</f>
        <v>9.0450495000000006E-2</v>
      </c>
      <c r="G48" s="90">
        <f>'140°C'!A26</f>
        <v>4</v>
      </c>
      <c r="H48" s="91">
        <f>'140°C'!E26</f>
        <v>0.130644697</v>
      </c>
    </row>
    <row r="49" spans="1:8">
      <c r="A49" s="86">
        <f>fossil!A27</f>
        <v>9272004</v>
      </c>
      <c r="B49" s="87">
        <f>fossil!E27</f>
        <v>3.8903851000000003E-2</v>
      </c>
      <c r="C49" s="86">
        <f>'80°C'!A27</f>
        <v>720</v>
      </c>
      <c r="D49" s="87">
        <f>'80°C'!E27</f>
        <v>3.3988184999999997E-2</v>
      </c>
      <c r="E49" s="88">
        <f>'110°C'!A27</f>
        <v>480</v>
      </c>
      <c r="F49" s="89">
        <f>'110°C'!E27</f>
        <v>0.106663234</v>
      </c>
      <c r="G49" s="90">
        <f>'140°C'!A27</f>
        <v>6</v>
      </c>
      <c r="H49" s="91">
        <f>'140°C'!E27</f>
        <v>6.3889258000000004E-2</v>
      </c>
    </row>
    <row r="50" spans="1:8">
      <c r="A50" s="86">
        <f>fossil!A28</f>
        <v>9272004</v>
      </c>
      <c r="B50" s="87">
        <f>fossil!E28</f>
        <v>3.7864375999999998E-2</v>
      </c>
      <c r="C50" s="86">
        <f>'80°C'!A28</f>
        <v>720</v>
      </c>
      <c r="D50" s="87">
        <f>'80°C'!E28</f>
        <v>3.4056327999999997E-2</v>
      </c>
      <c r="E50" s="88">
        <f>'110°C'!A28</f>
        <v>480</v>
      </c>
      <c r="F50" s="89">
        <f>'110°C'!E28</f>
        <v>0.102514176</v>
      </c>
      <c r="G50" s="90">
        <f>'140°C'!A28</f>
        <v>6</v>
      </c>
      <c r="H50" s="91">
        <f>'140°C'!E28</f>
        <v>6.8200205999999999E-2</v>
      </c>
    </row>
    <row r="51" spans="1:8">
      <c r="A51" s="86">
        <f>fossil!A29</f>
        <v>9272004</v>
      </c>
      <c r="B51" s="87">
        <f>fossil!E29</f>
        <v>4.4225538000000002E-2</v>
      </c>
      <c r="C51" s="86">
        <f>'80°C'!A29</f>
        <v>120</v>
      </c>
      <c r="D51" s="87">
        <f>'80°C'!E29</f>
        <v>3.2216653999999997E-2</v>
      </c>
      <c r="E51" s="88">
        <f>'110°C'!A29</f>
        <v>120</v>
      </c>
      <c r="F51" s="89">
        <f>'110°C'!E29</f>
        <v>7.5547492999999993E-2</v>
      </c>
      <c r="G51" s="90">
        <f>'140°C'!A29</f>
        <v>8</v>
      </c>
      <c r="H51" s="91">
        <f>'140°C'!E29</f>
        <v>0.21663876100000001</v>
      </c>
    </row>
    <row r="52" spans="1:8">
      <c r="A52" s="86">
        <f>fossil!A30</f>
        <v>9272004</v>
      </c>
      <c r="B52" s="87">
        <f>fossil!E30</f>
        <v>4.8188587999999997E-2</v>
      </c>
      <c r="C52" s="86">
        <f>'80°C'!A30</f>
        <v>120</v>
      </c>
      <c r="D52" s="87">
        <f>'80°C'!E30</f>
        <v>3.3915220000000003E-2</v>
      </c>
      <c r="E52" s="88">
        <f>'110°C'!A30</f>
        <v>120</v>
      </c>
      <c r="F52" s="89">
        <f>'110°C'!E30</f>
        <v>7.3187150000000006E-2</v>
      </c>
      <c r="G52" s="90">
        <f>'140°C'!A30</f>
        <v>8</v>
      </c>
      <c r="H52" s="91">
        <f>'140°C'!E30</f>
        <v>0.19212388899999999</v>
      </c>
    </row>
    <row r="53" spans="1:8">
      <c r="A53" s="86">
        <f>fossil!A31</f>
        <v>9272004</v>
      </c>
      <c r="B53" s="87">
        <f>fossil!E31</f>
        <v>4.8917374999999999E-2</v>
      </c>
      <c r="C53" s="86">
        <f>'80°C'!A31</f>
        <v>1440</v>
      </c>
      <c r="D53" s="87">
        <f>'80°C'!E31</f>
        <v>4.6872388000000001E-2</v>
      </c>
      <c r="E53" s="88">
        <f>'110°C'!A31</f>
        <v>240</v>
      </c>
      <c r="F53" s="89">
        <f>'110°C'!E31</f>
        <v>0.115897212</v>
      </c>
      <c r="G53" s="90">
        <f>'140°C'!A31</f>
        <v>24</v>
      </c>
      <c r="H53" s="91">
        <f>'140°C'!E31</f>
        <v>0.148962709</v>
      </c>
    </row>
    <row r="54" spans="1:8">
      <c r="A54" s="86">
        <f>fossil!A32</f>
        <v>9272004</v>
      </c>
      <c r="B54" s="87">
        <f>fossil!E32</f>
        <v>3.8842752000000001E-2</v>
      </c>
      <c r="C54" s="86">
        <f>'80°C'!A32</f>
        <v>1440</v>
      </c>
      <c r="D54" s="87">
        <f>'80°C'!E32</f>
        <v>5.6656080999999997E-2</v>
      </c>
      <c r="E54" s="88">
        <f>'110°C'!A32</f>
        <v>240</v>
      </c>
      <c r="F54" s="89">
        <f>'110°C'!E32</f>
        <v>0.106286899</v>
      </c>
      <c r="G54" s="90">
        <f>'140°C'!A32</f>
        <v>24</v>
      </c>
      <c r="H54" s="91">
        <f>'140°C'!E32</f>
        <v>0.26776418699999999</v>
      </c>
    </row>
    <row r="55" spans="1:8">
      <c r="A55" s="86">
        <f>fossil!A33</f>
        <v>9272004</v>
      </c>
      <c r="B55" s="87">
        <f>fossil!E33</f>
        <v>4.6749804999999998E-2</v>
      </c>
      <c r="C55" s="86">
        <f>'80°C'!A33</f>
        <v>720</v>
      </c>
      <c r="D55" s="87">
        <f>'80°C'!E33</f>
        <v>2.7152961E-2</v>
      </c>
      <c r="E55" s="88">
        <f>'110°C'!A33</f>
        <v>480</v>
      </c>
      <c r="F55" s="89">
        <f>'110°C'!E33</f>
        <v>0.11897812100000001</v>
      </c>
      <c r="G55" s="90">
        <f>'140°C'!A33</f>
        <v>48</v>
      </c>
      <c r="H55" s="91">
        <f>'140°C'!E33</f>
        <v>0.17047157399999999</v>
      </c>
    </row>
    <row r="56" spans="1:8">
      <c r="A56" s="86">
        <f>fossil!A34</f>
        <v>9272004</v>
      </c>
      <c r="B56" s="87">
        <f>fossil!E34</f>
        <v>4.3686245999999998E-2</v>
      </c>
      <c r="C56" s="86">
        <f>'80°C'!A34</f>
        <v>720</v>
      </c>
      <c r="D56" s="87">
        <f>'80°C'!E34</f>
        <v>3.4142902000000003E-2</v>
      </c>
      <c r="E56" s="88">
        <f>'110°C'!A34</f>
        <v>480</v>
      </c>
      <c r="F56" s="89">
        <f>'110°C'!E34</f>
        <v>0.123701636</v>
      </c>
      <c r="G56" s="90">
        <f>'140°C'!A34</f>
        <v>48</v>
      </c>
      <c r="H56" s="91">
        <f>'140°C'!E34</f>
        <v>0.17438295300000001</v>
      </c>
    </row>
    <row r="57" spans="1:8">
      <c r="A57" s="86">
        <f>fossil!A35</f>
        <v>9272004</v>
      </c>
      <c r="B57" s="87">
        <f>fossil!E35</f>
        <v>3.8873387000000002E-2</v>
      </c>
      <c r="C57" s="86">
        <f>'80°C'!A35</f>
        <v>120</v>
      </c>
      <c r="D57" s="87">
        <f>'80°C'!E35</f>
        <v>3.8926002000000001E-2</v>
      </c>
      <c r="E57" s="88">
        <f>'110°C'!A35</f>
        <v>120</v>
      </c>
      <c r="F57" s="89">
        <f>'110°C'!E35</f>
        <v>6.9385385999999993E-2</v>
      </c>
      <c r="G57" s="90">
        <f>'140°C'!A35</f>
        <v>48</v>
      </c>
      <c r="H57" s="91">
        <f>'140°C'!E35</f>
        <v>0.26722583999999999</v>
      </c>
    </row>
    <row r="58" spans="1:8">
      <c r="A58" s="86">
        <f>fossil!A36</f>
        <v>9272004</v>
      </c>
      <c r="B58" s="87">
        <f>fossil!E36</f>
        <v>5.5186789E-2</v>
      </c>
      <c r="C58" s="86">
        <f>'80°C'!A36</f>
        <v>120</v>
      </c>
      <c r="D58" s="87">
        <f>'80°C'!E36</f>
        <v>3.9518000999999997E-2</v>
      </c>
      <c r="E58" s="88">
        <f>'110°C'!A36</f>
        <v>120</v>
      </c>
      <c r="F58" s="89">
        <f>'110°C'!E36</f>
        <v>7.2830443999999994E-2</v>
      </c>
      <c r="G58" s="90">
        <f>'140°C'!A36</f>
        <v>48</v>
      </c>
      <c r="H58" s="91">
        <f>'140°C'!E36</f>
        <v>0.26524349800000002</v>
      </c>
    </row>
    <row r="59" spans="1:8">
      <c r="A59" s="86">
        <f>fossil!A37</f>
        <v>9272004</v>
      </c>
      <c r="B59" s="87">
        <f>fossil!E37</f>
        <v>5.0021540000000003E-2</v>
      </c>
      <c r="C59" s="86">
        <f>'80°C'!A37</f>
        <v>1440</v>
      </c>
      <c r="D59" s="87">
        <f>'80°C'!E37</f>
        <v>4.1230412000000001E-2</v>
      </c>
      <c r="E59" s="88">
        <f>'110°C'!A37</f>
        <v>240</v>
      </c>
      <c r="F59" s="89">
        <f>'110°C'!E37</f>
        <v>0.100116923</v>
      </c>
      <c r="G59" s="90">
        <f>'140°C'!A37</f>
        <v>72</v>
      </c>
      <c r="H59" s="91">
        <f>'140°C'!E37</f>
        <v>0.235224975</v>
      </c>
    </row>
    <row r="60" spans="1:8">
      <c r="A60" s="86">
        <f>fossil!A38</f>
        <v>8877264</v>
      </c>
      <c r="B60" s="87">
        <f>fossil!E38</f>
        <v>5.3342579000000001E-2</v>
      </c>
      <c r="C60" s="86">
        <f>'80°C'!A38</f>
        <v>1440</v>
      </c>
      <c r="D60" s="87">
        <f>'80°C'!E38</f>
        <v>3.7546090999999997E-2</v>
      </c>
      <c r="E60" s="88">
        <f>'110°C'!A38</f>
        <v>240</v>
      </c>
      <c r="F60" s="89">
        <f>'110°C'!E38</f>
        <v>9.8305466999999994E-2</v>
      </c>
      <c r="G60" s="90">
        <f>'140°C'!A38</f>
        <v>72</v>
      </c>
      <c r="H60" s="91">
        <f>'140°C'!E38</f>
        <v>0.32296965</v>
      </c>
    </row>
    <row r="61" spans="1:8">
      <c r="A61" s="86">
        <f>fossil!A39</f>
        <v>8877264</v>
      </c>
      <c r="B61" s="87">
        <f>fossil!E39</f>
        <v>3.9771058999999997E-2</v>
      </c>
      <c r="C61" s="86">
        <f>'80°C'!A39</f>
        <v>720</v>
      </c>
      <c r="D61" s="87">
        <f>'80°C'!E39</f>
        <v>3.9651851000000002E-2</v>
      </c>
      <c r="E61" s="88">
        <f>'110°C'!A39</f>
        <v>480</v>
      </c>
      <c r="F61" s="89">
        <f>'110°C'!E39</f>
        <v>0.121842214</v>
      </c>
      <c r="G61" s="90">
        <f>'140°C'!A39</f>
        <v>96</v>
      </c>
      <c r="H61" s="91">
        <f>'140°C'!E39</f>
        <v>0.244135246</v>
      </c>
    </row>
    <row r="62" spans="1:8">
      <c r="A62" s="86">
        <f>fossil!A40</f>
        <v>8877264</v>
      </c>
      <c r="B62" s="87">
        <f>fossil!E40</f>
        <v>5.7039838000000002E-2</v>
      </c>
      <c r="C62" s="86">
        <f>'80°C'!A40</f>
        <v>720</v>
      </c>
      <c r="D62" s="87">
        <f>'80°C'!E40</f>
        <v>4.8406113000000001E-2</v>
      </c>
      <c r="E62" s="88">
        <f>'110°C'!A40</f>
        <v>480</v>
      </c>
      <c r="F62" s="89">
        <f>'110°C'!E40</f>
        <v>0.11464054799999999</v>
      </c>
      <c r="G62" s="90">
        <f>'140°C'!A40</f>
        <v>96</v>
      </c>
      <c r="H62" s="91">
        <f>'140°C'!E40</f>
        <v>0.28065248999999998</v>
      </c>
    </row>
    <row r="63" spans="1:8">
      <c r="A63" s="86">
        <f>fossil!A41</f>
        <v>5807064</v>
      </c>
      <c r="B63" s="87">
        <f>fossil!E41</f>
        <v>3.2170414000000001E-2</v>
      </c>
      <c r="C63"/>
      <c r="D63"/>
      <c r="E63"/>
      <c r="F63"/>
      <c r="G63" s="90">
        <f>'140°C'!A41</f>
        <v>120</v>
      </c>
      <c r="H63" s="91">
        <f>'140°C'!E41</f>
        <v>0.211089787</v>
      </c>
    </row>
    <row r="64" spans="1:8">
      <c r="A64" s="86">
        <f>fossil!A42</f>
        <v>5807064</v>
      </c>
      <c r="B64" s="87">
        <f>fossil!E42</f>
        <v>4.3828741999999997E-2</v>
      </c>
      <c r="C64"/>
      <c r="D64"/>
      <c r="E64"/>
      <c r="F64"/>
      <c r="G64" s="90">
        <f>'140°C'!A42</f>
        <v>120</v>
      </c>
      <c r="H64" s="91">
        <f>'140°C'!E42</f>
        <v>0.29567439200000001</v>
      </c>
    </row>
    <row r="65" spans="1:8">
      <c r="A65" s="86">
        <f>fossil!A43</f>
        <v>5807064</v>
      </c>
      <c r="B65" s="87">
        <f>fossil!E43</f>
        <v>4.7831935999999999E-2</v>
      </c>
      <c r="C65"/>
      <c r="D65"/>
      <c r="E65"/>
      <c r="F65"/>
      <c r="G65" s="90">
        <f>'140°C'!A43</f>
        <v>1</v>
      </c>
      <c r="H65" s="91">
        <f>'140°C'!E43</f>
        <v>2.7353921999999999E-2</v>
      </c>
    </row>
    <row r="66" spans="1:8">
      <c r="A66" s="86">
        <f>fossil!A44</f>
        <v>5807064</v>
      </c>
      <c r="B66" s="87">
        <f>fossil!E44</f>
        <v>3.3865960000000001E-2</v>
      </c>
      <c r="C66"/>
      <c r="D66"/>
      <c r="E66"/>
      <c r="F66"/>
      <c r="G66" s="90">
        <f>'140°C'!A44</f>
        <v>1</v>
      </c>
      <c r="H66" s="91">
        <f>'140°C'!E44</f>
        <v>2.966361E-2</v>
      </c>
    </row>
    <row r="67" spans="1:8">
      <c r="A67" s="86">
        <f>fossil!A45</f>
        <v>8877264</v>
      </c>
      <c r="B67" s="87">
        <f>fossil!E45</f>
        <v>3.5492972999999997E-2</v>
      </c>
      <c r="C67"/>
      <c r="D67"/>
      <c r="E67"/>
      <c r="F67"/>
      <c r="G67" s="90">
        <f>'140°C'!A45</f>
        <v>2</v>
      </c>
      <c r="H67" s="91">
        <f>'140°C'!E45</f>
        <v>3.2581809000000003E-2</v>
      </c>
    </row>
    <row r="68" spans="1:8">
      <c r="A68" s="86">
        <f>fossil!A46</f>
        <v>8877264</v>
      </c>
      <c r="B68" s="87">
        <f>fossil!E46</f>
        <v>3.6330111999999998E-2</v>
      </c>
      <c r="C68"/>
      <c r="D68"/>
      <c r="E68"/>
      <c r="F68"/>
      <c r="G68" s="90">
        <f>'140°C'!A46</f>
        <v>2</v>
      </c>
      <c r="H68" s="91">
        <f>'140°C'!E46</f>
        <v>3.5053686000000001E-2</v>
      </c>
    </row>
    <row r="69" spans="1:8">
      <c r="A69" s="86">
        <f>fossil!A47</f>
        <v>8877264</v>
      </c>
      <c r="B69" s="87">
        <f>fossil!E47</f>
        <v>3.8809769000000001E-2</v>
      </c>
      <c r="C69"/>
      <c r="D69"/>
      <c r="E69"/>
      <c r="F69"/>
      <c r="G69" s="90">
        <f>'140°C'!A47</f>
        <v>4</v>
      </c>
      <c r="H69" s="91">
        <f>'140°C'!E47</f>
        <v>4.5748058000000001E-2</v>
      </c>
    </row>
    <row r="70" spans="1:8">
      <c r="A70" s="86">
        <f>fossil!A48</f>
        <v>9973764</v>
      </c>
      <c r="B70" s="87">
        <f>fossil!E48</f>
        <v>4.0331657E-2</v>
      </c>
      <c r="C70"/>
      <c r="D70"/>
      <c r="E70"/>
      <c r="F70"/>
      <c r="G70" s="90">
        <f>'140°C'!A48</f>
        <v>4</v>
      </c>
      <c r="H70" s="91">
        <f>'140°C'!E48</f>
        <v>5.1111568000000003E-2</v>
      </c>
    </row>
    <row r="71" spans="1:8">
      <c r="A71" s="86">
        <f>fossil!A49</f>
        <v>9973764</v>
      </c>
      <c r="B71" s="87">
        <f>fossil!E49</f>
        <v>4.1332677999999998E-2</v>
      </c>
      <c r="C71"/>
      <c r="D71"/>
      <c r="E71"/>
      <c r="F71"/>
      <c r="G71" s="90">
        <f>'140°C'!A49</f>
        <v>6</v>
      </c>
      <c r="H71" s="91">
        <f>'140°C'!E49</f>
        <v>6.0569545000000002E-2</v>
      </c>
    </row>
    <row r="72" spans="1:8">
      <c r="A72" s="86">
        <f>fossil!A50</f>
        <v>9272004</v>
      </c>
      <c r="B72" s="87">
        <f>fossil!E50</f>
        <v>4.0012644999999999E-2</v>
      </c>
      <c r="C72"/>
      <c r="D72"/>
      <c r="E72"/>
      <c r="F72"/>
      <c r="G72" s="90">
        <f>'140°C'!A50</f>
        <v>6</v>
      </c>
      <c r="H72" s="91">
        <f>'140°C'!E50</f>
        <v>6.6961485000000001E-2</v>
      </c>
    </row>
    <row r="73" spans="1:8">
      <c r="A73" s="86">
        <f>fossil!A51</f>
        <v>9272004</v>
      </c>
      <c r="B73" s="87">
        <f>fossil!E51</f>
        <v>4.4010940999999998E-2</v>
      </c>
      <c r="C73"/>
      <c r="D73"/>
      <c r="E73"/>
      <c r="F73"/>
      <c r="G73" s="90">
        <f>'140°C'!A51</f>
        <v>8</v>
      </c>
      <c r="H73" s="91">
        <f>'140°C'!E51</f>
        <v>7.6562584000000003E-2</v>
      </c>
    </row>
    <row r="74" spans="1:8">
      <c r="A74" s="86">
        <f>fossil!A52</f>
        <v>9272004</v>
      </c>
      <c r="B74" s="87">
        <f>fossil!E52</f>
        <v>3.5844648999999999E-2</v>
      </c>
      <c r="C74"/>
      <c r="D74"/>
      <c r="E74"/>
      <c r="F74"/>
      <c r="G74" s="90">
        <f>'140°C'!A52</f>
        <v>8</v>
      </c>
      <c r="H74" s="91">
        <f>'140°C'!E52</f>
        <v>6.9534075000000001E-2</v>
      </c>
    </row>
    <row r="75" spans="1:8">
      <c r="A75" s="86">
        <f>fossil!A53</f>
        <v>9272004</v>
      </c>
      <c r="B75" s="87">
        <f>fossil!E53</f>
        <v>3.8429748999999999E-2</v>
      </c>
      <c r="C75"/>
      <c r="D75"/>
      <c r="E75"/>
      <c r="F75"/>
      <c r="G75" s="90">
        <f>'140°C'!A53</f>
        <v>24</v>
      </c>
      <c r="H75" s="91">
        <f>'140°C'!E53</f>
        <v>0.118027668</v>
      </c>
    </row>
    <row r="76" spans="1:8">
      <c r="A76" s="86">
        <f>fossil!A54</f>
        <v>9272004</v>
      </c>
      <c r="B76" s="87">
        <f>fossil!E54</f>
        <v>3.4787576000000001E-2</v>
      </c>
      <c r="C76"/>
      <c r="D76"/>
      <c r="E76"/>
      <c r="F76"/>
      <c r="G76" s="90">
        <f>'140°C'!A54</f>
        <v>24</v>
      </c>
      <c r="H76" s="91">
        <f>'140°C'!E54</f>
        <v>0.14792877700000001</v>
      </c>
    </row>
    <row r="77" spans="1:8">
      <c r="A77" s="86">
        <f>fossil!A55</f>
        <v>9272004</v>
      </c>
      <c r="B77" s="87">
        <f>fossil!E55</f>
        <v>4.7174278E-2</v>
      </c>
      <c r="C77"/>
      <c r="D77"/>
      <c r="E77"/>
      <c r="F77"/>
      <c r="G77" s="90">
        <f>'140°C'!A55</f>
        <v>48</v>
      </c>
      <c r="H77" s="91">
        <f>'140°C'!E55</f>
        <v>0.16504470299999999</v>
      </c>
    </row>
    <row r="78" spans="1:8">
      <c r="A78" s="86">
        <f>fossil!A56</f>
        <v>9272004</v>
      </c>
      <c r="B78" s="87">
        <f>fossil!E56</f>
        <v>5.0021540000000003E-2</v>
      </c>
      <c r="C78"/>
      <c r="D78"/>
      <c r="E78"/>
      <c r="F78"/>
      <c r="G78" s="90">
        <f>'140°C'!A56</f>
        <v>48</v>
      </c>
      <c r="H78" s="91">
        <f>'140°C'!E56</f>
        <v>0.16661197</v>
      </c>
    </row>
    <row r="79" spans="1:8">
      <c r="A79" s="86">
        <f>fossil!A57</f>
        <v>8877264</v>
      </c>
      <c r="B79" s="87">
        <f>fossil!E57</f>
        <v>3.2951951E-2</v>
      </c>
      <c r="C79"/>
      <c r="D79"/>
      <c r="E79"/>
      <c r="F79"/>
      <c r="G79" s="90">
        <f>'140°C'!A57</f>
        <v>72</v>
      </c>
      <c r="H79" s="91">
        <f>'140°C'!E57</f>
        <v>0.21011450300000001</v>
      </c>
    </row>
    <row r="80" spans="1:8">
      <c r="A80" s="86">
        <f>fossil!A58</f>
        <v>5807064</v>
      </c>
      <c r="B80" s="87">
        <f>fossil!E58</f>
        <v>2.6982810999999999E-2</v>
      </c>
      <c r="C80"/>
      <c r="D80"/>
      <c r="E80"/>
      <c r="F80"/>
      <c r="G80" s="90">
        <f>'140°C'!A58</f>
        <v>72</v>
      </c>
      <c r="H80" s="91">
        <f>'140°C'!E58</f>
        <v>0.21165437500000001</v>
      </c>
    </row>
    <row r="81" spans="1:24">
      <c r="A81" s="86">
        <f>fossil!A59</f>
        <v>5807064</v>
      </c>
      <c r="B81" s="87">
        <f>fossil!E59</f>
        <v>4.0421126000000002E-2</v>
      </c>
      <c r="C81"/>
      <c r="D81"/>
      <c r="E81"/>
      <c r="F81"/>
      <c r="G81" s="90">
        <f>'140°C'!A59</f>
        <v>96</v>
      </c>
      <c r="H81" s="91">
        <f>'140°C'!E59</f>
        <v>0.23894530999999999</v>
      </c>
    </row>
    <row r="82" spans="1:24">
      <c r="A82" s="86">
        <f>fossil!A60</f>
        <v>5807064</v>
      </c>
      <c r="B82" s="87">
        <f>fossil!E60</f>
        <v>2.8340015E-2</v>
      </c>
      <c r="C82"/>
      <c r="D82"/>
      <c r="E82"/>
      <c r="F82"/>
      <c r="G82" s="90">
        <f>'140°C'!A60</f>
        <v>96</v>
      </c>
      <c r="H82" s="91">
        <f>'140°C'!E60</f>
        <v>0.23075554100000001</v>
      </c>
    </row>
    <row r="83" spans="1:24">
      <c r="A83" s="86">
        <f>fossil!A61</f>
        <v>8877264</v>
      </c>
      <c r="B83" s="87">
        <f>fossil!E61</f>
        <v>4.7062837637130331E-2</v>
      </c>
      <c r="C83"/>
      <c r="D83"/>
      <c r="E83"/>
      <c r="F83"/>
      <c r="G83" s="90">
        <f>'140°C'!A61</f>
        <v>120</v>
      </c>
      <c r="H83" s="91">
        <f>'140°C'!E61</f>
        <v>0.26701920499999998</v>
      </c>
    </row>
    <row r="84" spans="1:24">
      <c r="A84" s="86">
        <f>fossil!A62</f>
        <v>8877264</v>
      </c>
      <c r="B84" s="87">
        <f>fossil!E62</f>
        <v>5.1797933883367467E-2</v>
      </c>
      <c r="C84"/>
      <c r="D84"/>
      <c r="E84"/>
      <c r="F84"/>
      <c r="G84" s="90">
        <f>'140°C'!A62</f>
        <v>120</v>
      </c>
      <c r="H84" s="91">
        <f>'140°C'!E62</f>
        <v>0.26723036900000002</v>
      </c>
      <c r="X84" s="123"/>
    </row>
    <row r="85" spans="1:24">
      <c r="A85" s="86">
        <f>fossil!A63</f>
        <v>8877264</v>
      </c>
      <c r="B85" s="87">
        <f>fossil!E63</f>
        <v>5.267529129727349E-2</v>
      </c>
      <c r="C85"/>
      <c r="D85"/>
      <c r="E85"/>
      <c r="F85"/>
      <c r="G85" s="90">
        <f>'140°C'!A63</f>
        <v>1</v>
      </c>
      <c r="H85" s="91">
        <f>'140°C'!E63</f>
        <v>3.2759398000000002E-2</v>
      </c>
    </row>
    <row r="86" spans="1:24">
      <c r="A86" s="86">
        <f>fossil!A64</f>
        <v>8877264</v>
      </c>
      <c r="B86" s="87">
        <f>fossil!E64</f>
        <v>3.4740728772976431E-2</v>
      </c>
      <c r="C86"/>
      <c r="D86"/>
      <c r="E86"/>
      <c r="F86"/>
      <c r="G86" s="90">
        <f>'140°C'!A64</f>
        <v>1</v>
      </c>
      <c r="H86" s="91">
        <f>'140°C'!E64</f>
        <v>5.0820627E-2</v>
      </c>
    </row>
    <row r="87" spans="1:24">
      <c r="A87" s="86">
        <f>fossil!A65</f>
        <v>8877264</v>
      </c>
      <c r="B87" s="87">
        <f>fossil!E65</f>
        <v>5.048722976487488E-2</v>
      </c>
      <c r="C87"/>
      <c r="D87"/>
      <c r="E87"/>
      <c r="F87"/>
      <c r="G87" s="90">
        <f>'140°C'!A65</f>
        <v>2</v>
      </c>
      <c r="H87" s="91">
        <f>'140°C'!E65</f>
        <v>3.8809353999999997E-2</v>
      </c>
    </row>
    <row r="88" spans="1:24">
      <c r="A88" s="86">
        <f>fossil!A66</f>
        <v>8877264</v>
      </c>
      <c r="B88" s="87">
        <f>fossil!E66</f>
        <v>6.5544913537192662E-2</v>
      </c>
      <c r="C88"/>
      <c r="D88"/>
      <c r="E88"/>
      <c r="F88"/>
      <c r="G88" s="90">
        <f>'140°C'!A66</f>
        <v>2</v>
      </c>
      <c r="H88" s="91">
        <f>'140°C'!E66</f>
        <v>3.6811336E-2</v>
      </c>
    </row>
    <row r="89" spans="1:24">
      <c r="A89" s="86">
        <f>fossil!A67</f>
        <v>8877264</v>
      </c>
      <c r="B89" s="87">
        <f>fossil!E67</f>
        <v>4.530987248616776E-2</v>
      </c>
      <c r="C89"/>
      <c r="D89"/>
      <c r="E89"/>
      <c r="F89"/>
      <c r="G89" s="90">
        <f>'140°C'!A67</f>
        <v>4</v>
      </c>
      <c r="H89" s="91">
        <f>'140°C'!E67</f>
        <v>7.4068652999999998E-2</v>
      </c>
    </row>
    <row r="90" spans="1:24">
      <c r="A90" s="86">
        <f>fossil!A68</f>
        <v>8877264</v>
      </c>
      <c r="B90" s="87">
        <f>fossil!E68</f>
        <v>4.3982262797232372E-2</v>
      </c>
      <c r="C90"/>
      <c r="D90"/>
      <c r="E90"/>
      <c r="F90"/>
      <c r="G90" s="90">
        <f>'140°C'!A68</f>
        <v>4</v>
      </c>
      <c r="H90" s="91">
        <f>'140°C'!E68</f>
        <v>6.5217130999999998E-2</v>
      </c>
    </row>
    <row r="91" spans="1:24">
      <c r="A91" s="86">
        <f>fossil!A69</f>
        <v>8877264</v>
      </c>
      <c r="B91" s="87">
        <f>fossil!E69</f>
        <v>4.6510835074835451E-2</v>
      </c>
      <c r="C91"/>
      <c r="D91"/>
      <c r="E91"/>
      <c r="F91"/>
      <c r="G91" s="90">
        <f>'140°C'!A69</f>
        <v>6</v>
      </c>
      <c r="H91" s="91">
        <f>'140°C'!E69</f>
        <v>8.2785571000000002E-2</v>
      </c>
    </row>
    <row r="92" spans="1:24">
      <c r="A92" s="86">
        <f>fossil!A70</f>
        <v>8877264</v>
      </c>
      <c r="B92" s="87">
        <f>fossil!E70</f>
        <v>4.9699320939062881E-2</v>
      </c>
      <c r="C92"/>
      <c r="D92"/>
      <c r="E92"/>
      <c r="F92"/>
      <c r="G92" s="90">
        <f>'140°C'!A70</f>
        <v>6</v>
      </c>
      <c r="H92" s="91">
        <f>'140°C'!E70</f>
        <v>7.1389767000000007E-2</v>
      </c>
    </row>
    <row r="93" spans="1:24">
      <c r="A93" s="86">
        <f>fossil!A71</f>
        <v>8877264</v>
      </c>
      <c r="B93" s="87">
        <f>fossil!E71</f>
        <v>6.1459809713500325E-2</v>
      </c>
      <c r="C93"/>
      <c r="D93"/>
      <c r="E93"/>
      <c r="F93"/>
      <c r="G93" s="90">
        <f>'140°C'!A71</f>
        <v>8</v>
      </c>
      <c r="H93" s="91">
        <f>'140°C'!E71</f>
        <v>8.3025767E-2</v>
      </c>
    </row>
    <row r="94" spans="1:24">
      <c r="A94" s="86">
        <f>fossil!A72</f>
        <v>8877264</v>
      </c>
      <c r="B94" s="87">
        <f>fossil!E72</f>
        <v>5.1290593149024011E-2</v>
      </c>
      <c r="C94"/>
      <c r="D94"/>
      <c r="E94"/>
      <c r="F94"/>
      <c r="G94" s="90">
        <f>'140°C'!A72</f>
        <v>8</v>
      </c>
      <c r="H94" s="91">
        <f>'140°C'!E72</f>
        <v>9.0328160000000005E-2</v>
      </c>
    </row>
    <row r="95" spans="1:24">
      <c r="A95" s="86">
        <f>fossil!A73</f>
        <v>8877264</v>
      </c>
      <c r="B95" s="87">
        <f>fossil!E73</f>
        <v>4.6558345178588624E-2</v>
      </c>
      <c r="C95"/>
      <c r="D95"/>
      <c r="E95"/>
      <c r="F95"/>
      <c r="G95" s="90">
        <f>'140°C'!A73</f>
        <v>24</v>
      </c>
      <c r="H95" s="91">
        <f>'140°C'!E73</f>
        <v>0.14861401299999999</v>
      </c>
    </row>
    <row r="96" spans="1:24">
      <c r="A96" s="86">
        <f>fossil!A74</f>
        <v>8877264</v>
      </c>
      <c r="B96" s="87">
        <f>fossil!E74</f>
        <v>4.6999939576194291E-2</v>
      </c>
      <c r="C96"/>
      <c r="D96"/>
      <c r="E96"/>
      <c r="F96"/>
      <c r="G96" s="90">
        <f>'140°C'!A74</f>
        <v>24</v>
      </c>
      <c r="H96" s="91">
        <f>'140°C'!E74</f>
        <v>0.14073538199999999</v>
      </c>
    </row>
    <row r="97" spans="1:8">
      <c r="A97" s="86">
        <f>fossil!A75</f>
        <v>8877264</v>
      </c>
      <c r="B97" s="87">
        <f>fossil!E75</f>
        <v>3.3182581784269582E-2</v>
      </c>
      <c r="C97"/>
      <c r="D97"/>
      <c r="E97"/>
      <c r="F97"/>
      <c r="G97" s="90">
        <f>'140°C'!A75</f>
        <v>48</v>
      </c>
      <c r="H97" s="91">
        <f>'140°C'!E75</f>
        <v>0.17065186299999999</v>
      </c>
    </row>
    <row r="98" spans="1:8">
      <c r="A98" s="86">
        <f>fossil!A76</f>
        <v>8877264</v>
      </c>
      <c r="B98" s="87">
        <f>fossil!E76</f>
        <v>3.1811447151177882E-2</v>
      </c>
      <c r="C98"/>
      <c r="D98"/>
      <c r="E98"/>
      <c r="F98"/>
      <c r="G98" s="90">
        <f>'140°C'!A76</f>
        <v>48</v>
      </c>
      <c r="H98" s="91">
        <f>'140°C'!E76</f>
        <v>0.175100489</v>
      </c>
    </row>
    <row r="99" spans="1:8">
      <c r="A99" s="86">
        <f>fossil!A77</f>
        <v>8877264</v>
      </c>
      <c r="B99" s="87">
        <f>fossil!E77</f>
        <v>9.4802680385099133E-2</v>
      </c>
      <c r="C99"/>
      <c r="D99"/>
      <c r="E99"/>
      <c r="F99"/>
      <c r="G99" s="90">
        <f>'140°C'!A77</f>
        <v>48</v>
      </c>
      <c r="H99" s="91">
        <f>'140°C'!E77</f>
        <v>0.151194991</v>
      </c>
    </row>
    <row r="100" spans="1:8">
      <c r="A100" s="86">
        <f>fossil!A78</f>
        <v>8877264</v>
      </c>
      <c r="B100" s="87">
        <f>fossil!E78</f>
        <v>4.3833496788576135E-2</v>
      </c>
      <c r="C100"/>
      <c r="D100"/>
      <c r="E100"/>
      <c r="F100"/>
      <c r="G100" s="90">
        <f>'140°C'!A78</f>
        <v>48</v>
      </c>
      <c r="H100" s="91">
        <f>'140°C'!E78</f>
        <v>0.16105066600000001</v>
      </c>
    </row>
    <row r="101" spans="1:8">
      <c r="A101" s="86">
        <f>fossil!A79</f>
        <v>8877264</v>
      </c>
      <c r="B101" s="87">
        <f>fossil!E79</f>
        <v>4.7906808347189841E-2</v>
      </c>
      <c r="C101"/>
      <c r="D101"/>
      <c r="E101"/>
      <c r="F101"/>
      <c r="G101" s="90">
        <f>'140°C'!A79</f>
        <v>72</v>
      </c>
      <c r="H101" s="91">
        <f>'140°C'!E79</f>
        <v>0.173356172</v>
      </c>
    </row>
    <row r="102" spans="1:8">
      <c r="A102" s="86">
        <f>fossil!A80</f>
        <v>8877264</v>
      </c>
      <c r="B102" s="87">
        <f>fossil!E80</f>
        <v>4.1554668285543814E-2</v>
      </c>
      <c r="C102"/>
      <c r="D102"/>
      <c r="E102"/>
      <c r="F102"/>
      <c r="G102" s="90">
        <f>'140°C'!A80</f>
        <v>96</v>
      </c>
      <c r="H102" s="91">
        <f>'140°C'!E80</f>
        <v>0.17988259200000001</v>
      </c>
    </row>
    <row r="103" spans="1:8">
      <c r="A103" s="86">
        <f>fossil!A81</f>
        <v>8877264</v>
      </c>
      <c r="B103" s="87">
        <f>fossil!E81</f>
        <v>3.7097043036702707E-2</v>
      </c>
      <c r="C103"/>
      <c r="D103"/>
      <c r="E103"/>
      <c r="F103"/>
      <c r="G103" s="90">
        <f>'140°C'!A81</f>
        <v>96</v>
      </c>
      <c r="H103" s="91">
        <f>'140°C'!E81</f>
        <v>0.182733377</v>
      </c>
    </row>
    <row r="104" spans="1:8">
      <c r="A104" s="86">
        <f>fossil!A82</f>
        <v>8877264</v>
      </c>
      <c r="B104" s="87">
        <f>fossil!E82</f>
        <v>4.4770952708278175E-2</v>
      </c>
      <c r="C104"/>
      <c r="D104"/>
      <c r="E104"/>
      <c r="F104"/>
      <c r="G104" s="90">
        <f>'140°C'!A82</f>
        <v>120</v>
      </c>
      <c r="H104" s="91">
        <f>'140°C'!E82</f>
        <v>0.18647023400000001</v>
      </c>
    </row>
    <row r="105" spans="1:8">
      <c r="A105" s="86">
        <f>fossil!A83</f>
        <v>5149164</v>
      </c>
      <c r="B105" s="87">
        <f>fossil!E83</f>
        <v>9.537293873826018E-2</v>
      </c>
      <c r="C105"/>
      <c r="D105"/>
      <c r="E105"/>
      <c r="F105"/>
      <c r="G105" s="90">
        <f>'140°C'!A83</f>
        <v>120</v>
      </c>
      <c r="H105" s="91">
        <f>'140°C'!E83</f>
        <v>0.18018848600000001</v>
      </c>
    </row>
    <row r="106" spans="1:8">
      <c r="A106" s="86">
        <f>fossil!A84</f>
        <v>5149164</v>
      </c>
      <c r="B106" s="87">
        <f>fossil!E84</f>
        <v>4.4301085396904569E-2</v>
      </c>
      <c r="C106"/>
      <c r="D106"/>
      <c r="E106"/>
      <c r="F106"/>
      <c r="G106" s="90">
        <f>'140°C'!A84</f>
        <v>1</v>
      </c>
      <c r="H106" s="91">
        <f>'140°C'!E84</f>
        <v>3.7055309000000002E-2</v>
      </c>
    </row>
    <row r="107" spans="1:8">
      <c r="A107" s="86">
        <f>fossil!A85</f>
        <v>5149164</v>
      </c>
      <c r="B107" s="87">
        <f>fossil!E85</f>
        <v>4.1762166654949237E-2</v>
      </c>
      <c r="C107"/>
      <c r="D107"/>
      <c r="E107"/>
      <c r="F107"/>
      <c r="G107" s="90">
        <f>'140°C'!A85</f>
        <v>1</v>
      </c>
      <c r="H107" s="91">
        <f>'140°C'!E85</f>
        <v>4.5069169999999999E-2</v>
      </c>
    </row>
    <row r="108" spans="1:8">
      <c r="A108" s="86">
        <f>fossil!A86</f>
        <v>5149164</v>
      </c>
      <c r="B108" s="87">
        <f>fossil!E86</f>
        <v>6.4094840600004963E-2</v>
      </c>
      <c r="C108"/>
      <c r="D108"/>
      <c r="E108"/>
      <c r="F108"/>
      <c r="G108" s="90">
        <f>'140°C'!A86</f>
        <v>2</v>
      </c>
      <c r="H108" s="91">
        <f>'140°C'!E86</f>
        <v>3.1707421999999999E-2</v>
      </c>
    </row>
    <row r="109" spans="1:8">
      <c r="A109" s="86">
        <f>fossil!A87</f>
        <v>5149164</v>
      </c>
      <c r="B109" s="87">
        <f>fossil!E87</f>
        <v>5.6592129839079422E-2</v>
      </c>
      <c r="C109"/>
      <c r="D109"/>
      <c r="E109"/>
      <c r="F109"/>
      <c r="G109" s="90">
        <f>'140°C'!A87</f>
        <v>2</v>
      </c>
      <c r="H109" s="91">
        <f>'140°C'!E87</f>
        <v>4.4920612999999998E-2</v>
      </c>
    </row>
    <row r="110" spans="1:8">
      <c r="A110" s="86">
        <f>fossil!A88</f>
        <v>5149164</v>
      </c>
      <c r="B110" s="87">
        <f>fossil!E88</f>
        <v>7.3846492778814415E-2</v>
      </c>
      <c r="C110"/>
      <c r="D110"/>
      <c r="E110"/>
      <c r="F110"/>
      <c r="G110" s="90">
        <f>'140°C'!A88</f>
        <v>4</v>
      </c>
      <c r="H110" s="91">
        <f>'140°C'!E88</f>
        <v>5.2411437999999998E-2</v>
      </c>
    </row>
    <row r="111" spans="1:8">
      <c r="A111" s="86">
        <f>fossil!A89</f>
        <v>4491264</v>
      </c>
      <c r="B111" s="87">
        <f>fossil!E89</f>
        <v>7.5049331109852166E-2</v>
      </c>
      <c r="C111"/>
      <c r="D111"/>
      <c r="E111"/>
      <c r="F111"/>
      <c r="G111" s="90">
        <f>'140°C'!A89</f>
        <v>4</v>
      </c>
      <c r="H111" s="91">
        <f>'140°C'!E89</f>
        <v>5.1262978000000001E-2</v>
      </c>
    </row>
    <row r="112" spans="1:8">
      <c r="A112" s="86">
        <f>fossil!A90</f>
        <v>4491264</v>
      </c>
      <c r="B112" s="87">
        <f>fossil!E90</f>
        <v>8.6216263025151979E-2</v>
      </c>
      <c r="C112"/>
      <c r="D112"/>
      <c r="E112"/>
      <c r="F112"/>
      <c r="G112" s="90">
        <f>'140°C'!A90</f>
        <v>6</v>
      </c>
      <c r="H112" s="91">
        <f>'140°C'!E90</f>
        <v>6.6634057999999996E-2</v>
      </c>
    </row>
    <row r="113" spans="1:9">
      <c r="A113" s="86">
        <f>fossil!A91</f>
        <v>4491264</v>
      </c>
      <c r="B113" s="87">
        <f>fossil!E91</f>
        <v>6.5792556771962912E-2</v>
      </c>
      <c r="C113"/>
      <c r="D113"/>
      <c r="E113"/>
      <c r="F113"/>
      <c r="G113" s="90">
        <f>'140°C'!A91</f>
        <v>6</v>
      </c>
      <c r="H113" s="91">
        <f>'140°C'!E91</f>
        <v>6.6178526000000001E-2</v>
      </c>
    </row>
    <row r="114" spans="1:9">
      <c r="A114" s="86">
        <f>fossil!A92</f>
        <v>4491264</v>
      </c>
      <c r="B114" s="87">
        <f>fossil!E92</f>
        <v>4.9902910765156037E-2</v>
      </c>
      <c r="C114"/>
      <c r="D114"/>
      <c r="E114"/>
      <c r="F114"/>
      <c r="G114" s="90">
        <f>'140°C'!A92</f>
        <v>8</v>
      </c>
      <c r="H114" s="91">
        <f>'140°C'!E92</f>
        <v>7.8294153000000005E-2</v>
      </c>
    </row>
    <row r="115" spans="1:9">
      <c r="A115" s="86">
        <f>fossil!A93</f>
        <v>4491264</v>
      </c>
      <c r="B115" s="87">
        <f>fossil!E93</f>
        <v>4.3516842162152784E-2</v>
      </c>
      <c r="C115"/>
      <c r="D115"/>
      <c r="E115"/>
      <c r="F115"/>
      <c r="G115" s="90">
        <f>'140°C'!A93</f>
        <v>8</v>
      </c>
      <c r="H115" s="91">
        <f>'140°C'!E93</f>
        <v>7.6465658000000006E-2</v>
      </c>
    </row>
    <row r="116" spans="1:9">
      <c r="A116" s="86">
        <f>fossil!A94</f>
        <v>4491264</v>
      </c>
      <c r="B116" s="87">
        <f>fossil!E94</f>
        <v>8.3993491364227846E-2</v>
      </c>
      <c r="C116"/>
      <c r="D116"/>
      <c r="E116"/>
      <c r="F116"/>
      <c r="G116" s="90">
        <f>'140°C'!A94</f>
        <v>24</v>
      </c>
      <c r="H116" s="91">
        <f>'140°C'!E94</f>
        <v>0.136467915</v>
      </c>
    </row>
    <row r="117" spans="1:9">
      <c r="A117" s="86">
        <f>fossil!A95</f>
        <v>4491264</v>
      </c>
      <c r="B117" s="87">
        <f>fossil!E95</f>
        <v>4.2581394280680855E-2</v>
      </c>
      <c r="C117"/>
      <c r="D117"/>
      <c r="E117"/>
      <c r="F117"/>
      <c r="G117" s="90">
        <f>'140°C'!A95</f>
        <v>24</v>
      </c>
      <c r="H117" s="91">
        <f>'140°C'!E95</f>
        <v>0.13206388699999999</v>
      </c>
    </row>
    <row r="118" spans="1:9">
      <c r="A118" s="86">
        <f>fossil!A96</f>
        <v>4491264</v>
      </c>
      <c r="B118" s="87">
        <f>fossil!E96</f>
        <v>4.0819039407148795E-2</v>
      </c>
      <c r="C118"/>
      <c r="D118"/>
      <c r="E118"/>
      <c r="F118"/>
      <c r="G118" s="90">
        <f>'140°C'!A96</f>
        <v>48</v>
      </c>
      <c r="H118" s="91">
        <f>'140°C'!E96</f>
        <v>0.16910413199999999</v>
      </c>
    </row>
    <row r="119" spans="1:9">
      <c r="A119" s="86">
        <f>fossil!A97</f>
        <v>6464964</v>
      </c>
      <c r="B119" s="87">
        <f>fossil!E97</f>
        <v>6.6815794474629112E-2</v>
      </c>
      <c r="C119"/>
      <c r="D119"/>
      <c r="E119"/>
      <c r="F119"/>
      <c r="G119" s="90">
        <f>'140°C'!A97</f>
        <v>48</v>
      </c>
      <c r="H119" s="91">
        <f>'140°C'!E97</f>
        <v>0.16184935</v>
      </c>
    </row>
    <row r="120" spans="1:9">
      <c r="A120" s="86">
        <f>fossil!A98</f>
        <v>6464964</v>
      </c>
      <c r="B120" s="87">
        <f>fossil!E98</f>
        <v>5.6722501332152619E-2</v>
      </c>
      <c r="C120"/>
      <c r="D120"/>
      <c r="E120"/>
      <c r="F120"/>
      <c r="G120" s="90">
        <f>'140°C'!A98</f>
        <v>48</v>
      </c>
      <c r="H120" s="91">
        <f>'140°C'!E98</f>
        <v>0.14339353499999999</v>
      </c>
    </row>
    <row r="121" spans="1:9">
      <c r="A121" s="86">
        <f>fossil!A99</f>
        <v>6464964</v>
      </c>
      <c r="B121" s="87">
        <f>fossil!E99</f>
        <v>7.4765249957005481E-2</v>
      </c>
      <c r="C121"/>
      <c r="D121"/>
      <c r="E121"/>
      <c r="F121"/>
      <c r="G121" s="90">
        <f>'140°C'!A99</f>
        <v>48</v>
      </c>
      <c r="H121" s="91">
        <f>'140°C'!E99</f>
        <v>0.131290411</v>
      </c>
    </row>
    <row r="122" spans="1:9">
      <c r="A122" s="86">
        <f>fossil!A100</f>
        <v>6464964</v>
      </c>
      <c r="B122" s="87">
        <f>fossil!E100</f>
        <v>4.6659857306943442E-2</v>
      </c>
      <c r="C122"/>
      <c r="D122"/>
      <c r="E122"/>
      <c r="F122"/>
      <c r="G122" s="90">
        <f>'140°C'!A100</f>
        <v>72</v>
      </c>
      <c r="H122" s="91">
        <f>'140°C'!E100</f>
        <v>0.13180620400000001</v>
      </c>
    </row>
    <row r="123" spans="1:9">
      <c r="A123" s="86">
        <f>fossil!A101</f>
        <v>8877264</v>
      </c>
      <c r="B123" s="87">
        <f>fossil!E101</f>
        <v>3.9524726907213439E-2</v>
      </c>
      <c r="C123"/>
      <c r="D123"/>
      <c r="E123"/>
      <c r="F123"/>
      <c r="G123" s="90">
        <f>'140°C'!A101</f>
        <v>72</v>
      </c>
      <c r="H123" s="91">
        <f>'140°C'!E101</f>
        <v>0.147145161</v>
      </c>
    </row>
    <row r="124" spans="1:9">
      <c r="A124" s="86">
        <f>fossil!A102</f>
        <v>8877264</v>
      </c>
      <c r="B124" s="87">
        <f>fossil!E102</f>
        <v>3.981236059922981E-2</v>
      </c>
      <c r="C124"/>
      <c r="D124"/>
      <c r="E124"/>
      <c r="F124"/>
      <c r="G124" s="90">
        <f>'140°C'!A102</f>
        <v>96</v>
      </c>
      <c r="H124" s="91">
        <f>'140°C'!E102</f>
        <v>0.14771990099999999</v>
      </c>
    </row>
    <row r="125" spans="1:9">
      <c r="A125" s="86">
        <f>fossil!A103</f>
        <v>11508864</v>
      </c>
      <c r="B125" s="87">
        <f>fossil!E103</f>
        <v>2.8447837249741599E-2</v>
      </c>
      <c r="C125"/>
      <c r="D125"/>
      <c r="E125"/>
      <c r="F125"/>
      <c r="G125" s="90">
        <f>'140°C'!A103</f>
        <v>96</v>
      </c>
      <c r="H125" s="91">
        <f>'140°C'!E103</f>
        <v>0.153849656</v>
      </c>
    </row>
    <row r="126" spans="1:9">
      <c r="A126" s="86">
        <f>fossil!A104</f>
        <v>11508864</v>
      </c>
      <c r="B126" s="87">
        <f>fossil!E104</f>
        <v>4.9954645545569949E-2</v>
      </c>
      <c r="C126"/>
      <c r="D126"/>
      <c r="E126"/>
      <c r="F126"/>
      <c r="G126" s="90">
        <f>'140°C'!A104</f>
        <v>120</v>
      </c>
      <c r="H126" s="91">
        <f>'140°C'!E104</f>
        <v>0.15476706500000001</v>
      </c>
    </row>
    <row r="127" spans="1:9">
      <c r="A127" s="86">
        <f>fossil!A105</f>
        <v>11508864</v>
      </c>
      <c r="B127" s="87">
        <f>fossil!E105</f>
        <v>5.8930310958657653E-2</v>
      </c>
      <c r="C127"/>
      <c r="D127"/>
      <c r="E127"/>
      <c r="F127"/>
      <c r="G127" s="90">
        <f>'140°C'!A105</f>
        <v>120</v>
      </c>
      <c r="H127" s="91">
        <f>'140°C'!E105</f>
        <v>0.15125688200000001</v>
      </c>
    </row>
    <row r="128" spans="1:9">
      <c r="A128" s="86">
        <f>fossil!A106</f>
        <v>11508864</v>
      </c>
      <c r="B128" s="87">
        <f>fossil!E106</f>
        <v>4.181753553256301E-2</v>
      </c>
      <c r="C128"/>
      <c r="D128"/>
      <c r="E128"/>
      <c r="F128"/>
      <c r="G128"/>
      <c r="H128"/>
      <c r="I128"/>
    </row>
    <row r="129" spans="1:9">
      <c r="A129" s="86">
        <f>fossil!A107</f>
        <v>11508864</v>
      </c>
      <c r="B129" s="87">
        <f>fossil!E107</f>
        <v>3.5811484846938628E-2</v>
      </c>
      <c r="C129"/>
      <c r="D129"/>
      <c r="E129"/>
      <c r="F129"/>
      <c r="G129"/>
      <c r="H129"/>
      <c r="I129"/>
    </row>
    <row r="130" spans="1:9">
      <c r="A130" s="86">
        <f>fossil!A108</f>
        <v>11508864</v>
      </c>
      <c r="B130" s="87">
        <f>fossil!E108</f>
        <v>5.4190000343548032E-2</v>
      </c>
      <c r="C130"/>
      <c r="D130"/>
      <c r="E130"/>
      <c r="F130"/>
      <c r="G130"/>
      <c r="H130"/>
      <c r="I130"/>
    </row>
    <row r="131" spans="1:9">
      <c r="A131" s="86">
        <f>fossil!A109</f>
        <v>11508864</v>
      </c>
      <c r="B131" s="87">
        <f>fossil!E109</f>
        <v>3.8627347288018525E-2</v>
      </c>
      <c r="C131"/>
      <c r="D131"/>
      <c r="E131"/>
      <c r="F131"/>
      <c r="G131"/>
      <c r="H131"/>
      <c r="I131"/>
    </row>
    <row r="132" spans="1:9">
      <c r="A132" s="86">
        <f>fossil!A110</f>
        <v>11508864</v>
      </c>
      <c r="B132" s="87">
        <f>fossil!E110</f>
        <v>2.4039890367152015E-2</v>
      </c>
      <c r="C132"/>
      <c r="D132"/>
      <c r="E132"/>
      <c r="F132"/>
      <c r="G132"/>
      <c r="H132"/>
      <c r="I132"/>
    </row>
    <row r="133" spans="1:9">
      <c r="A133" s="86">
        <f>fossil!A111</f>
        <v>11508864</v>
      </c>
      <c r="B133" s="87">
        <f>fossil!E111</f>
        <v>2.9404761976708643E-2</v>
      </c>
      <c r="C133"/>
      <c r="D133"/>
      <c r="E133"/>
      <c r="F133"/>
      <c r="G133"/>
      <c r="H133"/>
      <c r="I133"/>
    </row>
    <row r="134" spans="1:9">
      <c r="A134" s="86">
        <f>fossil!A112</f>
        <v>10631664</v>
      </c>
      <c r="B134" s="87">
        <f>fossil!E112</f>
        <v>4.7894537283673218E-2</v>
      </c>
      <c r="C134"/>
      <c r="D134"/>
      <c r="E134"/>
      <c r="F134"/>
      <c r="G134"/>
      <c r="H134"/>
      <c r="I134"/>
    </row>
    <row r="135" spans="1:9">
      <c r="A135" s="86">
        <f>fossil!A113</f>
        <v>9315864</v>
      </c>
      <c r="B135" s="87">
        <f>fossil!E113</f>
        <v>4.0426966216891555E-2</v>
      </c>
      <c r="C135"/>
      <c r="D135"/>
      <c r="E135"/>
      <c r="F135"/>
      <c r="G135"/>
      <c r="H135"/>
      <c r="I135"/>
    </row>
    <row r="136" spans="1:9">
      <c r="A136" s="86">
        <f>fossil!A114</f>
        <v>9315864</v>
      </c>
      <c r="B136" s="87">
        <f>fossil!E114</f>
        <v>3.8563608822843869E-2</v>
      </c>
      <c r="C136"/>
      <c r="D136"/>
      <c r="E136"/>
      <c r="F136"/>
      <c r="G136"/>
      <c r="H136"/>
      <c r="I136"/>
    </row>
    <row r="137" spans="1:9">
      <c r="A137" s="86">
        <f>fossil!A115</f>
        <v>9201828</v>
      </c>
      <c r="B137" s="87">
        <f>fossil!E115</f>
        <v>3.9136136447609632E-2</v>
      </c>
      <c r="C137"/>
      <c r="D137"/>
      <c r="E137"/>
      <c r="F137"/>
      <c r="G137"/>
      <c r="H137"/>
      <c r="I137"/>
    </row>
    <row r="138" spans="1:9">
      <c r="A138" s="86">
        <f>fossil!A116</f>
        <v>9315864</v>
      </c>
      <c r="B138" s="87">
        <f>fossil!E116</f>
        <v>5.1683875483165859E-2</v>
      </c>
      <c r="C138"/>
      <c r="D138"/>
      <c r="E138"/>
      <c r="F138"/>
      <c r="G138"/>
      <c r="H138"/>
      <c r="I138"/>
    </row>
    <row r="139" spans="1:9">
      <c r="A139" s="86">
        <f>fossil!A117</f>
        <v>9315864</v>
      </c>
      <c r="B139" s="87">
        <f>fossil!E117</f>
        <v>5.800668339160546E-2</v>
      </c>
      <c r="C139"/>
      <c r="D139"/>
      <c r="E139"/>
      <c r="F139"/>
      <c r="G139"/>
      <c r="H139"/>
      <c r="I139"/>
    </row>
    <row r="140" spans="1:9">
      <c r="A140" s="86">
        <f>fossil!A118</f>
        <v>9315864</v>
      </c>
      <c r="B140" s="87">
        <f>fossil!E118</f>
        <v>5.3345010544027821E-2</v>
      </c>
      <c r="C140"/>
      <c r="D140"/>
      <c r="E140"/>
      <c r="F140"/>
      <c r="G140"/>
      <c r="H140"/>
      <c r="I140"/>
    </row>
    <row r="141" spans="1:9" customFormat="1">
      <c r="A141" s="86"/>
      <c r="B141" s="87"/>
    </row>
    <row r="142" spans="1:9" customFormat="1">
      <c r="D142" s="41"/>
    </row>
    <row r="144" spans="1:9">
      <c r="A144" s="2"/>
    </row>
    <row r="145" spans="1:28">
      <c r="A145" s="41" t="s">
        <v>6</v>
      </c>
    </row>
    <row r="146" spans="1:28">
      <c r="B146" s="22">
        <f>Z4</f>
        <v>1.9999999999999999E-7</v>
      </c>
      <c r="C146"/>
      <c r="D146"/>
      <c r="E146"/>
      <c r="F146"/>
      <c r="G146"/>
      <c r="I146" s="58">
        <f>AA4</f>
        <v>0.02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22.5</v>
      </c>
    </row>
    <row r="147" spans="1:28">
      <c r="A147" s="97" t="s">
        <v>35</v>
      </c>
      <c r="B147" s="97" t="s">
        <v>14</v>
      </c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8">
      <c r="A148" s="99">
        <f>LOG(A25*B$146)</f>
        <v>0.20412345699788267</v>
      </c>
      <c r="B148" s="87">
        <f>B25</f>
        <v>0.18702366359574707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>D25</f>
        <v>3.5277506E-2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 t="shared" ref="P148:P161" si="12">F25</f>
        <v>3.5277506E-2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>H25</f>
        <v>3.5277506E-2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99">
        <f t="shared" ref="A149:A212" si="13">LOG(A26*B$146)</f>
        <v>0.20412345699788267</v>
      </c>
      <c r="B149" s="87">
        <f t="shared" ref="B149:B212" si="14">B26</f>
        <v>0.11933619812684845</v>
      </c>
      <c r="C149" s="138">
        <f>fossil!J4</f>
        <v>3960</v>
      </c>
      <c r="D149" s="138" t="str">
        <f>fossil!K4</f>
        <v>RKH</v>
      </c>
      <c r="E149" s="138">
        <f>fossil!L4</f>
        <v>1</v>
      </c>
      <c r="F149" s="138" t="str">
        <f>fossil!M4</f>
        <v>G483</v>
      </c>
      <c r="G149" s="138">
        <f>fossil!N4</f>
        <v>0</v>
      </c>
      <c r="H149" s="51">
        <v>-1</v>
      </c>
      <c r="I149" s="106">
        <f t="shared" ref="I149:I161" si="15">D26</f>
        <v>2.9937188E-2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 t="shared" si="12"/>
        <v>2.9937188E-2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 t="shared" ref="W149:W161" si="16">H26</f>
        <v>2.9937188E-2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99">
        <f t="shared" si="13"/>
        <v>0.20412345699788267</v>
      </c>
      <c r="B150" s="87">
        <f t="shared" si="14"/>
        <v>3.7319672818967156E-2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si="15"/>
        <v>2.8853229000000001E-2</v>
      </c>
      <c r="J150">
        <f>'80°C'!J5</f>
        <v>2588</v>
      </c>
      <c r="K150">
        <f>'80°C'!K5</f>
        <v>0</v>
      </c>
      <c r="L150">
        <f>'80°C'!L5</f>
        <v>0</v>
      </c>
      <c r="M150" t="str">
        <f>'80°C'!M5</f>
        <v>H391</v>
      </c>
      <c r="N150" t="str">
        <f>'80°C'!N5</f>
        <v>nh4 contam</v>
      </c>
      <c r="O150" s="51">
        <v>-1</v>
      </c>
      <c r="P150" s="103">
        <f t="shared" si="12"/>
        <v>2.8853229000000001E-2</v>
      </c>
      <c r="Q150">
        <f>'110°C'!J5</f>
        <v>2588</v>
      </c>
      <c r="R150">
        <f>'110°C'!K5</f>
        <v>0</v>
      </c>
      <c r="S150">
        <f>'110°C'!L5</f>
        <v>0</v>
      </c>
      <c r="T150" t="str">
        <f>'110°C'!M5</f>
        <v>H391</v>
      </c>
      <c r="U150" t="str">
        <f>'110°C'!N5</f>
        <v>nh4 contam</v>
      </c>
      <c r="V150" s="51">
        <v>-1</v>
      </c>
      <c r="W150" s="104">
        <f t="shared" si="16"/>
        <v>2.8853229000000001E-2</v>
      </c>
      <c r="X150" s="41">
        <f>'140°C'!J5</f>
        <v>2588</v>
      </c>
      <c r="Y150" s="41">
        <f>'140°C'!K5</f>
        <v>0</v>
      </c>
      <c r="Z150" s="41">
        <f>'140°C'!L5</f>
        <v>0</v>
      </c>
      <c r="AA150" s="41" t="str">
        <f>'140°C'!M5</f>
        <v>H391</v>
      </c>
      <c r="AB150" s="41" t="str">
        <f>'140°C'!N5</f>
        <v>nh4 contam</v>
      </c>
    </row>
    <row r="151" spans="1:28">
      <c r="A151" s="99">
        <f t="shared" si="13"/>
        <v>9.6608612306322825E-2</v>
      </c>
      <c r="B151" s="87">
        <f t="shared" si="14"/>
        <v>3.2515436074511586E-2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5"/>
        <v>8.4787874999999999E-2</v>
      </c>
      <c r="J151">
        <f>'80°C'!J6</f>
        <v>2588</v>
      </c>
      <c r="K151">
        <f>'80°C'!K6</f>
        <v>0</v>
      </c>
      <c r="L151">
        <f>'80°C'!L6</f>
        <v>0</v>
      </c>
      <c r="M151" t="str">
        <f>'80°C'!M6</f>
        <v>H391</v>
      </c>
      <c r="N151" t="str">
        <f>'80°C'!N6</f>
        <v>nh4 contam</v>
      </c>
      <c r="O151" s="51">
        <v>-1</v>
      </c>
      <c r="P151" s="103">
        <f t="shared" si="12"/>
        <v>8.4787874999999999E-2</v>
      </c>
      <c r="Q151">
        <f>'110°C'!J6</f>
        <v>2588</v>
      </c>
      <c r="R151">
        <f>'110°C'!K6</f>
        <v>0</v>
      </c>
      <c r="S151">
        <f>'110°C'!L6</f>
        <v>0</v>
      </c>
      <c r="T151" t="str">
        <f>'110°C'!M6</f>
        <v>H391</v>
      </c>
      <c r="U151" t="str">
        <f>'110°C'!N6</f>
        <v>nh4 contam</v>
      </c>
      <c r="V151" s="51">
        <v>-1</v>
      </c>
      <c r="W151" s="104">
        <f t="shared" si="16"/>
        <v>8.4787874999999999E-2</v>
      </c>
      <c r="X151" s="41">
        <f>'140°C'!J6</f>
        <v>2588</v>
      </c>
      <c r="Y151" s="41">
        <f>'140°C'!K6</f>
        <v>0</v>
      </c>
      <c r="Z151" s="41">
        <f>'140°C'!L6</f>
        <v>0</v>
      </c>
      <c r="AA151" s="41" t="str">
        <f>'140°C'!M6</f>
        <v>H391</v>
      </c>
      <c r="AB151" s="41" t="str">
        <f>'140°C'!N6</f>
        <v>nh4 contam</v>
      </c>
    </row>
    <row r="152" spans="1:28">
      <c r="A152" s="99">
        <f t="shared" si="13"/>
        <v>9.6608612306322825E-2</v>
      </c>
      <c r="B152" s="87">
        <f t="shared" si="14"/>
        <v>4.653582775355581E-2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5"/>
        <v>3.4637594000000001E-2</v>
      </c>
      <c r="J152">
        <f>'80°C'!J7</f>
        <v>2589</v>
      </c>
      <c r="K152">
        <f>'80°C'!K7</f>
        <v>0</v>
      </c>
      <c r="L152">
        <f>'80°C'!L7</f>
        <v>0</v>
      </c>
      <c r="M152" t="str">
        <f>'80°C'!M7</f>
        <v>H402</v>
      </c>
      <c r="N152" t="str">
        <f>'80°C'!N7</f>
        <v>NA</v>
      </c>
      <c r="O152" s="51">
        <v>-1</v>
      </c>
      <c r="P152" s="103">
        <f t="shared" si="12"/>
        <v>3.4637594000000001E-2</v>
      </c>
      <c r="Q152">
        <f>'110°C'!J7</f>
        <v>2589</v>
      </c>
      <c r="R152">
        <f>'110°C'!K7</f>
        <v>0</v>
      </c>
      <c r="S152">
        <f>'110°C'!L7</f>
        <v>0</v>
      </c>
      <c r="T152" t="str">
        <f>'110°C'!M7</f>
        <v>H402</v>
      </c>
      <c r="U152" t="str">
        <f>'110°C'!N7</f>
        <v>NA</v>
      </c>
      <c r="V152" s="51">
        <v>-1</v>
      </c>
      <c r="W152" s="104">
        <f t="shared" si="16"/>
        <v>3.4637594000000001E-2</v>
      </c>
      <c r="X152" s="41">
        <f>'140°C'!J7</f>
        <v>2589</v>
      </c>
      <c r="Y152" s="41">
        <f>'140°C'!K7</f>
        <v>0</v>
      </c>
      <c r="Z152" s="41">
        <f>'140°C'!L7</f>
        <v>0</v>
      </c>
      <c r="AA152" s="41" t="str">
        <f>'140°C'!M7</f>
        <v>H402</v>
      </c>
      <c r="AB152" s="41" t="str">
        <f>'140°C'!N7</f>
        <v>NA</v>
      </c>
    </row>
    <row r="153" spans="1:28">
      <c r="A153" s="99">
        <f t="shared" si="13"/>
        <v>9.6608612306322825E-2</v>
      </c>
      <c r="B153" s="87">
        <f t="shared" si="14"/>
        <v>4.9190426051728978E-2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5"/>
        <v>2.8303656999999999E-2</v>
      </c>
      <c r="J153">
        <f>'80°C'!J8</f>
        <v>2589</v>
      </c>
      <c r="K153">
        <f>'80°C'!K8</f>
        <v>0</v>
      </c>
      <c r="L153">
        <f>'80°C'!L8</f>
        <v>0</v>
      </c>
      <c r="M153" t="str">
        <f>'80°C'!M8</f>
        <v>H402</v>
      </c>
      <c r="N153" t="str">
        <f>'80°C'!N8</f>
        <v>NA</v>
      </c>
      <c r="O153" s="51">
        <v>-1</v>
      </c>
      <c r="P153" s="103">
        <f t="shared" si="12"/>
        <v>2.8303656999999999E-2</v>
      </c>
      <c r="Q153">
        <f>'110°C'!J8</f>
        <v>2589</v>
      </c>
      <c r="R153">
        <f>'110°C'!K8</f>
        <v>0</v>
      </c>
      <c r="S153">
        <f>'110°C'!L8</f>
        <v>0</v>
      </c>
      <c r="T153" t="str">
        <f>'110°C'!M8</f>
        <v>H402</v>
      </c>
      <c r="U153" t="str">
        <f>'110°C'!N8</f>
        <v>NA</v>
      </c>
      <c r="V153" s="51">
        <v>-1</v>
      </c>
      <c r="W153" s="104">
        <f t="shared" si="16"/>
        <v>2.8303656999999999E-2</v>
      </c>
      <c r="X153" s="41">
        <f>'140°C'!J8</f>
        <v>2589</v>
      </c>
      <c r="Y153" s="41">
        <f>'140°C'!K8</f>
        <v>0</v>
      </c>
      <c r="Z153" s="41">
        <f>'140°C'!L8</f>
        <v>0</v>
      </c>
      <c r="AA153" s="41" t="str">
        <f>'140°C'!M8</f>
        <v>H402</v>
      </c>
      <c r="AB153" s="41" t="str">
        <f>'140°C'!N8</f>
        <v>NA</v>
      </c>
    </row>
    <row r="154" spans="1:28">
      <c r="A154" s="99">
        <f t="shared" si="13"/>
        <v>9.6608612306322825E-2</v>
      </c>
      <c r="B154" s="87">
        <f t="shared" si="14"/>
        <v>6.1974065881619717E-2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5"/>
        <v>3.4655584000000003E-2</v>
      </c>
      <c r="J154">
        <f>'80°C'!J9</f>
        <v>4126</v>
      </c>
      <c r="K154">
        <f>'80°C'!K9</f>
        <v>0</v>
      </c>
      <c r="L154">
        <f>'80°C'!L9</f>
        <v>0</v>
      </c>
      <c r="M154" t="str">
        <f>'80°C'!M9</f>
        <v>G483</v>
      </c>
      <c r="N154" t="str">
        <f>'80°C'!N9</f>
        <v>NA</v>
      </c>
      <c r="O154" s="51">
        <v>-1</v>
      </c>
      <c r="P154" s="103">
        <f t="shared" si="12"/>
        <v>3.4655584000000003E-2</v>
      </c>
      <c r="Q154">
        <f>'110°C'!J9</f>
        <v>4126</v>
      </c>
      <c r="R154">
        <f>'110°C'!K9</f>
        <v>0</v>
      </c>
      <c r="S154">
        <f>'110°C'!L9</f>
        <v>0</v>
      </c>
      <c r="T154" t="str">
        <f>'110°C'!M9</f>
        <v>G483</v>
      </c>
      <c r="U154" t="str">
        <f>'110°C'!N9</f>
        <v>NA</v>
      </c>
      <c r="V154" s="51">
        <v>-1</v>
      </c>
      <c r="W154" s="104">
        <f t="shared" si="16"/>
        <v>3.4655584000000003E-2</v>
      </c>
      <c r="X154" s="41">
        <f>'140°C'!J9</f>
        <v>4126</v>
      </c>
      <c r="Y154" s="41">
        <f>'140°C'!K9</f>
        <v>0</v>
      </c>
      <c r="Z154" s="41">
        <f>'140°C'!L9</f>
        <v>0</v>
      </c>
      <c r="AA154" s="41" t="str">
        <f>'140°C'!M9</f>
        <v>G483</v>
      </c>
      <c r="AB154" s="41" t="str">
        <f>'140°C'!N9</f>
        <v>NA</v>
      </c>
    </row>
    <row r="155" spans="1:28">
      <c r="A155" s="99">
        <f t="shared" si="13"/>
        <v>9.6608612306322825E-2</v>
      </c>
      <c r="B155" s="87">
        <f t="shared" si="14"/>
        <v>6.3046081961033631E-2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5"/>
        <v>2.9790790000000001E-2</v>
      </c>
      <c r="J155">
        <f>'80°C'!J10</f>
        <v>4126</v>
      </c>
      <c r="K155">
        <f>'80°C'!K10</f>
        <v>0</v>
      </c>
      <c r="L155">
        <f>'80°C'!L10</f>
        <v>0</v>
      </c>
      <c r="M155" t="str">
        <f>'80°C'!M10</f>
        <v>G483</v>
      </c>
      <c r="N155" t="str">
        <f>'80°C'!N10</f>
        <v>NA</v>
      </c>
      <c r="O155" s="51">
        <v>-1</v>
      </c>
      <c r="P155" s="103">
        <f t="shared" si="12"/>
        <v>2.9790790000000001E-2</v>
      </c>
      <c r="Q155">
        <f>'110°C'!J10</f>
        <v>4126</v>
      </c>
      <c r="R155">
        <f>'110°C'!K10</f>
        <v>0</v>
      </c>
      <c r="S155">
        <f>'110°C'!L10</f>
        <v>0</v>
      </c>
      <c r="T155" t="str">
        <f>'110°C'!M10</f>
        <v>G483</v>
      </c>
      <c r="U155" t="str">
        <f>'110°C'!N10</f>
        <v>NA</v>
      </c>
      <c r="V155" s="51">
        <v>-1</v>
      </c>
      <c r="W155" s="104">
        <f t="shared" si="16"/>
        <v>2.9790790000000001E-2</v>
      </c>
      <c r="X155" s="41">
        <f>'140°C'!J10</f>
        <v>4126</v>
      </c>
      <c r="Y155" s="41">
        <f>'140°C'!K10</f>
        <v>0</v>
      </c>
      <c r="Z155" s="41">
        <f>'140°C'!L10</f>
        <v>0</v>
      </c>
      <c r="AA155" s="41" t="str">
        <f>'140°C'!M10</f>
        <v>G483</v>
      </c>
      <c r="AB155" s="41" t="str">
        <f>'140°C'!N10</f>
        <v>NA</v>
      </c>
    </row>
    <row r="156" spans="1:28">
      <c r="A156" s="99">
        <f t="shared" si="13"/>
        <v>9.6608612306322825E-2</v>
      </c>
      <c r="B156" s="87">
        <f t="shared" si="14"/>
        <v>8.7688594479330376E-2</v>
      </c>
      <c r="C156" s="138">
        <f>fossil!J11</f>
        <v>3962</v>
      </c>
      <c r="D156" s="138" t="str">
        <f>fossil!K11</f>
        <v>RKH</v>
      </c>
      <c r="E156" s="138">
        <f>fossil!L11</f>
        <v>2</v>
      </c>
      <c r="F156" s="138" t="str">
        <f>fossil!M11</f>
        <v>G483</v>
      </c>
      <c r="G156" s="138">
        <f>fossil!N11</f>
        <v>0</v>
      </c>
      <c r="H156" s="51">
        <v>-1</v>
      </c>
      <c r="I156" s="106">
        <f t="shared" si="15"/>
        <v>3.0546126E-2</v>
      </c>
      <c r="J156">
        <f>'80°C'!J11</f>
        <v>4126</v>
      </c>
      <c r="K156">
        <f>'80°C'!K11</f>
        <v>0</v>
      </c>
      <c r="L156">
        <f>'80°C'!L11</f>
        <v>0</v>
      </c>
      <c r="M156" t="str">
        <f>'80°C'!M11</f>
        <v>H398</v>
      </c>
      <c r="N156" t="str">
        <f>'80°C'!N11</f>
        <v>NA</v>
      </c>
      <c r="O156" s="51">
        <v>-1</v>
      </c>
      <c r="P156" s="103">
        <f t="shared" si="12"/>
        <v>3.0546126E-2</v>
      </c>
      <c r="Q156">
        <f>'110°C'!J11</f>
        <v>4126</v>
      </c>
      <c r="R156">
        <f>'110°C'!K11</f>
        <v>0</v>
      </c>
      <c r="S156">
        <f>'110°C'!L11</f>
        <v>0</v>
      </c>
      <c r="T156" t="str">
        <f>'110°C'!M11</f>
        <v>H398</v>
      </c>
      <c r="U156" t="str">
        <f>'110°C'!N11</f>
        <v>NA</v>
      </c>
      <c r="V156" s="51">
        <v>-1</v>
      </c>
      <c r="W156" s="104">
        <f t="shared" si="16"/>
        <v>3.0546126E-2</v>
      </c>
      <c r="X156" s="41">
        <f>'140°C'!J11</f>
        <v>4126</v>
      </c>
      <c r="Y156" s="41">
        <f>'140°C'!K11</f>
        <v>0</v>
      </c>
      <c r="Z156" s="41">
        <f>'140°C'!L11</f>
        <v>0</v>
      </c>
      <c r="AA156" s="41" t="str">
        <f>'140°C'!M11</f>
        <v>H398</v>
      </c>
      <c r="AB156" s="41" t="str">
        <f>'140°C'!N11</f>
        <v>NA</v>
      </c>
    </row>
    <row r="157" spans="1:28">
      <c r="A157" s="99">
        <f t="shared" si="13"/>
        <v>9.6608612306322825E-2</v>
      </c>
      <c r="B157" s="87">
        <f t="shared" si="14"/>
        <v>5.2071323351129073E-2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5"/>
        <v>2.8556525999999999E-2</v>
      </c>
      <c r="J157">
        <f>'80°C'!J12</f>
        <v>4126</v>
      </c>
      <c r="K157">
        <f>'80°C'!K12</f>
        <v>0</v>
      </c>
      <c r="L157">
        <f>'80°C'!L12</f>
        <v>0</v>
      </c>
      <c r="M157" t="str">
        <f>'80°C'!M12</f>
        <v>H398</v>
      </c>
      <c r="N157" t="str">
        <f>'80°C'!N12</f>
        <v>NA</v>
      </c>
      <c r="O157" s="51">
        <v>-1</v>
      </c>
      <c r="P157" s="103">
        <f t="shared" si="12"/>
        <v>2.8556525999999999E-2</v>
      </c>
      <c r="Q157">
        <f>'110°C'!J12</f>
        <v>4126</v>
      </c>
      <c r="R157">
        <f>'110°C'!K12</f>
        <v>0</v>
      </c>
      <c r="S157">
        <f>'110°C'!L12</f>
        <v>0</v>
      </c>
      <c r="T157" t="str">
        <f>'110°C'!M12</f>
        <v>H398</v>
      </c>
      <c r="U157" t="str">
        <f>'110°C'!N12</f>
        <v>NA</v>
      </c>
      <c r="V157" s="51">
        <v>-1</v>
      </c>
      <c r="W157" s="104">
        <f t="shared" si="16"/>
        <v>2.8556525999999999E-2</v>
      </c>
      <c r="X157" s="41">
        <f>'140°C'!J12</f>
        <v>4126</v>
      </c>
      <c r="Y157" s="41">
        <f>'140°C'!K12</f>
        <v>0</v>
      </c>
      <c r="Z157" s="41">
        <f>'140°C'!L12</f>
        <v>0</v>
      </c>
      <c r="AA157" s="41" t="str">
        <f>'140°C'!M12</f>
        <v>H398</v>
      </c>
      <c r="AB157" s="41" t="str">
        <f>'140°C'!N12</f>
        <v>NA</v>
      </c>
    </row>
    <row r="158" spans="1:28">
      <c r="A158" s="99">
        <f t="shared" si="13"/>
        <v>9.6608612306322825E-2</v>
      </c>
      <c r="B158" s="87">
        <f t="shared" si="14"/>
        <v>4.7801456478346861E-2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5"/>
        <v>2.9921505000000001E-2</v>
      </c>
      <c r="J158">
        <f>'80°C'!J13</f>
        <v>4129</v>
      </c>
      <c r="K158">
        <f>'80°C'!K13</f>
        <v>0</v>
      </c>
      <c r="L158">
        <f>'80°C'!L13</f>
        <v>0</v>
      </c>
      <c r="M158" t="str">
        <f>'80°C'!M13</f>
        <v>G483</v>
      </c>
      <c r="N158" t="str">
        <f>'80°C'!N13</f>
        <v>NA</v>
      </c>
      <c r="O158" s="51">
        <v>-1</v>
      </c>
      <c r="P158" s="103">
        <f t="shared" si="12"/>
        <v>2.9921505000000001E-2</v>
      </c>
      <c r="Q158">
        <f>'110°C'!J13</f>
        <v>4129</v>
      </c>
      <c r="R158">
        <f>'110°C'!K13</f>
        <v>0</v>
      </c>
      <c r="S158">
        <f>'110°C'!L13</f>
        <v>0</v>
      </c>
      <c r="T158" t="str">
        <f>'110°C'!M13</f>
        <v>G483</v>
      </c>
      <c r="U158" t="str">
        <f>'110°C'!N13</f>
        <v>NA</v>
      </c>
      <c r="V158" s="51">
        <v>-1</v>
      </c>
      <c r="W158" s="104">
        <f t="shared" si="16"/>
        <v>2.9921505000000001E-2</v>
      </c>
      <c r="X158" s="41">
        <f>'140°C'!J13</f>
        <v>4129</v>
      </c>
      <c r="Y158" s="41">
        <f>'140°C'!K13</f>
        <v>0</v>
      </c>
      <c r="Z158" s="41">
        <f>'140°C'!L13</f>
        <v>0</v>
      </c>
      <c r="AA158" s="41" t="str">
        <f>'140°C'!M13</f>
        <v>G483</v>
      </c>
      <c r="AB158" s="41" t="str">
        <f>'140°C'!N13</f>
        <v>NA</v>
      </c>
    </row>
    <row r="159" spans="1:28">
      <c r="A159" s="99">
        <f t="shared" si="13"/>
        <v>9.6608612306322825E-2</v>
      </c>
      <c r="B159" s="87">
        <f t="shared" si="14"/>
        <v>5.5851177499106411E-2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5"/>
        <v>2.9557818999999999E-2</v>
      </c>
      <c r="J159">
        <f>'80°C'!J14</f>
        <v>4129</v>
      </c>
      <c r="K159">
        <f>'80°C'!K14</f>
        <v>0</v>
      </c>
      <c r="L159">
        <f>'80°C'!L14</f>
        <v>0</v>
      </c>
      <c r="M159" t="str">
        <f>'80°C'!M14</f>
        <v>G483</v>
      </c>
      <c r="N159" t="str">
        <f>'80°C'!N14</f>
        <v>NA</v>
      </c>
      <c r="O159" s="51">
        <v>-1</v>
      </c>
      <c r="P159" s="103">
        <f t="shared" si="12"/>
        <v>2.9557818999999999E-2</v>
      </c>
      <c r="Q159">
        <f>'110°C'!J14</f>
        <v>4129</v>
      </c>
      <c r="R159">
        <f>'110°C'!K14</f>
        <v>0</v>
      </c>
      <c r="S159">
        <f>'110°C'!L14</f>
        <v>0</v>
      </c>
      <c r="T159" t="str">
        <f>'110°C'!M14</f>
        <v>G483</v>
      </c>
      <c r="U159" t="str">
        <f>'110°C'!N14</f>
        <v>NA</v>
      </c>
      <c r="V159" s="51">
        <v>-1</v>
      </c>
      <c r="W159" s="104">
        <f t="shared" si="16"/>
        <v>2.9557818999999999E-2</v>
      </c>
      <c r="X159" s="41">
        <f>'140°C'!J14</f>
        <v>4129</v>
      </c>
      <c r="Y159" s="41">
        <f>'140°C'!K14</f>
        <v>0</v>
      </c>
      <c r="Z159" s="41">
        <f>'140°C'!L14</f>
        <v>0</v>
      </c>
      <c r="AA159" s="41" t="str">
        <f>'140°C'!M14</f>
        <v>G483</v>
      </c>
      <c r="AB159" s="41" t="str">
        <f>'140°C'!N14</f>
        <v>NA</v>
      </c>
    </row>
    <row r="160" spans="1:28">
      <c r="A160" s="99">
        <f t="shared" si="13"/>
        <v>-4.6601420354702786E-2</v>
      </c>
      <c r="B160" s="87">
        <f t="shared" si="14"/>
        <v>7.0072744259200431E-2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51">
        <v>-1</v>
      </c>
      <c r="I160" s="106">
        <f t="shared" si="15"/>
        <v>4.4575974999999997E-2</v>
      </c>
      <c r="J160">
        <f>'80°C'!J15</f>
        <v>4129</v>
      </c>
      <c r="K160">
        <f>'80°C'!K15</f>
        <v>0</v>
      </c>
      <c r="L160">
        <f>'80°C'!L15</f>
        <v>0</v>
      </c>
      <c r="M160" t="str">
        <f>'80°C'!M15</f>
        <v>H429</v>
      </c>
      <c r="N160" t="str">
        <f>'80°C'!N15</f>
        <v>NA</v>
      </c>
      <c r="O160" s="51">
        <v>-1</v>
      </c>
      <c r="P160" s="103">
        <f t="shared" si="12"/>
        <v>4.4575974999999997E-2</v>
      </c>
      <c r="Q160">
        <f>'110°C'!J15</f>
        <v>4129</v>
      </c>
      <c r="R160">
        <f>'110°C'!K15</f>
        <v>0</v>
      </c>
      <c r="S160">
        <f>'110°C'!L15</f>
        <v>0</v>
      </c>
      <c r="T160" t="str">
        <f>'110°C'!M15</f>
        <v>H429</v>
      </c>
      <c r="U160" t="str">
        <f>'110°C'!N15</f>
        <v>NA</v>
      </c>
      <c r="V160" s="51">
        <v>-1</v>
      </c>
      <c r="W160" s="104">
        <f t="shared" si="16"/>
        <v>4.4575974999999997E-2</v>
      </c>
      <c r="X160" s="41">
        <f>'140°C'!J15</f>
        <v>4129</v>
      </c>
      <c r="Y160" s="41">
        <f>'140°C'!K15</f>
        <v>0</v>
      </c>
      <c r="Z160" s="41">
        <f>'140°C'!L15</f>
        <v>0</v>
      </c>
      <c r="AA160" s="41" t="str">
        <f>'140°C'!M15</f>
        <v>H429</v>
      </c>
      <c r="AB160" s="41" t="str">
        <f>'140°C'!N15</f>
        <v>NA</v>
      </c>
    </row>
    <row r="161" spans="1:28">
      <c r="A161" s="99">
        <f t="shared" si="13"/>
        <v>-4.6601420354702786E-2</v>
      </c>
      <c r="B161" s="87">
        <f t="shared" si="14"/>
        <v>4.5228619354994407E-2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51">
        <v>-1</v>
      </c>
      <c r="I161" s="106">
        <f t="shared" si="15"/>
        <v>3.1321553000000002E-2</v>
      </c>
      <c r="J161">
        <f>'80°C'!J16</f>
        <v>4129</v>
      </c>
      <c r="K161">
        <f>'80°C'!K16</f>
        <v>0</v>
      </c>
      <c r="L161">
        <f>'80°C'!L16</f>
        <v>0</v>
      </c>
      <c r="M161" t="str">
        <f>'80°C'!M16</f>
        <v>H402</v>
      </c>
      <c r="N161" t="str">
        <f>'80°C'!N16</f>
        <v>NA</v>
      </c>
      <c r="O161" s="51">
        <v>-1</v>
      </c>
      <c r="P161" s="103">
        <f t="shared" si="12"/>
        <v>3.1321553000000002E-2</v>
      </c>
      <c r="Q161">
        <f>'110°C'!J16</f>
        <v>4129</v>
      </c>
      <c r="R161">
        <f>'110°C'!K16</f>
        <v>0</v>
      </c>
      <c r="S161">
        <f>'110°C'!L16</f>
        <v>0</v>
      </c>
      <c r="T161" t="str">
        <f>'110°C'!M16</f>
        <v>H402</v>
      </c>
      <c r="U161" t="str">
        <f>'110°C'!N16</f>
        <v>NA</v>
      </c>
      <c r="V161" s="51">
        <v>-1</v>
      </c>
      <c r="W161" s="104">
        <f t="shared" si="16"/>
        <v>3.1321553000000002E-2</v>
      </c>
      <c r="X161" s="41">
        <f>'140°C'!J16</f>
        <v>4129</v>
      </c>
      <c r="Y161" s="41">
        <f>'140°C'!K16</f>
        <v>0</v>
      </c>
      <c r="Z161" s="41">
        <f>'140°C'!L16</f>
        <v>0</v>
      </c>
      <c r="AA161" s="41" t="str">
        <f>'140°C'!M16</f>
        <v>H402</v>
      </c>
      <c r="AB161" s="41" t="str">
        <f>'140°C'!N16</f>
        <v>NA</v>
      </c>
    </row>
    <row r="162" spans="1:28">
      <c r="A162" s="99">
        <f t="shared" si="13"/>
        <v>-4.6601420354702786E-2</v>
      </c>
      <c r="B162" s="87">
        <f t="shared" si="14"/>
        <v>3.9798684042827159E-2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>LOG(C39*I$146)</f>
        <v>0.38021124171160603</v>
      </c>
      <c r="I162" s="87">
        <f>D39</f>
        <v>4.6320328000000001E-2</v>
      </c>
      <c r="J162">
        <f>'80°C'!J17</f>
        <v>2588</v>
      </c>
      <c r="K162">
        <f>'80°C'!K17</f>
        <v>80</v>
      </c>
      <c r="L162">
        <f>'80°C'!L17</f>
        <v>120</v>
      </c>
      <c r="M162" t="str">
        <f>'80°C'!M17</f>
        <v>H391</v>
      </c>
      <c r="N162" t="str">
        <f>'80°C'!N17</f>
        <v>nh4 contam</v>
      </c>
      <c r="O162" s="101">
        <f>LOG(E39*P$146)</f>
        <v>2.0791812460476247</v>
      </c>
      <c r="P162" s="142">
        <f>F39</f>
        <v>0.121927282</v>
      </c>
      <c r="Q162">
        <f>'110°C'!J17</f>
        <v>2588</v>
      </c>
      <c r="R162">
        <f>'110°C'!K17</f>
        <v>110</v>
      </c>
      <c r="S162">
        <f>'110°C'!L17</f>
        <v>120</v>
      </c>
      <c r="T162" t="str">
        <f>'110°C'!M17</f>
        <v>H391</v>
      </c>
      <c r="U162" t="str">
        <f>'110°C'!N17</f>
        <v>nh4 contam</v>
      </c>
      <c r="V162" s="101">
        <f>LOG(G39*W$146)</f>
        <v>1.3521825181113625</v>
      </c>
      <c r="W162" s="89">
        <f>H39</f>
        <v>0.10300250800000001</v>
      </c>
      <c r="X162" s="41">
        <f>'140°C'!J17</f>
        <v>2588</v>
      </c>
      <c r="Y162" s="41">
        <f>'140°C'!K17</f>
        <v>140</v>
      </c>
      <c r="Z162" s="41">
        <f>'140°C'!L17</f>
        <v>1</v>
      </c>
      <c r="AA162" s="41" t="str">
        <f>'140°C'!M17</f>
        <v>H391</v>
      </c>
      <c r="AB162" s="41" t="str">
        <f>'140°C'!N17</f>
        <v>nh4 contam</v>
      </c>
    </row>
    <row r="163" spans="1:28">
      <c r="A163" s="99">
        <f t="shared" si="13"/>
        <v>-4.6601420354702786E-2</v>
      </c>
      <c r="B163" s="87">
        <f t="shared" si="14"/>
        <v>8.3546828631951398E-2</v>
      </c>
      <c r="C163" s="138">
        <f>fossil!J18</f>
        <v>2905</v>
      </c>
      <c r="D163" s="138" t="str">
        <f>fossil!K18</f>
        <v>RKH</v>
      </c>
      <c r="E163" s="138">
        <f>fossil!L18</f>
        <v>3</v>
      </c>
      <c r="F163" s="138" t="str">
        <f>fossil!M18</f>
        <v>G483</v>
      </c>
      <c r="G163" s="138">
        <f>fossil!N18</f>
        <v>0</v>
      </c>
      <c r="H163" s="86">
        <f t="shared" ref="H163:H184" si="17">LOG(C40*I$146)</f>
        <v>0.38021124171160603</v>
      </c>
      <c r="I163" s="87">
        <f t="shared" ref="I163:I184" si="18">D40</f>
        <v>3.4419134999999997E-2</v>
      </c>
      <c r="J163">
        <f>'80°C'!J18</f>
        <v>2588</v>
      </c>
      <c r="K163">
        <f>'80°C'!K18</f>
        <v>80</v>
      </c>
      <c r="L163">
        <f>'80°C'!L18</f>
        <v>120</v>
      </c>
      <c r="M163" t="str">
        <f>'80°C'!M18</f>
        <v>H391</v>
      </c>
      <c r="N163" t="str">
        <f>'80°C'!N18</f>
        <v>nh4 contam</v>
      </c>
      <c r="O163" s="101">
        <f t="shared" ref="O163:O185" si="19">LOG(E40*P$146)</f>
        <v>2.0791812460476247</v>
      </c>
      <c r="P163" s="142">
        <f t="shared" ref="P163:P185" si="20">F40</f>
        <v>0.132979501</v>
      </c>
      <c r="Q163">
        <f>'110°C'!J18</f>
        <v>2588</v>
      </c>
      <c r="R163">
        <f>'110°C'!K18</f>
        <v>110</v>
      </c>
      <c r="S163">
        <f>'110°C'!L18</f>
        <v>120</v>
      </c>
      <c r="T163" t="str">
        <f>'110°C'!M18</f>
        <v>H391</v>
      </c>
      <c r="U163" t="str">
        <f>'110°C'!N18</f>
        <v>nh4 contam</v>
      </c>
      <c r="V163" s="101">
        <f t="shared" ref="V163:V226" si="21">LOG(G40*W$146)</f>
        <v>1.3521825181113625</v>
      </c>
      <c r="W163" s="89">
        <f t="shared" ref="W163:W226" si="22">H40</f>
        <v>7.2354509999999997E-2</v>
      </c>
      <c r="X163" s="41">
        <f>'140°C'!J18</f>
        <v>2588</v>
      </c>
      <c r="Y163" s="41">
        <f>'140°C'!K18</f>
        <v>140</v>
      </c>
      <c r="Z163" s="41">
        <f>'140°C'!L18</f>
        <v>1</v>
      </c>
      <c r="AA163" s="41" t="str">
        <f>'140°C'!M18</f>
        <v>H391</v>
      </c>
      <c r="AB163" s="41" t="str">
        <f>'140°C'!N18</f>
        <v>nh4 contam</v>
      </c>
    </row>
    <row r="164" spans="1:28">
      <c r="A164" s="99">
        <f t="shared" si="13"/>
        <v>-4.6601420354702786E-2</v>
      </c>
      <c r="B164" s="87">
        <f t="shared" si="14"/>
        <v>6.8071792290550825E-2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7"/>
        <v>1.4593924877592308</v>
      </c>
      <c r="I164" s="87">
        <f t="shared" si="18"/>
        <v>4.5296791000000003E-2</v>
      </c>
      <c r="J164">
        <f>'80°C'!J19</f>
        <v>2588</v>
      </c>
      <c r="K164">
        <f>'80°C'!K19</f>
        <v>80</v>
      </c>
      <c r="L164">
        <f>'80°C'!L19</f>
        <v>1440</v>
      </c>
      <c r="M164" t="str">
        <f>'80°C'!M19</f>
        <v>H420</v>
      </c>
      <c r="N164" t="str">
        <f>'80°C'!N19</f>
        <v>NA</v>
      </c>
      <c r="O164" s="101">
        <f t="shared" si="19"/>
        <v>2.3802112417116059</v>
      </c>
      <c r="P164" s="142">
        <f t="shared" si="20"/>
        <v>0.24522496699999999</v>
      </c>
      <c r="Q164">
        <f>'110°C'!J19</f>
        <v>2588</v>
      </c>
      <c r="R164">
        <f>'110°C'!K19</f>
        <v>110</v>
      </c>
      <c r="S164">
        <f>'110°C'!L19</f>
        <v>240</v>
      </c>
      <c r="T164" t="str">
        <f>'110°C'!M19</f>
        <v>H391</v>
      </c>
      <c r="U164" t="str">
        <f>'110°C'!N19</f>
        <v>nh4 contam</v>
      </c>
      <c r="V164" s="101">
        <f t="shared" si="21"/>
        <v>1.3521825181113625</v>
      </c>
      <c r="W164" s="89">
        <f t="shared" si="22"/>
        <v>5.9907350999999998E-2</v>
      </c>
      <c r="X164" s="41">
        <f>'140°C'!J19</f>
        <v>2588</v>
      </c>
      <c r="Y164" s="41">
        <f>'140°C'!K19</f>
        <v>140</v>
      </c>
      <c r="Z164" s="41">
        <f>'140°C'!L19</f>
        <v>1</v>
      </c>
      <c r="AA164" s="41" t="str">
        <f>'140°C'!M19</f>
        <v>H391</v>
      </c>
      <c r="AB164" s="41" t="str">
        <f>'140°C'!N19</f>
        <v>nh4 contam</v>
      </c>
    </row>
    <row r="165" spans="1:28">
      <c r="A165" s="99">
        <f t="shared" si="13"/>
        <v>-4.6601420354702786E-2</v>
      </c>
      <c r="B165" s="87">
        <f t="shared" si="14"/>
        <v>6.4017773662728469E-2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7"/>
        <v>1.4593924877592308</v>
      </c>
      <c r="I165" s="87">
        <f t="shared" si="18"/>
        <v>4.8891953000000002E-2</v>
      </c>
      <c r="J165">
        <f>'80°C'!J20</f>
        <v>2588</v>
      </c>
      <c r="K165">
        <f>'80°C'!K20</f>
        <v>80</v>
      </c>
      <c r="L165">
        <f>'80°C'!L20</f>
        <v>1440</v>
      </c>
      <c r="M165" t="str">
        <f>'80°C'!M20</f>
        <v>H420</v>
      </c>
      <c r="N165" t="str">
        <f>'80°C'!N20</f>
        <v>NA</v>
      </c>
      <c r="O165" s="101">
        <f t="shared" si="19"/>
        <v>2.3802112417116059</v>
      </c>
      <c r="P165" s="142">
        <f t="shared" si="20"/>
        <v>0.17647021600000001</v>
      </c>
      <c r="Q165">
        <f>'110°C'!J20</f>
        <v>2588</v>
      </c>
      <c r="R165">
        <f>'110°C'!K20</f>
        <v>110</v>
      </c>
      <c r="S165">
        <f>'110°C'!L20</f>
        <v>240</v>
      </c>
      <c r="T165" t="str">
        <f>'110°C'!M20</f>
        <v>H391</v>
      </c>
      <c r="U165" t="str">
        <f>'110°C'!N20</f>
        <v>nh4 contam</v>
      </c>
      <c r="V165" s="101">
        <f t="shared" si="21"/>
        <v>1.3521825181113625</v>
      </c>
      <c r="W165" s="89">
        <f t="shared" si="22"/>
        <v>7.8788812E-2</v>
      </c>
      <c r="X165" s="41">
        <f>'140°C'!J20</f>
        <v>2588</v>
      </c>
      <c r="Y165" s="41">
        <f>'140°C'!K20</f>
        <v>140</v>
      </c>
      <c r="Z165" s="41">
        <f>'140°C'!L20</f>
        <v>1</v>
      </c>
      <c r="AA165" s="41" t="str">
        <f>'140°C'!M20</f>
        <v>H391</v>
      </c>
      <c r="AB165" s="41" t="str">
        <f>'140°C'!N20</f>
        <v>nh4 contam</v>
      </c>
    </row>
    <row r="166" spans="1:28">
      <c r="A166" s="99">
        <f t="shared" si="13"/>
        <v>-4.6601420354702786E-2</v>
      </c>
      <c r="B166" s="87">
        <f t="shared" si="14"/>
        <v>5.6929564061310022E-2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7"/>
        <v>1.1583624920952498</v>
      </c>
      <c r="I166" s="87">
        <f t="shared" si="18"/>
        <v>7.1214366000000001E-2</v>
      </c>
      <c r="J166">
        <f>'80°C'!J21</f>
        <v>2588</v>
      </c>
      <c r="K166">
        <f>'80°C'!K21</f>
        <v>80</v>
      </c>
      <c r="L166">
        <f>'80°C'!L21</f>
        <v>720</v>
      </c>
      <c r="M166" t="str">
        <f>'80°C'!M21</f>
        <v>H391</v>
      </c>
      <c r="N166" t="str">
        <f>'80°C'!N21</f>
        <v>nh4 contam</v>
      </c>
      <c r="O166" s="101">
        <f t="shared" si="19"/>
        <v>2.6812412373755872</v>
      </c>
      <c r="P166" s="142">
        <f t="shared" si="20"/>
        <v>0.175489586</v>
      </c>
      <c r="Q166">
        <f>'110°C'!J21</f>
        <v>2588</v>
      </c>
      <c r="R166">
        <f>'110°C'!K21</f>
        <v>110</v>
      </c>
      <c r="S166">
        <f>'110°C'!L21</f>
        <v>480</v>
      </c>
      <c r="T166" t="str">
        <f>'110°C'!M21</f>
        <v>H391</v>
      </c>
      <c r="U166" t="str">
        <f>'110°C'!N21</f>
        <v>nh4 contam</v>
      </c>
      <c r="V166" s="101">
        <f t="shared" si="21"/>
        <v>1.6532125137753437</v>
      </c>
      <c r="W166" s="89">
        <f t="shared" si="22"/>
        <v>6.851227E-2</v>
      </c>
      <c r="X166" s="41">
        <f>'140°C'!J21</f>
        <v>2588</v>
      </c>
      <c r="Y166" s="41">
        <f>'140°C'!K21</f>
        <v>140</v>
      </c>
      <c r="Z166" s="41">
        <f>'140°C'!L21</f>
        <v>2</v>
      </c>
      <c r="AA166" s="41" t="str">
        <f>'140°C'!M21</f>
        <v>H391</v>
      </c>
      <c r="AB166" s="41" t="str">
        <f>'140°C'!N21</f>
        <v>nh4 contam</v>
      </c>
    </row>
    <row r="167" spans="1:28">
      <c r="A167" s="99">
        <f t="shared" si="13"/>
        <v>-4.6601420354702786E-2</v>
      </c>
      <c r="B167" s="87">
        <f t="shared" si="14"/>
        <v>6.4920172497758138E-2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7"/>
        <v>1.1583624920952498</v>
      </c>
      <c r="I167" s="87">
        <f t="shared" si="18"/>
        <v>4.1208146000000001E-2</v>
      </c>
      <c r="J167">
        <f>'80°C'!J22</f>
        <v>2588</v>
      </c>
      <c r="K167">
        <f>'80°C'!K22</f>
        <v>80</v>
      </c>
      <c r="L167">
        <f>'80°C'!L22</f>
        <v>720</v>
      </c>
      <c r="M167" t="str">
        <f>'80°C'!M22</f>
        <v>H420</v>
      </c>
      <c r="N167" t="str">
        <f>'80°C'!N22</f>
        <v>NA</v>
      </c>
      <c r="O167" s="101">
        <f t="shared" si="19"/>
        <v>2.6812412373755872</v>
      </c>
      <c r="P167" s="142">
        <f t="shared" si="20"/>
        <v>0.26567845200000001</v>
      </c>
      <c r="Q167">
        <f>'110°C'!J22</f>
        <v>2588</v>
      </c>
      <c r="R167">
        <f>'110°C'!K22</f>
        <v>110</v>
      </c>
      <c r="S167">
        <f>'110°C'!L22</f>
        <v>480</v>
      </c>
      <c r="T167" t="str">
        <f>'110°C'!M22</f>
        <v>H391</v>
      </c>
      <c r="U167" t="str">
        <f>'110°C'!N22</f>
        <v>nh4 contam</v>
      </c>
      <c r="V167" s="101">
        <f t="shared" si="21"/>
        <v>1.6532125137753437</v>
      </c>
      <c r="W167" s="89">
        <f t="shared" si="22"/>
        <v>3.5020411000000001E-2</v>
      </c>
      <c r="X167" s="41">
        <f>'140°C'!J22</f>
        <v>2588</v>
      </c>
      <c r="Y167" s="41">
        <f>'140°C'!K22</f>
        <v>140</v>
      </c>
      <c r="Z167" s="41">
        <f>'140°C'!L22</f>
        <v>2</v>
      </c>
      <c r="AA167" s="41" t="str">
        <f>'140°C'!M22</f>
        <v>H391</v>
      </c>
      <c r="AB167" s="41" t="str">
        <f>'140°C'!N22</f>
        <v>nh4 contam</v>
      </c>
    </row>
    <row r="168" spans="1:28">
      <c r="A168" s="99">
        <f t="shared" si="13"/>
        <v>0.29988908335720121</v>
      </c>
      <c r="B168" s="87">
        <f t="shared" si="14"/>
        <v>4.8045933999999998E-2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7"/>
        <v>0.38021124171160603</v>
      </c>
      <c r="I168" s="87">
        <f t="shared" si="18"/>
        <v>2.6826214000000001E-2</v>
      </c>
      <c r="J168">
        <f>'80°C'!J23</f>
        <v>2589</v>
      </c>
      <c r="K168">
        <f>'80°C'!K23</f>
        <v>80</v>
      </c>
      <c r="L168">
        <f>'80°C'!L23</f>
        <v>120</v>
      </c>
      <c r="M168" t="str">
        <f>'80°C'!M23</f>
        <v>H397</v>
      </c>
      <c r="N168" t="str">
        <f>'80°C'!N23</f>
        <v>NA</v>
      </c>
      <c r="O168" s="101">
        <f t="shared" si="19"/>
        <v>2.0791812460476247</v>
      </c>
      <c r="P168" s="142">
        <f t="shared" si="20"/>
        <v>7.3686091999999995E-2</v>
      </c>
      <c r="Q168">
        <f>'110°C'!J23</f>
        <v>2589</v>
      </c>
      <c r="R168">
        <f>'110°C'!K23</f>
        <v>110</v>
      </c>
      <c r="S168">
        <f>'110°C'!L23</f>
        <v>120</v>
      </c>
      <c r="T168" t="str">
        <f>'110°C'!M23</f>
        <v>H397</v>
      </c>
      <c r="U168" t="str">
        <f>'110°C'!N23</f>
        <v>NA</v>
      </c>
      <c r="V168" s="101">
        <f t="shared" si="21"/>
        <v>1.6532125137753437</v>
      </c>
      <c r="W168" s="89">
        <f t="shared" si="22"/>
        <v>0.101454719</v>
      </c>
      <c r="X168" s="41">
        <f>'140°C'!J23</f>
        <v>2588</v>
      </c>
      <c r="Y168" s="41">
        <f>'140°C'!K23</f>
        <v>140</v>
      </c>
      <c r="Z168" s="41">
        <f>'140°C'!L23</f>
        <v>2</v>
      </c>
      <c r="AA168" s="41" t="str">
        <f>'140°C'!M23</f>
        <v>H391</v>
      </c>
      <c r="AB168" s="41" t="str">
        <f>'140°C'!N23</f>
        <v>nh4 contam</v>
      </c>
    </row>
    <row r="169" spans="1:28">
      <c r="A169" s="99">
        <f t="shared" si="13"/>
        <v>0.29988908335720121</v>
      </c>
      <c r="B169" s="87">
        <f t="shared" si="14"/>
        <v>4.2213043999999998E-2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7"/>
        <v>0.38021124171160603</v>
      </c>
      <c r="I169" s="87">
        <f t="shared" si="18"/>
        <v>2.8491202E-2</v>
      </c>
      <c r="J169">
        <f>'80°C'!J24</f>
        <v>2589</v>
      </c>
      <c r="K169">
        <f>'80°C'!K24</f>
        <v>80</v>
      </c>
      <c r="L169">
        <f>'80°C'!L24</f>
        <v>120</v>
      </c>
      <c r="M169" t="str">
        <f>'80°C'!M24</f>
        <v>H397</v>
      </c>
      <c r="N169" t="str">
        <f>'80°C'!N24</f>
        <v>NA</v>
      </c>
      <c r="O169" s="101">
        <f t="shared" si="19"/>
        <v>2.0791812460476247</v>
      </c>
      <c r="P169" s="142">
        <f t="shared" si="20"/>
        <v>6.4700987000000001E-2</v>
      </c>
      <c r="Q169">
        <f>'110°C'!J24</f>
        <v>2589</v>
      </c>
      <c r="R169">
        <f>'110°C'!K24</f>
        <v>110</v>
      </c>
      <c r="S169">
        <f>'110°C'!L24</f>
        <v>120</v>
      </c>
      <c r="T169" t="str">
        <f>'110°C'!M24</f>
        <v>H397</v>
      </c>
      <c r="U169" t="str">
        <f>'110°C'!N24</f>
        <v>NA</v>
      </c>
      <c r="V169" s="101">
        <f t="shared" si="21"/>
        <v>1.6532125137753437</v>
      </c>
      <c r="W169" s="89">
        <f t="shared" si="22"/>
        <v>3.3234858999999999E-2</v>
      </c>
      <c r="X169" s="41">
        <f>'140°C'!J24</f>
        <v>2588</v>
      </c>
      <c r="Y169" s="41">
        <f>'140°C'!K24</f>
        <v>140</v>
      </c>
      <c r="Z169" s="41">
        <f>'140°C'!L24</f>
        <v>2</v>
      </c>
      <c r="AA169" s="41" t="str">
        <f>'140°C'!M24</f>
        <v>H391</v>
      </c>
      <c r="AB169" s="41" t="str">
        <f>'140°C'!N24</f>
        <v>nh4 contam</v>
      </c>
    </row>
    <row r="170" spans="1:28">
      <c r="A170" s="99">
        <f t="shared" si="13"/>
        <v>0.29988908335720121</v>
      </c>
      <c r="B170" s="87">
        <f t="shared" si="14"/>
        <v>4.4422594000000003E-2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7"/>
        <v>1.4593924877592308</v>
      </c>
      <c r="I170" s="87">
        <f t="shared" si="18"/>
        <v>3.4541695999999997E-2</v>
      </c>
      <c r="J170">
        <f>'80°C'!J25</f>
        <v>2589</v>
      </c>
      <c r="K170">
        <f>'80°C'!K25</f>
        <v>80</v>
      </c>
      <c r="L170">
        <f>'80°C'!L25</f>
        <v>1440</v>
      </c>
      <c r="M170" t="str">
        <f>'80°C'!M25</f>
        <v>H402</v>
      </c>
      <c r="N170" t="str">
        <f>'80°C'!N25</f>
        <v>NA</v>
      </c>
      <c r="O170" s="101">
        <f t="shared" si="19"/>
        <v>2.3802112417116059</v>
      </c>
      <c r="P170" s="142">
        <f t="shared" si="20"/>
        <v>8.8555435000000002E-2</v>
      </c>
      <c r="Q170">
        <f>'110°C'!J25</f>
        <v>2589</v>
      </c>
      <c r="R170">
        <f>'110°C'!K25</f>
        <v>110</v>
      </c>
      <c r="S170">
        <f>'110°C'!L25</f>
        <v>240</v>
      </c>
      <c r="T170" t="str">
        <f>'110°C'!M25</f>
        <v>H397</v>
      </c>
      <c r="U170" t="str">
        <f>'110°C'!N25</f>
        <v>NA</v>
      </c>
      <c r="V170" s="101">
        <f t="shared" si="21"/>
        <v>1.954242509439325</v>
      </c>
      <c r="W170" s="89">
        <f t="shared" si="22"/>
        <v>0.169566522</v>
      </c>
      <c r="X170" s="41">
        <f>'140°C'!J25</f>
        <v>2588</v>
      </c>
      <c r="Y170" s="41">
        <f>'140°C'!K25</f>
        <v>140</v>
      </c>
      <c r="Z170" s="41">
        <f>'140°C'!L25</f>
        <v>4</v>
      </c>
      <c r="AA170" s="41" t="str">
        <f>'140°C'!M25</f>
        <v>H391</v>
      </c>
      <c r="AB170" s="41" t="str">
        <f>'140°C'!N25</f>
        <v>nh4 contam</v>
      </c>
    </row>
    <row r="171" spans="1:28">
      <c r="A171" s="99">
        <f t="shared" si="13"/>
        <v>0.29988908335720121</v>
      </c>
      <c r="B171" s="87">
        <f t="shared" si="14"/>
        <v>4.5356008000000003E-2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7"/>
        <v>1.4593924877592308</v>
      </c>
      <c r="I171" s="87">
        <f t="shared" si="18"/>
        <v>4.4213790000000003E-2</v>
      </c>
      <c r="J171">
        <f>'80°C'!J26</f>
        <v>2589</v>
      </c>
      <c r="K171">
        <f>'80°C'!K26</f>
        <v>80</v>
      </c>
      <c r="L171">
        <f>'80°C'!L26</f>
        <v>1440</v>
      </c>
      <c r="M171" t="str">
        <f>'80°C'!M26</f>
        <v>H402</v>
      </c>
      <c r="N171" t="str">
        <f>'80°C'!N26</f>
        <v>NA</v>
      </c>
      <c r="O171" s="101">
        <f t="shared" si="19"/>
        <v>2.3802112417116059</v>
      </c>
      <c r="P171" s="142">
        <f t="shared" si="20"/>
        <v>9.0450495000000006E-2</v>
      </c>
      <c r="Q171">
        <f>'110°C'!J26</f>
        <v>2589</v>
      </c>
      <c r="R171">
        <f>'110°C'!K26</f>
        <v>110</v>
      </c>
      <c r="S171">
        <f>'110°C'!L26</f>
        <v>240</v>
      </c>
      <c r="T171" t="str">
        <f>'110°C'!M26</f>
        <v>H402</v>
      </c>
      <c r="U171" t="str">
        <f>'110°C'!N26</f>
        <v>NA</v>
      </c>
      <c r="V171" s="101">
        <f t="shared" si="21"/>
        <v>1.954242509439325</v>
      </c>
      <c r="W171" s="89">
        <f t="shared" si="22"/>
        <v>0.130644697</v>
      </c>
      <c r="X171" s="41">
        <f>'140°C'!J26</f>
        <v>2588</v>
      </c>
      <c r="Y171" s="41">
        <f>'140°C'!K26</f>
        <v>140</v>
      </c>
      <c r="Z171" s="41">
        <f>'140°C'!L26</f>
        <v>4</v>
      </c>
      <c r="AA171" s="41" t="str">
        <f>'140°C'!M26</f>
        <v>H391</v>
      </c>
      <c r="AB171" s="41" t="str">
        <f>'140°C'!N26</f>
        <v>nh4 contam</v>
      </c>
    </row>
    <row r="172" spans="1:28">
      <c r="A172" s="99">
        <f t="shared" si="13"/>
        <v>0.26820360597689269</v>
      </c>
      <c r="B172" s="87">
        <f t="shared" si="14"/>
        <v>3.8903851000000003E-2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7"/>
        <v>1.1583624920952498</v>
      </c>
      <c r="I172" s="87">
        <f t="shared" si="18"/>
        <v>3.3988184999999997E-2</v>
      </c>
      <c r="J172">
        <f>'80°C'!J27</f>
        <v>2589</v>
      </c>
      <c r="K172">
        <f>'80°C'!K27</f>
        <v>80</v>
      </c>
      <c r="L172">
        <f>'80°C'!L27</f>
        <v>720</v>
      </c>
      <c r="M172" t="str">
        <f>'80°C'!M27</f>
        <v>H397</v>
      </c>
      <c r="N172" t="str">
        <f>'80°C'!N27</f>
        <v>NA</v>
      </c>
      <c r="O172" s="101">
        <f t="shared" si="19"/>
        <v>2.6812412373755872</v>
      </c>
      <c r="P172" s="142">
        <f t="shared" si="20"/>
        <v>0.106663234</v>
      </c>
      <c r="Q172">
        <f>'110°C'!J27</f>
        <v>2589</v>
      </c>
      <c r="R172">
        <f>'110°C'!K27</f>
        <v>110</v>
      </c>
      <c r="S172">
        <f>'110°C'!L27</f>
        <v>480</v>
      </c>
      <c r="T172" t="str">
        <f>'110°C'!M27</f>
        <v>H397</v>
      </c>
      <c r="U172" t="str">
        <f>'110°C'!N27</f>
        <v>NA</v>
      </c>
      <c r="V172" s="101">
        <f t="shared" si="21"/>
        <v>2.1303337684950061</v>
      </c>
      <c r="W172" s="89">
        <f t="shared" si="22"/>
        <v>6.3889258000000004E-2</v>
      </c>
      <c r="X172" s="41">
        <f>'140°C'!J27</f>
        <v>2588</v>
      </c>
      <c r="Y172" s="41">
        <f>'140°C'!K27</f>
        <v>140</v>
      </c>
      <c r="Z172" s="41">
        <f>'140°C'!L27</f>
        <v>6</v>
      </c>
      <c r="AA172" s="41" t="str">
        <f>'140°C'!M27</f>
        <v>H391</v>
      </c>
      <c r="AB172" s="41" t="str">
        <f>'140°C'!N27</f>
        <v>nh4 contam</v>
      </c>
    </row>
    <row r="173" spans="1:28">
      <c r="A173" s="99">
        <f t="shared" si="13"/>
        <v>0.26820360597689269</v>
      </c>
      <c r="B173" s="87">
        <f t="shared" si="14"/>
        <v>3.7864375999999998E-2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7"/>
        <v>1.1583624920952498</v>
      </c>
      <c r="I173" s="87">
        <f t="shared" si="18"/>
        <v>3.4056327999999997E-2</v>
      </c>
      <c r="J173">
        <f>'80°C'!J28</f>
        <v>2589</v>
      </c>
      <c r="K173">
        <f>'80°C'!K28</f>
        <v>80</v>
      </c>
      <c r="L173">
        <f>'80°C'!L28</f>
        <v>720</v>
      </c>
      <c r="M173" t="str">
        <f>'80°C'!M28</f>
        <v>H402</v>
      </c>
      <c r="N173" t="str">
        <f>'80°C'!N28</f>
        <v>NA</v>
      </c>
      <c r="O173" s="101">
        <f t="shared" si="19"/>
        <v>2.6812412373755872</v>
      </c>
      <c r="P173" s="142">
        <f t="shared" si="20"/>
        <v>0.102514176</v>
      </c>
      <c r="Q173">
        <f>'110°C'!J28</f>
        <v>2589</v>
      </c>
      <c r="R173">
        <f>'110°C'!K28</f>
        <v>110</v>
      </c>
      <c r="S173">
        <f>'110°C'!L28</f>
        <v>480</v>
      </c>
      <c r="T173" t="str">
        <f>'110°C'!M28</f>
        <v>H402</v>
      </c>
      <c r="U173" t="str">
        <f>'110°C'!N28</f>
        <v>NA</v>
      </c>
      <c r="V173" s="101">
        <f t="shared" si="21"/>
        <v>2.1303337684950061</v>
      </c>
      <c r="W173" s="89">
        <f t="shared" si="22"/>
        <v>6.8200205999999999E-2</v>
      </c>
      <c r="X173" s="41">
        <f>'140°C'!J28</f>
        <v>2588</v>
      </c>
      <c r="Y173" s="41">
        <f>'140°C'!K28</f>
        <v>140</v>
      </c>
      <c r="Z173" s="41">
        <f>'140°C'!L28</f>
        <v>6</v>
      </c>
      <c r="AA173" s="41" t="str">
        <f>'140°C'!M28</f>
        <v>H391</v>
      </c>
      <c r="AB173" s="41" t="str">
        <f>'140°C'!N28</f>
        <v>nh4 contam</v>
      </c>
    </row>
    <row r="174" spans="1:28">
      <c r="A174" s="99">
        <f t="shared" si="13"/>
        <v>0.26820360597689269</v>
      </c>
      <c r="B174" s="87">
        <f t="shared" si="14"/>
        <v>4.4225538000000002E-2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7"/>
        <v>0.38021124171160603</v>
      </c>
      <c r="I174" s="87">
        <f t="shared" si="18"/>
        <v>3.2216653999999997E-2</v>
      </c>
      <c r="J174">
        <f>'80°C'!J29</f>
        <v>4126</v>
      </c>
      <c r="K174">
        <f>'80°C'!K29</f>
        <v>80</v>
      </c>
      <c r="L174">
        <f>'80°C'!L29</f>
        <v>120</v>
      </c>
      <c r="M174" t="str">
        <f>'80°C'!M29</f>
        <v>H398</v>
      </c>
      <c r="N174" t="str">
        <f>'80°C'!N29</f>
        <v>NA</v>
      </c>
      <c r="O174" s="101">
        <f t="shared" si="19"/>
        <v>2.0791812460476247</v>
      </c>
      <c r="P174" s="142">
        <f t="shared" si="20"/>
        <v>7.5547492999999993E-2</v>
      </c>
      <c r="Q174">
        <f>'110°C'!J29</f>
        <v>4126</v>
      </c>
      <c r="R174">
        <f>'110°C'!K29</f>
        <v>110</v>
      </c>
      <c r="S174">
        <f>'110°C'!L29</f>
        <v>120</v>
      </c>
      <c r="T174" t="str">
        <f>'110°C'!M29</f>
        <v>H398</v>
      </c>
      <c r="U174" t="str">
        <f>'110°C'!N29</f>
        <v>NA</v>
      </c>
      <c r="V174" s="101">
        <f t="shared" si="21"/>
        <v>2.255272505103306</v>
      </c>
      <c r="W174" s="89">
        <f t="shared" si="22"/>
        <v>0.21663876100000001</v>
      </c>
      <c r="X174" s="41">
        <f>'140°C'!J29</f>
        <v>2588</v>
      </c>
      <c r="Y174" s="41">
        <f>'140°C'!K29</f>
        <v>140</v>
      </c>
      <c r="Z174" s="41">
        <f>'140°C'!L29</f>
        <v>8</v>
      </c>
      <c r="AA174" s="41" t="str">
        <f>'140°C'!M29</f>
        <v>H391</v>
      </c>
      <c r="AB174" s="41" t="str">
        <f>'140°C'!N29</f>
        <v>nh4 contam</v>
      </c>
    </row>
    <row r="175" spans="1:28">
      <c r="A175" s="99">
        <f t="shared" si="13"/>
        <v>0.26820360597689269</v>
      </c>
      <c r="B175" s="87">
        <f t="shared" si="14"/>
        <v>4.8188587999999997E-2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7"/>
        <v>0.38021124171160603</v>
      </c>
      <c r="I175" s="87">
        <f t="shared" si="18"/>
        <v>3.3915220000000003E-2</v>
      </c>
      <c r="J175">
        <f>'80°C'!J30</f>
        <v>4126</v>
      </c>
      <c r="K175">
        <f>'80°C'!K30</f>
        <v>80</v>
      </c>
      <c r="L175">
        <f>'80°C'!L30</f>
        <v>120</v>
      </c>
      <c r="M175" t="str">
        <f>'80°C'!M30</f>
        <v>H420</v>
      </c>
      <c r="N175" t="str">
        <f>'80°C'!N30</f>
        <v>NA</v>
      </c>
      <c r="O175" s="101">
        <f t="shared" si="19"/>
        <v>2.0791812460476247</v>
      </c>
      <c r="P175" s="142">
        <f t="shared" si="20"/>
        <v>7.3187150000000006E-2</v>
      </c>
      <c r="Q175">
        <f>'110°C'!J30</f>
        <v>4126</v>
      </c>
      <c r="R175">
        <f>'110°C'!K30</f>
        <v>110</v>
      </c>
      <c r="S175">
        <f>'110°C'!L30</f>
        <v>120</v>
      </c>
      <c r="T175" t="str">
        <f>'110°C'!M30</f>
        <v>H398</v>
      </c>
      <c r="U175" t="str">
        <f>'110°C'!N30</f>
        <v>NA</v>
      </c>
      <c r="V175" s="101">
        <f t="shared" si="21"/>
        <v>2.255272505103306</v>
      </c>
      <c r="W175" s="89">
        <f t="shared" si="22"/>
        <v>0.19212388899999999</v>
      </c>
      <c r="X175" s="41">
        <f>'140°C'!J30</f>
        <v>2588</v>
      </c>
      <c r="Y175" s="41">
        <f>'140°C'!K30</f>
        <v>140</v>
      </c>
      <c r="Z175" s="41">
        <f>'140°C'!L30</f>
        <v>8</v>
      </c>
      <c r="AA175" s="41" t="str">
        <f>'140°C'!M30</f>
        <v>H391</v>
      </c>
      <c r="AB175" s="41" t="str">
        <f>'140°C'!N30</f>
        <v>nh4 contam</v>
      </c>
    </row>
    <row r="176" spans="1:28">
      <c r="A176" s="99">
        <f t="shared" si="13"/>
        <v>0.26820360597689269</v>
      </c>
      <c r="B176" s="87">
        <f t="shared" si="14"/>
        <v>4.8917374999999999E-2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7"/>
        <v>1.4593924877592308</v>
      </c>
      <c r="I176" s="87">
        <f t="shared" si="18"/>
        <v>4.6872388000000001E-2</v>
      </c>
      <c r="J176">
        <f>'80°C'!J31</f>
        <v>4126</v>
      </c>
      <c r="K176">
        <f>'80°C'!K31</f>
        <v>80</v>
      </c>
      <c r="L176">
        <f>'80°C'!L31</f>
        <v>1440</v>
      </c>
      <c r="M176" t="str">
        <f>'80°C'!M31</f>
        <v>H420</v>
      </c>
      <c r="N176" t="str">
        <f>'80°C'!N31</f>
        <v>NA</v>
      </c>
      <c r="O176" s="101">
        <f t="shared" si="19"/>
        <v>2.3802112417116059</v>
      </c>
      <c r="P176" s="142">
        <f t="shared" si="20"/>
        <v>0.115897212</v>
      </c>
      <c r="Q176">
        <f>'110°C'!J31</f>
        <v>4126</v>
      </c>
      <c r="R176">
        <f>'110°C'!K31</f>
        <v>110</v>
      </c>
      <c r="S176">
        <f>'110°C'!L31</f>
        <v>240</v>
      </c>
      <c r="T176" t="str">
        <f>'110°C'!M31</f>
        <v>H398</v>
      </c>
      <c r="U176" t="str">
        <f>'110°C'!N31</f>
        <v>NA</v>
      </c>
      <c r="V176" s="101">
        <f t="shared" si="21"/>
        <v>2.7323937598229686</v>
      </c>
      <c r="W176" s="89">
        <f t="shared" si="22"/>
        <v>0.148962709</v>
      </c>
      <c r="X176" s="41">
        <f>'140°C'!J31</f>
        <v>2588</v>
      </c>
      <c r="Y176" s="41">
        <f>'140°C'!K31</f>
        <v>140</v>
      </c>
      <c r="Z176" s="41">
        <f>'140°C'!L31</f>
        <v>24</v>
      </c>
      <c r="AA176" s="41" t="str">
        <f>'140°C'!M31</f>
        <v>H420</v>
      </c>
      <c r="AB176" s="41" t="str">
        <f>'140°C'!N31</f>
        <v>NA</v>
      </c>
    </row>
    <row r="177" spans="1:28">
      <c r="A177" s="99">
        <f t="shared" si="13"/>
        <v>0.26820360597689269</v>
      </c>
      <c r="B177" s="87">
        <f t="shared" si="14"/>
        <v>3.8842752000000001E-2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7"/>
        <v>1.4593924877592308</v>
      </c>
      <c r="I177" s="87">
        <f t="shared" si="18"/>
        <v>5.6656080999999997E-2</v>
      </c>
      <c r="J177">
        <f>'80°C'!J32</f>
        <v>4126</v>
      </c>
      <c r="K177">
        <f>'80°C'!K32</f>
        <v>80</v>
      </c>
      <c r="L177">
        <f>'80°C'!L32</f>
        <v>1440</v>
      </c>
      <c r="M177" t="str">
        <f>'80°C'!M32</f>
        <v>H420</v>
      </c>
      <c r="N177" t="str">
        <f>'80°C'!N32</f>
        <v>NA</v>
      </c>
      <c r="O177" s="101">
        <f t="shared" si="19"/>
        <v>2.3802112417116059</v>
      </c>
      <c r="P177" s="142">
        <f t="shared" si="20"/>
        <v>0.106286899</v>
      </c>
      <c r="Q177">
        <f>'110°C'!J32</f>
        <v>4126</v>
      </c>
      <c r="R177">
        <f>'110°C'!K32</f>
        <v>110</v>
      </c>
      <c r="S177">
        <f>'110°C'!L32</f>
        <v>240</v>
      </c>
      <c r="T177" t="str">
        <f>'110°C'!M32</f>
        <v>H398</v>
      </c>
      <c r="U177" t="str">
        <f>'110°C'!N32</f>
        <v>NA</v>
      </c>
      <c r="V177" s="101">
        <f t="shared" si="21"/>
        <v>2.7323937598229686</v>
      </c>
      <c r="W177" s="89">
        <f t="shared" si="22"/>
        <v>0.26776418699999999</v>
      </c>
      <c r="X177" s="41">
        <f>'140°C'!J32</f>
        <v>2588</v>
      </c>
      <c r="Y177" s="41">
        <f>'140°C'!K32</f>
        <v>140</v>
      </c>
      <c r="Z177" s="41">
        <f>'140°C'!L32</f>
        <v>24</v>
      </c>
      <c r="AA177" s="41" t="str">
        <f>'140°C'!M32</f>
        <v>H391</v>
      </c>
      <c r="AB177" s="41" t="str">
        <f>'140°C'!N32</f>
        <v>nh4 contam</v>
      </c>
    </row>
    <row r="178" spans="1:28">
      <c r="A178" s="99">
        <f t="shared" si="13"/>
        <v>0.26820360597689269</v>
      </c>
      <c r="B178" s="87">
        <f t="shared" si="14"/>
        <v>4.6749804999999998E-2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7"/>
        <v>1.1583624920952498</v>
      </c>
      <c r="I178" s="87">
        <f t="shared" si="18"/>
        <v>2.7152961E-2</v>
      </c>
      <c r="J178">
        <f>'80°C'!J33</f>
        <v>4126</v>
      </c>
      <c r="K178">
        <f>'80°C'!K33</f>
        <v>80</v>
      </c>
      <c r="L178">
        <f>'80°C'!L33</f>
        <v>720</v>
      </c>
      <c r="M178" t="str">
        <f>'80°C'!M33</f>
        <v>H398</v>
      </c>
      <c r="N178" t="str">
        <f>'80°C'!N33</f>
        <v>NA</v>
      </c>
      <c r="O178" s="101">
        <f t="shared" si="19"/>
        <v>2.6812412373755872</v>
      </c>
      <c r="P178" s="142">
        <f t="shared" si="20"/>
        <v>0.11897812100000001</v>
      </c>
      <c r="Q178">
        <f>'110°C'!J33</f>
        <v>4126</v>
      </c>
      <c r="R178">
        <f>'110°C'!K33</f>
        <v>110</v>
      </c>
      <c r="S178">
        <f>'110°C'!L33</f>
        <v>480</v>
      </c>
      <c r="T178" t="str">
        <f>'110°C'!M33</f>
        <v>H398</v>
      </c>
      <c r="U178" t="str">
        <f>'110°C'!N33</f>
        <v>NA</v>
      </c>
      <c r="V178" s="101">
        <f t="shared" si="21"/>
        <v>3.0334237554869499</v>
      </c>
      <c r="W178" s="89">
        <f t="shared" si="22"/>
        <v>0.17047157399999999</v>
      </c>
      <c r="X178" s="41">
        <f>'140°C'!J33</f>
        <v>2588</v>
      </c>
      <c r="Y178" s="41">
        <f>'140°C'!K33</f>
        <v>140</v>
      </c>
      <c r="Z178" s="41">
        <f>'140°C'!L33</f>
        <v>48</v>
      </c>
      <c r="AA178" s="41" t="str">
        <f>'140°C'!M33</f>
        <v>G483</v>
      </c>
      <c r="AB178" s="41" t="str">
        <f>'140°C'!N33</f>
        <v>NA</v>
      </c>
    </row>
    <row r="179" spans="1:28">
      <c r="A179" s="99">
        <f t="shared" si="13"/>
        <v>0.26820360597689269</v>
      </c>
      <c r="B179" s="87">
        <f t="shared" si="14"/>
        <v>4.3686245999999998E-2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7"/>
        <v>1.1583624920952498</v>
      </c>
      <c r="I179" s="87">
        <f t="shared" si="18"/>
        <v>3.4142902000000003E-2</v>
      </c>
      <c r="J179">
        <f>'80°C'!J34</f>
        <v>4126</v>
      </c>
      <c r="K179">
        <f>'80°C'!K34</f>
        <v>80</v>
      </c>
      <c r="L179">
        <f>'80°C'!L34</f>
        <v>720</v>
      </c>
      <c r="M179" t="str">
        <f>'80°C'!M34</f>
        <v>H420</v>
      </c>
      <c r="N179" t="str">
        <f>'80°C'!N34</f>
        <v>NA</v>
      </c>
      <c r="O179" s="101">
        <f t="shared" si="19"/>
        <v>2.6812412373755872</v>
      </c>
      <c r="P179" s="142">
        <f t="shared" si="20"/>
        <v>0.123701636</v>
      </c>
      <c r="Q179">
        <f>'110°C'!J34</f>
        <v>4126</v>
      </c>
      <c r="R179">
        <f>'110°C'!K34</f>
        <v>110</v>
      </c>
      <c r="S179">
        <f>'110°C'!L34</f>
        <v>480</v>
      </c>
      <c r="T179" t="str">
        <f>'110°C'!M34</f>
        <v>H398</v>
      </c>
      <c r="U179" t="str">
        <f>'110°C'!N34</f>
        <v>NA</v>
      </c>
      <c r="V179" s="101">
        <f t="shared" si="21"/>
        <v>3.0334237554869499</v>
      </c>
      <c r="W179" s="89">
        <f t="shared" si="22"/>
        <v>0.17438295300000001</v>
      </c>
      <c r="X179" s="41">
        <f>'140°C'!J34</f>
        <v>2588</v>
      </c>
      <c r="Y179" s="41">
        <f>'140°C'!K34</f>
        <v>140</v>
      </c>
      <c r="Z179" s="41">
        <f>'140°C'!L34</f>
        <v>48</v>
      </c>
      <c r="AA179" s="41" t="str">
        <f>'140°C'!M34</f>
        <v>G483</v>
      </c>
      <c r="AB179" s="41" t="str">
        <f>'140°C'!N34</f>
        <v>NA</v>
      </c>
    </row>
    <row r="180" spans="1:28">
      <c r="A180" s="99">
        <f t="shared" si="13"/>
        <v>0.26820360597689269</v>
      </c>
      <c r="B180" s="87">
        <f t="shared" si="14"/>
        <v>3.8873387000000002E-2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7"/>
        <v>0.38021124171160603</v>
      </c>
      <c r="I180" s="87">
        <f t="shared" si="18"/>
        <v>3.8926002000000001E-2</v>
      </c>
      <c r="J180">
        <f>'80°C'!J35</f>
        <v>4129</v>
      </c>
      <c r="K180">
        <f>'80°C'!K35</f>
        <v>80</v>
      </c>
      <c r="L180">
        <f>'80°C'!L35</f>
        <v>120</v>
      </c>
      <c r="M180" t="str">
        <f>'80°C'!M35</f>
        <v>H398</v>
      </c>
      <c r="N180" t="str">
        <f>'80°C'!N35</f>
        <v>NA</v>
      </c>
      <c r="O180" s="101">
        <f t="shared" si="19"/>
        <v>2.0791812460476247</v>
      </c>
      <c r="P180" s="142">
        <f t="shared" si="20"/>
        <v>6.9385385999999993E-2</v>
      </c>
      <c r="Q180">
        <f>'110°C'!J35</f>
        <v>4129</v>
      </c>
      <c r="R180">
        <f>'110°C'!K35</f>
        <v>110</v>
      </c>
      <c r="S180">
        <f>'110°C'!L35</f>
        <v>120</v>
      </c>
      <c r="T180" t="str">
        <f>'110°C'!M35</f>
        <v>H398</v>
      </c>
      <c r="U180" t="str">
        <f>'110°C'!N35</f>
        <v>NA</v>
      </c>
      <c r="V180" s="101">
        <f t="shared" si="21"/>
        <v>3.0334237554869499</v>
      </c>
      <c r="W180" s="89">
        <f t="shared" si="22"/>
        <v>0.26722583999999999</v>
      </c>
      <c r="X180" s="41">
        <f>'140°C'!J35</f>
        <v>2588</v>
      </c>
      <c r="Y180" s="41">
        <f>'140°C'!K35</f>
        <v>140</v>
      </c>
      <c r="Z180" s="41">
        <f>'140°C'!L35</f>
        <v>48</v>
      </c>
      <c r="AA180" s="41" t="str">
        <f>'140°C'!M35</f>
        <v>H391</v>
      </c>
      <c r="AB180" s="41" t="str">
        <f>'140°C'!N35</f>
        <v>nh4 contam</v>
      </c>
    </row>
    <row r="181" spans="1:28">
      <c r="A181" s="99">
        <f t="shared" si="13"/>
        <v>0.26820360597689269</v>
      </c>
      <c r="B181" s="87">
        <f t="shared" si="14"/>
        <v>5.5186789E-2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 s="86">
        <f t="shared" si="17"/>
        <v>0.38021124171160603</v>
      </c>
      <c r="I181" s="87">
        <f t="shared" si="18"/>
        <v>3.9518000999999997E-2</v>
      </c>
      <c r="J181">
        <f>'80°C'!J36</f>
        <v>4129</v>
      </c>
      <c r="K181">
        <f>'80°C'!K36</f>
        <v>80</v>
      </c>
      <c r="L181">
        <f>'80°C'!L36</f>
        <v>120</v>
      </c>
      <c r="M181" t="str">
        <f>'80°C'!M36</f>
        <v>H398</v>
      </c>
      <c r="N181" t="str">
        <f>'80°C'!N36</f>
        <v>NA</v>
      </c>
      <c r="O181" s="101">
        <f t="shared" si="19"/>
        <v>2.0791812460476247</v>
      </c>
      <c r="P181" s="142">
        <f t="shared" si="20"/>
        <v>7.2830443999999994E-2</v>
      </c>
      <c r="Q181">
        <f>'110°C'!J36</f>
        <v>4129</v>
      </c>
      <c r="R181">
        <f>'110°C'!K36</f>
        <v>110</v>
      </c>
      <c r="S181">
        <f>'110°C'!L36</f>
        <v>120</v>
      </c>
      <c r="T181" t="str">
        <f>'110°C'!M36</f>
        <v>H398</v>
      </c>
      <c r="U181" t="str">
        <f>'110°C'!N36</f>
        <v>NA</v>
      </c>
      <c r="V181" s="101">
        <f t="shared" si="21"/>
        <v>3.0334237554869499</v>
      </c>
      <c r="W181" s="89">
        <f t="shared" si="22"/>
        <v>0.26524349800000002</v>
      </c>
      <c r="X181" s="41">
        <f>'140°C'!J36</f>
        <v>2588</v>
      </c>
      <c r="Y181" s="41">
        <f>'140°C'!K36</f>
        <v>140</v>
      </c>
      <c r="Z181" s="41">
        <f>'140°C'!L36</f>
        <v>48</v>
      </c>
      <c r="AA181" s="41" t="str">
        <f>'140°C'!M36</f>
        <v>H391</v>
      </c>
      <c r="AB181" s="41" t="str">
        <f>'140°C'!N36</f>
        <v>nh4 contam</v>
      </c>
    </row>
    <row r="182" spans="1:28">
      <c r="A182" s="99">
        <f t="shared" si="13"/>
        <v>0.26820360597689269</v>
      </c>
      <c r="B182" s="87">
        <f t="shared" si="14"/>
        <v>5.0021540000000003E-2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 s="86">
        <f t="shared" si="17"/>
        <v>1.4593924877592308</v>
      </c>
      <c r="I182" s="87">
        <f t="shared" si="18"/>
        <v>4.1230412000000001E-2</v>
      </c>
      <c r="J182">
        <f>'80°C'!J37</f>
        <v>4129</v>
      </c>
      <c r="K182">
        <f>'80°C'!K37</f>
        <v>80</v>
      </c>
      <c r="L182">
        <f>'80°C'!L37</f>
        <v>1440</v>
      </c>
      <c r="M182" t="str">
        <f>'80°C'!M37</f>
        <v>H398</v>
      </c>
      <c r="N182" t="str">
        <f>'80°C'!N37</f>
        <v>NA</v>
      </c>
      <c r="O182" s="101">
        <f t="shared" si="19"/>
        <v>2.3802112417116059</v>
      </c>
      <c r="P182" s="142">
        <f t="shared" si="20"/>
        <v>0.100116923</v>
      </c>
      <c r="Q182">
        <f>'110°C'!J37</f>
        <v>4129</v>
      </c>
      <c r="R182">
        <f>'110°C'!K37</f>
        <v>110</v>
      </c>
      <c r="S182">
        <f>'110°C'!L37</f>
        <v>240</v>
      </c>
      <c r="T182" t="str">
        <f>'110°C'!M37</f>
        <v>H402</v>
      </c>
      <c r="U182" t="str">
        <f>'110°C'!N37</f>
        <v>NA</v>
      </c>
      <c r="V182" s="101">
        <f t="shared" si="21"/>
        <v>3.2095150145426308</v>
      </c>
      <c r="W182" s="89">
        <f t="shared" si="22"/>
        <v>0.235224975</v>
      </c>
      <c r="X182" s="41">
        <f>'140°C'!J37</f>
        <v>2588</v>
      </c>
      <c r="Y182" s="41">
        <f>'140°C'!K37</f>
        <v>140</v>
      </c>
      <c r="Z182" s="41">
        <f>'140°C'!L37</f>
        <v>72</v>
      </c>
      <c r="AA182" s="41" t="str">
        <f>'140°C'!M37</f>
        <v>H391</v>
      </c>
      <c r="AB182" s="41" t="str">
        <f>'140°C'!N37</f>
        <v>nh4 contam</v>
      </c>
    </row>
    <row r="183" spans="1:28">
      <c r="A183" s="99">
        <f t="shared" si="13"/>
        <v>0.24930913117324674</v>
      </c>
      <c r="B183" s="87">
        <f t="shared" si="14"/>
        <v>5.3342579000000001E-2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H183" s="86">
        <f t="shared" si="17"/>
        <v>1.4593924877592308</v>
      </c>
      <c r="I183" s="87">
        <f t="shared" si="18"/>
        <v>3.7546090999999997E-2</v>
      </c>
      <c r="J183">
        <f>'80°C'!J38</f>
        <v>4129</v>
      </c>
      <c r="K183">
        <f>'80°C'!K38</f>
        <v>80</v>
      </c>
      <c r="L183">
        <f>'80°C'!L38</f>
        <v>1440</v>
      </c>
      <c r="M183" t="str">
        <f>'80°C'!M38</f>
        <v>H398</v>
      </c>
      <c r="N183" t="str">
        <f>'80°C'!N38</f>
        <v>NA</v>
      </c>
      <c r="O183" s="101">
        <f t="shared" si="19"/>
        <v>2.3802112417116059</v>
      </c>
      <c r="P183" s="142">
        <f t="shared" si="20"/>
        <v>9.8305466999999994E-2</v>
      </c>
      <c r="Q183">
        <f>'110°C'!J38</f>
        <v>4129</v>
      </c>
      <c r="R183">
        <f>'110°C'!K38</f>
        <v>110</v>
      </c>
      <c r="S183">
        <f>'110°C'!L38</f>
        <v>240</v>
      </c>
      <c r="T183" t="str">
        <f>'110°C'!M38</f>
        <v>H398</v>
      </c>
      <c r="U183" t="str">
        <f>'110°C'!N38</f>
        <v>NA</v>
      </c>
      <c r="V183" s="101">
        <f t="shared" si="21"/>
        <v>3.2095150145426308</v>
      </c>
      <c r="W183" s="89">
        <f t="shared" si="22"/>
        <v>0.32296965</v>
      </c>
      <c r="X183" s="41">
        <f>'140°C'!J38</f>
        <v>2588</v>
      </c>
      <c r="Y183" s="41">
        <f>'140°C'!K38</f>
        <v>140</v>
      </c>
      <c r="Z183" s="41">
        <f>'140°C'!L38</f>
        <v>72</v>
      </c>
      <c r="AA183" s="41" t="str">
        <f>'140°C'!M38</f>
        <v>H391</v>
      </c>
      <c r="AB183" s="41" t="str">
        <f>'140°C'!N38</f>
        <v>nh4 contam</v>
      </c>
    </row>
    <row r="184" spans="1:28">
      <c r="A184" s="99">
        <f t="shared" si="13"/>
        <v>0.24930913117324674</v>
      </c>
      <c r="B184" s="87">
        <f t="shared" si="14"/>
        <v>3.9771058999999997E-2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H184" s="86">
        <f t="shared" si="17"/>
        <v>1.1583624920952498</v>
      </c>
      <c r="I184" s="87">
        <f t="shared" si="18"/>
        <v>3.9651851000000002E-2</v>
      </c>
      <c r="J184">
        <f>'80°C'!J39</f>
        <v>4129</v>
      </c>
      <c r="K184">
        <f>'80°C'!K39</f>
        <v>80</v>
      </c>
      <c r="L184">
        <f>'80°C'!L39</f>
        <v>720</v>
      </c>
      <c r="M184" t="str">
        <f>'80°C'!M39</f>
        <v>H420</v>
      </c>
      <c r="N184" t="str">
        <f>'80°C'!N39</f>
        <v>NA</v>
      </c>
      <c r="O184" s="101">
        <f t="shared" si="19"/>
        <v>2.6812412373755872</v>
      </c>
      <c r="P184" s="142">
        <f t="shared" si="20"/>
        <v>0.121842214</v>
      </c>
      <c r="Q184">
        <f>'110°C'!J39</f>
        <v>4129</v>
      </c>
      <c r="R184">
        <f>'110°C'!K39</f>
        <v>110</v>
      </c>
      <c r="S184">
        <f>'110°C'!L39</f>
        <v>480</v>
      </c>
      <c r="T184" t="str">
        <f>'110°C'!M39</f>
        <v>H398</v>
      </c>
      <c r="U184" t="str">
        <f>'110°C'!N39</f>
        <v>NA</v>
      </c>
      <c r="V184" s="101">
        <f t="shared" si="21"/>
        <v>3.3344537511509307</v>
      </c>
      <c r="W184" s="89">
        <f t="shared" si="22"/>
        <v>0.244135246</v>
      </c>
      <c r="X184" s="41">
        <f>'140°C'!J39</f>
        <v>2588</v>
      </c>
      <c r="Y184" s="41">
        <f>'140°C'!K39</f>
        <v>140</v>
      </c>
      <c r="Z184" s="41">
        <f>'140°C'!L39</f>
        <v>96</v>
      </c>
      <c r="AA184" s="41" t="str">
        <f>'140°C'!M39</f>
        <v>H391</v>
      </c>
      <c r="AB184" s="41" t="str">
        <f>'140°C'!N39</f>
        <v>nh4 contam</v>
      </c>
    </row>
    <row r="185" spans="1:28">
      <c r="A185" s="99">
        <f t="shared" si="13"/>
        <v>0.24930913117324674</v>
      </c>
      <c r="B185" s="87">
        <f t="shared" si="14"/>
        <v>5.7039838000000002E-2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H185" s="86">
        <f>LOG(C62*I$146)</f>
        <v>1.1583624920952498</v>
      </c>
      <c r="I185" s="87">
        <f>D62</f>
        <v>4.8406113000000001E-2</v>
      </c>
      <c r="J185">
        <f>'80°C'!J40</f>
        <v>4129</v>
      </c>
      <c r="K185">
        <f>'80°C'!K40</f>
        <v>80</v>
      </c>
      <c r="L185">
        <f>'80°C'!L40</f>
        <v>720</v>
      </c>
      <c r="M185" t="str">
        <f>'80°C'!M40</f>
        <v>H398</v>
      </c>
      <c r="N185" t="str">
        <f>'80°C'!N40</f>
        <v>NA</v>
      </c>
      <c r="O185" s="101">
        <f t="shared" si="19"/>
        <v>2.6812412373755872</v>
      </c>
      <c r="P185" s="142">
        <f t="shared" si="20"/>
        <v>0.11464054799999999</v>
      </c>
      <c r="Q185">
        <f>'110°C'!J40</f>
        <v>4129</v>
      </c>
      <c r="R185">
        <f>'110°C'!K40</f>
        <v>110</v>
      </c>
      <c r="S185">
        <f>'110°C'!L40</f>
        <v>480</v>
      </c>
      <c r="T185" t="str">
        <f>'110°C'!M40</f>
        <v>H420</v>
      </c>
      <c r="U185" t="str">
        <f>'110°C'!N40</f>
        <v>NA</v>
      </c>
      <c r="V185" s="101">
        <f t="shared" si="21"/>
        <v>3.3344537511509307</v>
      </c>
      <c r="W185" s="89">
        <f t="shared" si="22"/>
        <v>0.28065248999999998</v>
      </c>
      <c r="X185" s="41">
        <f>'140°C'!J40</f>
        <v>2588</v>
      </c>
      <c r="Y185" s="41">
        <f>'140°C'!K40</f>
        <v>140</v>
      </c>
      <c r="Z185" s="41">
        <f>'140°C'!L40</f>
        <v>96</v>
      </c>
      <c r="AA185" s="41" t="str">
        <f>'140°C'!M40</f>
        <v>H391</v>
      </c>
      <c r="AB185" s="41" t="str">
        <f>'140°C'!N40</f>
        <v>nh4 contam</v>
      </c>
    </row>
    <row r="186" spans="1:28">
      <c r="A186" s="99">
        <f t="shared" si="13"/>
        <v>6.4986608109166386E-2</v>
      </c>
      <c r="B186" s="87">
        <f t="shared" si="14"/>
        <v>3.2170414000000001E-2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 s="101">
        <f t="shared" si="21"/>
        <v>3.4313637641589874</v>
      </c>
      <c r="W186" s="89">
        <f t="shared" si="22"/>
        <v>0.211089787</v>
      </c>
      <c r="X186" s="41">
        <f>'140°C'!J41</f>
        <v>2588</v>
      </c>
      <c r="Y186" s="41">
        <f>'140°C'!K41</f>
        <v>140</v>
      </c>
      <c r="Z186" s="41">
        <f>'140°C'!L41</f>
        <v>120</v>
      </c>
      <c r="AA186" s="41" t="str">
        <f>'140°C'!M41</f>
        <v>H391</v>
      </c>
      <c r="AB186" s="41" t="str">
        <f>'140°C'!N41</f>
        <v>nh4 contam</v>
      </c>
    </row>
    <row r="187" spans="1:28">
      <c r="A187" s="99">
        <f t="shared" si="13"/>
        <v>6.4986608109166386E-2</v>
      </c>
      <c r="B187" s="87">
        <f t="shared" si="14"/>
        <v>4.3828741999999997E-2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H187"/>
      <c r="I187"/>
      <c r="V187" s="101">
        <f t="shared" si="21"/>
        <v>3.4313637641589874</v>
      </c>
      <c r="W187" s="89">
        <f t="shared" si="22"/>
        <v>0.29567439200000001</v>
      </c>
      <c r="X187" s="41">
        <f>'140°C'!J42</f>
        <v>2588</v>
      </c>
      <c r="Y187" s="41">
        <f>'140°C'!K42</f>
        <v>140</v>
      </c>
      <c r="Z187" s="41">
        <f>'140°C'!L42</f>
        <v>120</v>
      </c>
      <c r="AA187" s="41" t="str">
        <f>'140°C'!M42</f>
        <v>H391</v>
      </c>
      <c r="AB187" s="41" t="str">
        <f>'140°C'!N42</f>
        <v>nh4 contam</v>
      </c>
    </row>
    <row r="188" spans="1:28">
      <c r="A188" s="99">
        <f t="shared" si="13"/>
        <v>6.4986608109166386E-2</v>
      </c>
      <c r="B188" s="87">
        <f t="shared" si="14"/>
        <v>4.7831935999999999E-2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H188"/>
      <c r="I188"/>
      <c r="V188" s="101">
        <f t="shared" si="21"/>
        <v>1.3521825181113625</v>
      </c>
      <c r="W188" s="89">
        <f t="shared" si="22"/>
        <v>2.7353921999999999E-2</v>
      </c>
      <c r="X188" s="41">
        <f>'140°C'!J43</f>
        <v>2589</v>
      </c>
      <c r="Y188" s="41">
        <f>'140°C'!K43</f>
        <v>140</v>
      </c>
      <c r="Z188" s="41">
        <f>'140°C'!L43</f>
        <v>1</v>
      </c>
      <c r="AA188" s="41" t="str">
        <f>'140°C'!M43</f>
        <v>H397</v>
      </c>
      <c r="AB188" s="41" t="str">
        <f>'140°C'!N43</f>
        <v>NA</v>
      </c>
    </row>
    <row r="189" spans="1:28">
      <c r="A189" s="99">
        <f t="shared" si="13"/>
        <v>6.4986608109166386E-2</v>
      </c>
      <c r="B189" s="87">
        <f t="shared" si="14"/>
        <v>3.3865960000000001E-2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V189" s="101">
        <f t="shared" si="21"/>
        <v>1.3521825181113625</v>
      </c>
      <c r="W189" s="89">
        <f t="shared" si="22"/>
        <v>2.966361E-2</v>
      </c>
      <c r="X189" s="41">
        <f>'140°C'!J44</f>
        <v>2589</v>
      </c>
      <c r="Y189" s="41">
        <f>'140°C'!K44</f>
        <v>140</v>
      </c>
      <c r="Z189" s="41">
        <f>'140°C'!L44</f>
        <v>1</v>
      </c>
      <c r="AA189" s="41" t="str">
        <f>'140°C'!M44</f>
        <v>H397</v>
      </c>
      <c r="AB189" s="41" t="str">
        <f>'140°C'!N44</f>
        <v>NA</v>
      </c>
    </row>
    <row r="190" spans="1:28">
      <c r="A190" s="99">
        <f t="shared" si="13"/>
        <v>0.24930913117324674</v>
      </c>
      <c r="B190" s="87">
        <f t="shared" si="14"/>
        <v>3.5492972999999997E-2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V190" s="101">
        <f t="shared" si="21"/>
        <v>1.6532125137753437</v>
      </c>
      <c r="W190" s="89">
        <f t="shared" si="22"/>
        <v>3.2581809000000003E-2</v>
      </c>
      <c r="X190" s="41">
        <f>'140°C'!J45</f>
        <v>2589</v>
      </c>
      <c r="Y190" s="41">
        <f>'140°C'!K45</f>
        <v>140</v>
      </c>
      <c r="Z190" s="41">
        <f>'140°C'!L45</f>
        <v>2</v>
      </c>
      <c r="AA190" s="41" t="str">
        <f>'140°C'!M45</f>
        <v>H397</v>
      </c>
      <c r="AB190" s="41" t="str">
        <f>'140°C'!N45</f>
        <v>NA</v>
      </c>
    </row>
    <row r="191" spans="1:28">
      <c r="A191" s="99">
        <f t="shared" si="13"/>
        <v>0.24930913117324674</v>
      </c>
      <c r="B191" s="87">
        <f t="shared" si="14"/>
        <v>3.6330111999999998E-2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V191" s="101">
        <f t="shared" si="21"/>
        <v>1.6532125137753437</v>
      </c>
      <c r="W191" s="89">
        <f t="shared" si="22"/>
        <v>3.5053686000000001E-2</v>
      </c>
      <c r="X191" s="41">
        <f>'140°C'!J46</f>
        <v>2589</v>
      </c>
      <c r="Y191" s="41">
        <f>'140°C'!K46</f>
        <v>140</v>
      </c>
      <c r="Z191" s="41">
        <f>'140°C'!L46</f>
        <v>2</v>
      </c>
      <c r="AA191" s="41" t="str">
        <f>'140°C'!M46</f>
        <v>H397</v>
      </c>
      <c r="AB191" s="41" t="str">
        <f>'140°C'!N46</f>
        <v>NA</v>
      </c>
    </row>
    <row r="192" spans="1:28">
      <c r="A192" s="99">
        <f t="shared" si="13"/>
        <v>0.24930913117324674</v>
      </c>
      <c r="B192" s="87">
        <f t="shared" si="14"/>
        <v>3.8809769000000001E-2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V192" s="101">
        <f t="shared" si="21"/>
        <v>1.954242509439325</v>
      </c>
      <c r="W192" s="89">
        <f t="shared" si="22"/>
        <v>4.5748058000000001E-2</v>
      </c>
      <c r="X192" s="41">
        <f>'140°C'!J47</f>
        <v>2589</v>
      </c>
      <c r="Y192" s="41">
        <f>'140°C'!K47</f>
        <v>140</v>
      </c>
      <c r="Z192" s="41">
        <f>'140°C'!L47</f>
        <v>4</v>
      </c>
      <c r="AA192" s="41" t="str">
        <f>'140°C'!M47</f>
        <v>H397</v>
      </c>
      <c r="AB192" s="41" t="str">
        <f>'140°C'!N47</f>
        <v>NA</v>
      </c>
    </row>
    <row r="193" spans="1:28">
      <c r="A193" s="99">
        <f t="shared" si="13"/>
        <v>0.29988908335720121</v>
      </c>
      <c r="B193" s="87">
        <f t="shared" si="14"/>
        <v>4.0331657E-2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V193" s="101">
        <f t="shared" si="21"/>
        <v>1.954242509439325</v>
      </c>
      <c r="W193" s="89">
        <f t="shared" si="22"/>
        <v>5.1111568000000003E-2</v>
      </c>
      <c r="X193" s="41">
        <f>'140°C'!J48</f>
        <v>2589</v>
      </c>
      <c r="Y193" s="41">
        <f>'140°C'!K48</f>
        <v>140</v>
      </c>
      <c r="Z193" s="41">
        <f>'140°C'!L48</f>
        <v>4</v>
      </c>
      <c r="AA193" s="41" t="str">
        <f>'140°C'!M48</f>
        <v>H397</v>
      </c>
      <c r="AB193" s="41" t="str">
        <f>'140°C'!N48</f>
        <v>NA</v>
      </c>
    </row>
    <row r="194" spans="1:28">
      <c r="A194" s="99">
        <f t="shared" si="13"/>
        <v>0.29988908335720121</v>
      </c>
      <c r="B194" s="87">
        <f t="shared" si="14"/>
        <v>4.1332677999999998E-2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V194" s="101">
        <f t="shared" si="21"/>
        <v>2.1303337684950061</v>
      </c>
      <c r="W194" s="89">
        <f t="shared" si="22"/>
        <v>6.0569545000000002E-2</v>
      </c>
      <c r="X194" s="41">
        <f>'140°C'!J49</f>
        <v>2589</v>
      </c>
      <c r="Y194" s="41">
        <f>'140°C'!K49</f>
        <v>140</v>
      </c>
      <c r="Z194" s="41">
        <f>'140°C'!L49</f>
        <v>6</v>
      </c>
      <c r="AA194" s="41" t="str">
        <f>'140°C'!M49</f>
        <v>H397</v>
      </c>
      <c r="AB194" s="41" t="str">
        <f>'140°C'!N49</f>
        <v>NA</v>
      </c>
    </row>
    <row r="195" spans="1:28">
      <c r="A195" s="99">
        <f t="shared" si="13"/>
        <v>0.26820360597689269</v>
      </c>
      <c r="B195" s="87">
        <f t="shared" si="14"/>
        <v>4.0012644999999999E-2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V195" s="101">
        <f t="shared" si="21"/>
        <v>2.1303337684950061</v>
      </c>
      <c r="W195" s="89">
        <f t="shared" si="22"/>
        <v>6.6961485000000001E-2</v>
      </c>
      <c r="X195" s="41">
        <f>'140°C'!J50</f>
        <v>2589</v>
      </c>
      <c r="Y195" s="41">
        <f>'140°C'!K50</f>
        <v>140</v>
      </c>
      <c r="Z195" s="41">
        <f>'140°C'!L50</f>
        <v>6</v>
      </c>
      <c r="AA195" s="41" t="str">
        <f>'140°C'!M50</f>
        <v>H397</v>
      </c>
      <c r="AB195" s="41" t="str">
        <f>'140°C'!N50</f>
        <v>NA</v>
      </c>
    </row>
    <row r="196" spans="1:28">
      <c r="A196" s="99">
        <f t="shared" si="13"/>
        <v>0.26820360597689269</v>
      </c>
      <c r="B196" s="87">
        <f t="shared" si="14"/>
        <v>4.4010940999999998E-2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V196" s="101">
        <f t="shared" si="21"/>
        <v>2.255272505103306</v>
      </c>
      <c r="W196" s="89">
        <f t="shared" si="22"/>
        <v>7.6562584000000003E-2</v>
      </c>
      <c r="X196" s="41">
        <f>'140°C'!J51</f>
        <v>2589</v>
      </c>
      <c r="Y196" s="41">
        <f>'140°C'!K51</f>
        <v>140</v>
      </c>
      <c r="Z196" s="41">
        <f>'140°C'!L51</f>
        <v>8</v>
      </c>
      <c r="AA196" s="41" t="str">
        <f>'140°C'!M51</f>
        <v>H397</v>
      </c>
      <c r="AB196" s="41" t="str">
        <f>'140°C'!N51</f>
        <v>NA</v>
      </c>
    </row>
    <row r="197" spans="1:28">
      <c r="A197" s="99">
        <f t="shared" si="13"/>
        <v>0.26820360597689269</v>
      </c>
      <c r="B197" s="87">
        <f t="shared" si="14"/>
        <v>3.5844648999999999E-2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V197" s="101">
        <f t="shared" si="21"/>
        <v>2.255272505103306</v>
      </c>
      <c r="W197" s="89">
        <f t="shared" si="22"/>
        <v>6.9534075000000001E-2</v>
      </c>
      <c r="X197" s="41">
        <f>'140°C'!J52</f>
        <v>2589</v>
      </c>
      <c r="Y197" s="41">
        <f>'140°C'!K52</f>
        <v>140</v>
      </c>
      <c r="Z197" s="41">
        <f>'140°C'!L52</f>
        <v>8</v>
      </c>
      <c r="AA197" s="41" t="str">
        <f>'140°C'!M52</f>
        <v>H402</v>
      </c>
      <c r="AB197" s="41" t="str">
        <f>'140°C'!N52</f>
        <v>NA</v>
      </c>
    </row>
    <row r="198" spans="1:28">
      <c r="A198" s="99">
        <f t="shared" si="13"/>
        <v>0.26820360597689269</v>
      </c>
      <c r="B198" s="87">
        <f t="shared" si="14"/>
        <v>3.8429748999999999E-2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V198" s="101">
        <f t="shared" si="21"/>
        <v>2.7323937598229686</v>
      </c>
      <c r="W198" s="89">
        <f t="shared" si="22"/>
        <v>0.118027668</v>
      </c>
      <c r="X198" s="41">
        <f>'140°C'!J53</f>
        <v>2589</v>
      </c>
      <c r="Y198" s="41">
        <f>'140°C'!K53</f>
        <v>140</v>
      </c>
      <c r="Z198" s="41">
        <f>'140°C'!L53</f>
        <v>24</v>
      </c>
      <c r="AA198" s="41" t="str">
        <f>'140°C'!M53</f>
        <v>H397</v>
      </c>
      <c r="AB198" s="41" t="str">
        <f>'140°C'!N53</f>
        <v>NA</v>
      </c>
    </row>
    <row r="199" spans="1:28">
      <c r="A199" s="99">
        <f t="shared" si="13"/>
        <v>0.26820360597689269</v>
      </c>
      <c r="B199" s="87">
        <f t="shared" si="14"/>
        <v>3.4787576000000001E-2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V199" s="101">
        <f t="shared" si="21"/>
        <v>2.7323937598229686</v>
      </c>
      <c r="W199" s="89">
        <f t="shared" si="22"/>
        <v>0.14792877700000001</v>
      </c>
      <c r="X199" s="41">
        <f>'140°C'!J54</f>
        <v>2589</v>
      </c>
      <c r="Y199" s="41">
        <f>'140°C'!K54</f>
        <v>140</v>
      </c>
      <c r="Z199" s="41">
        <f>'140°C'!L54</f>
        <v>24</v>
      </c>
      <c r="AA199" s="41" t="str">
        <f>'140°C'!M54</f>
        <v>H402</v>
      </c>
      <c r="AB199" s="41" t="str">
        <f>'140°C'!N54</f>
        <v>NA</v>
      </c>
    </row>
    <row r="200" spans="1:28">
      <c r="A200" s="99">
        <f t="shared" si="13"/>
        <v>0.26820360597689269</v>
      </c>
      <c r="B200" s="87">
        <f t="shared" si="14"/>
        <v>4.7174278E-2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V200" s="101">
        <f t="shared" si="21"/>
        <v>3.0334237554869499</v>
      </c>
      <c r="W200" s="89">
        <f t="shared" si="22"/>
        <v>0.16504470299999999</v>
      </c>
      <c r="X200" s="41">
        <f>'140°C'!J55</f>
        <v>2589</v>
      </c>
      <c r="Y200" s="41">
        <f>'140°C'!K55</f>
        <v>140</v>
      </c>
      <c r="Z200" s="41">
        <f>'140°C'!L55</f>
        <v>48</v>
      </c>
      <c r="AA200" s="41" t="str">
        <f>'140°C'!M55</f>
        <v>H397</v>
      </c>
      <c r="AB200" s="41" t="str">
        <f>'140°C'!N55</f>
        <v>NA</v>
      </c>
    </row>
    <row r="201" spans="1:28">
      <c r="A201" s="99">
        <f t="shared" si="13"/>
        <v>0.26820360597689269</v>
      </c>
      <c r="B201" s="87">
        <f t="shared" si="14"/>
        <v>5.0021540000000003E-2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V201" s="101">
        <f t="shared" si="21"/>
        <v>3.0334237554869499</v>
      </c>
      <c r="W201" s="89">
        <f t="shared" si="22"/>
        <v>0.16661197</v>
      </c>
      <c r="X201" s="41">
        <f>'140°C'!J56</f>
        <v>2589</v>
      </c>
      <c r="Y201" s="41">
        <f>'140°C'!K56</f>
        <v>140</v>
      </c>
      <c r="Z201" s="41">
        <f>'140°C'!L56</f>
        <v>48</v>
      </c>
      <c r="AA201" s="41" t="str">
        <f>'140°C'!M56</f>
        <v>H397</v>
      </c>
      <c r="AB201" s="41" t="str">
        <f>'140°C'!N56</f>
        <v>NA</v>
      </c>
    </row>
    <row r="202" spans="1:28">
      <c r="A202" s="99">
        <f t="shared" si="13"/>
        <v>0.24930913117324674</v>
      </c>
      <c r="B202" s="87">
        <f t="shared" si="14"/>
        <v>3.2951951E-2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V202" s="101">
        <f t="shared" si="21"/>
        <v>3.2095150145426308</v>
      </c>
      <c r="W202" s="89">
        <f t="shared" si="22"/>
        <v>0.21011450300000001</v>
      </c>
      <c r="X202" s="41">
        <f>'140°C'!J57</f>
        <v>2589</v>
      </c>
      <c r="Y202" s="41">
        <f>'140°C'!K57</f>
        <v>140</v>
      </c>
      <c r="Z202" s="41">
        <f>'140°C'!L57</f>
        <v>72</v>
      </c>
      <c r="AA202" s="41" t="str">
        <f>'140°C'!M57</f>
        <v>H397</v>
      </c>
      <c r="AB202" s="41" t="str">
        <f>'140°C'!N57</f>
        <v>NA</v>
      </c>
    </row>
    <row r="203" spans="1:28">
      <c r="A203" s="99">
        <f t="shared" si="13"/>
        <v>6.4986608109166386E-2</v>
      </c>
      <c r="B203" s="87">
        <f t="shared" si="14"/>
        <v>2.6982810999999999E-2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V203" s="101">
        <f t="shared" si="21"/>
        <v>3.2095150145426308</v>
      </c>
      <c r="W203" s="89">
        <f t="shared" si="22"/>
        <v>0.21165437500000001</v>
      </c>
      <c r="X203" s="41">
        <f>'140°C'!J58</f>
        <v>2589</v>
      </c>
      <c r="Y203" s="41">
        <f>'140°C'!K58</f>
        <v>140</v>
      </c>
      <c r="Z203" s="41">
        <f>'140°C'!L58</f>
        <v>72</v>
      </c>
      <c r="AA203" s="41" t="str">
        <f>'140°C'!M58</f>
        <v>H397</v>
      </c>
      <c r="AB203" s="41" t="str">
        <f>'140°C'!N58</f>
        <v>NA</v>
      </c>
    </row>
    <row r="204" spans="1:28">
      <c r="A204" s="99">
        <f t="shared" si="13"/>
        <v>6.4986608109166386E-2</v>
      </c>
      <c r="B204" s="87">
        <f t="shared" si="14"/>
        <v>4.0421126000000002E-2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V204" s="101">
        <f t="shared" si="21"/>
        <v>3.3344537511509307</v>
      </c>
      <c r="W204" s="89">
        <f t="shared" si="22"/>
        <v>0.23894530999999999</v>
      </c>
      <c r="X204" s="41">
        <f>'140°C'!J59</f>
        <v>2589</v>
      </c>
      <c r="Y204" s="41">
        <f>'140°C'!K59</f>
        <v>140</v>
      </c>
      <c r="Z204" s="41">
        <f>'140°C'!L59</f>
        <v>96</v>
      </c>
      <c r="AA204" s="41" t="str">
        <f>'140°C'!M59</f>
        <v>H402</v>
      </c>
      <c r="AB204" s="41" t="str">
        <f>'140°C'!N59</f>
        <v>NA</v>
      </c>
    </row>
    <row r="205" spans="1:28">
      <c r="A205" s="99">
        <f t="shared" si="13"/>
        <v>6.4986608109166386E-2</v>
      </c>
      <c r="B205" s="87">
        <f t="shared" si="14"/>
        <v>2.8340015E-2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V205" s="101">
        <f t="shared" si="21"/>
        <v>3.3344537511509307</v>
      </c>
      <c r="W205" s="89">
        <f t="shared" si="22"/>
        <v>0.23075554100000001</v>
      </c>
      <c r="X205" s="41">
        <f>'140°C'!J60</f>
        <v>2589</v>
      </c>
      <c r="Y205" s="41">
        <f>'140°C'!K60</f>
        <v>140</v>
      </c>
      <c r="Z205" s="41">
        <f>'140°C'!L60</f>
        <v>96</v>
      </c>
      <c r="AA205" s="41" t="str">
        <f>'140°C'!M60</f>
        <v>H397</v>
      </c>
      <c r="AB205" s="41" t="str">
        <f>'140°C'!N60</f>
        <v>NA</v>
      </c>
    </row>
    <row r="206" spans="1:28">
      <c r="A206" s="99">
        <f t="shared" si="13"/>
        <v>0.24930913117324674</v>
      </c>
      <c r="B206" s="87">
        <f t="shared" si="14"/>
        <v>4.7062837637130331E-2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V206" s="101">
        <f t="shared" si="21"/>
        <v>3.4313637641589874</v>
      </c>
      <c r="W206" s="89">
        <f t="shared" si="22"/>
        <v>0.26701920499999998</v>
      </c>
      <c r="X206" s="41">
        <f>'140°C'!J61</f>
        <v>2589</v>
      </c>
      <c r="Y206" s="41">
        <f>'140°C'!K61</f>
        <v>140</v>
      </c>
      <c r="Z206" s="41">
        <f>'140°C'!L61</f>
        <v>120</v>
      </c>
      <c r="AA206" s="41" t="str">
        <f>'140°C'!M61</f>
        <v>H402</v>
      </c>
      <c r="AB206" s="41" t="str">
        <f>'140°C'!N61</f>
        <v>NA</v>
      </c>
    </row>
    <row r="207" spans="1:28">
      <c r="A207" s="99">
        <f t="shared" si="13"/>
        <v>0.24930913117324674</v>
      </c>
      <c r="B207" s="87">
        <f t="shared" si="14"/>
        <v>5.1797933883367467E-2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V207" s="101">
        <f t="shared" si="21"/>
        <v>3.4313637641589874</v>
      </c>
      <c r="W207" s="89">
        <f t="shared" si="22"/>
        <v>0.26723036900000002</v>
      </c>
      <c r="X207" s="41">
        <f>'140°C'!J62</f>
        <v>2589</v>
      </c>
      <c r="Y207" s="41">
        <f>'140°C'!K62</f>
        <v>140</v>
      </c>
      <c r="Z207" s="41">
        <f>'140°C'!L62</f>
        <v>120</v>
      </c>
      <c r="AA207" s="41" t="str">
        <f>'140°C'!M62</f>
        <v>H420</v>
      </c>
      <c r="AB207" s="41" t="str">
        <f>'140°C'!N62</f>
        <v>NA</v>
      </c>
    </row>
    <row r="208" spans="1:28">
      <c r="A208" s="99">
        <f t="shared" si="13"/>
        <v>0.24930913117324674</v>
      </c>
      <c r="B208" s="87">
        <f t="shared" si="14"/>
        <v>5.267529129727349E-2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V208" s="101">
        <f t="shared" si="21"/>
        <v>1.3521825181113625</v>
      </c>
      <c r="W208" s="89">
        <f t="shared" si="22"/>
        <v>3.2759398000000002E-2</v>
      </c>
      <c r="X208" s="41">
        <f>'140°C'!J63</f>
        <v>4126</v>
      </c>
      <c r="Y208" s="41">
        <f>'140°C'!K63</f>
        <v>140</v>
      </c>
      <c r="Z208" s="41">
        <f>'140°C'!L63</f>
        <v>1</v>
      </c>
      <c r="AA208" s="41" t="str">
        <f>'140°C'!M63</f>
        <v>H397</v>
      </c>
      <c r="AB208" s="41" t="str">
        <f>'140°C'!N63</f>
        <v>NA</v>
      </c>
    </row>
    <row r="209" spans="1:28">
      <c r="A209" s="99">
        <f t="shared" si="13"/>
        <v>0.24930913117324674</v>
      </c>
      <c r="B209" s="87">
        <f t="shared" si="14"/>
        <v>3.4740728772976431E-2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V209" s="101">
        <f t="shared" si="21"/>
        <v>1.3521825181113625</v>
      </c>
      <c r="W209" s="89">
        <f t="shared" si="22"/>
        <v>5.0820627E-2</v>
      </c>
      <c r="X209" s="41">
        <f>'140°C'!J64</f>
        <v>4126</v>
      </c>
      <c r="Y209" s="41">
        <f>'140°C'!K64</f>
        <v>140</v>
      </c>
      <c r="Z209" s="41">
        <f>'140°C'!L64</f>
        <v>1</v>
      </c>
      <c r="AA209" s="41" t="str">
        <f>'140°C'!M64</f>
        <v>H420</v>
      </c>
      <c r="AB209" s="41" t="str">
        <f>'140°C'!N64</f>
        <v>NA</v>
      </c>
    </row>
    <row r="210" spans="1:28">
      <c r="A210" s="99">
        <f t="shared" si="13"/>
        <v>0.24930913117324674</v>
      </c>
      <c r="B210" s="87">
        <f t="shared" si="14"/>
        <v>5.048722976487488E-2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V210" s="101">
        <f t="shared" si="21"/>
        <v>1.6532125137753437</v>
      </c>
      <c r="W210" s="89">
        <f t="shared" si="22"/>
        <v>3.8809353999999997E-2</v>
      </c>
      <c r="X210" s="41">
        <f>'140°C'!J65</f>
        <v>4126</v>
      </c>
      <c r="Y210" s="41">
        <f>'140°C'!K65</f>
        <v>140</v>
      </c>
      <c r="Z210" s="41">
        <f>'140°C'!L65</f>
        <v>2</v>
      </c>
      <c r="AA210" s="41" t="str">
        <f>'140°C'!M65</f>
        <v>H397</v>
      </c>
      <c r="AB210" s="41" t="str">
        <f>'140°C'!N65</f>
        <v>NA</v>
      </c>
    </row>
    <row r="211" spans="1:28">
      <c r="A211" s="99">
        <f t="shared" si="13"/>
        <v>0.24930913117324674</v>
      </c>
      <c r="B211" s="87">
        <f t="shared" si="14"/>
        <v>6.5544913537192662E-2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V211" s="101">
        <f t="shared" si="21"/>
        <v>1.6532125137753437</v>
      </c>
      <c r="W211" s="89">
        <f t="shared" si="22"/>
        <v>3.6811336E-2</v>
      </c>
      <c r="X211" s="41">
        <f>'140°C'!J66</f>
        <v>4126</v>
      </c>
      <c r="Y211" s="41">
        <f>'140°C'!K66</f>
        <v>140</v>
      </c>
      <c r="Z211" s="41">
        <f>'140°C'!L66</f>
        <v>2</v>
      </c>
      <c r="AA211" s="41" t="str">
        <f>'140°C'!M66</f>
        <v>H397</v>
      </c>
      <c r="AB211" s="41" t="str">
        <f>'140°C'!N66</f>
        <v>NA</v>
      </c>
    </row>
    <row r="212" spans="1:28">
      <c r="A212" s="99">
        <f t="shared" si="13"/>
        <v>0.24930913117324674</v>
      </c>
      <c r="B212" s="87">
        <f t="shared" si="14"/>
        <v>4.530987248616776E-2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V212" s="101">
        <f t="shared" si="21"/>
        <v>1.954242509439325</v>
      </c>
      <c r="W212" s="89">
        <f t="shared" si="22"/>
        <v>7.4068652999999998E-2</v>
      </c>
      <c r="X212" s="41">
        <f>'140°C'!J67</f>
        <v>4126</v>
      </c>
      <c r="Y212" s="41">
        <f>'140°C'!K67</f>
        <v>140</v>
      </c>
      <c r="Z212" s="41">
        <f>'140°C'!L67</f>
        <v>4</v>
      </c>
      <c r="AA212" s="41" t="str">
        <f>'140°C'!M67</f>
        <v>H397</v>
      </c>
      <c r="AB212" s="41" t="str">
        <f>'140°C'!N67</f>
        <v>NA</v>
      </c>
    </row>
    <row r="213" spans="1:28">
      <c r="A213" s="99">
        <f t="shared" ref="A213:A263" si="23">LOG(A90*B$146)</f>
        <v>0.24930913117324674</v>
      </c>
      <c r="B213" s="87">
        <f t="shared" ref="B213:B263" si="24">B90</f>
        <v>4.3982262797232372E-2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V213" s="101">
        <f t="shared" si="21"/>
        <v>1.954242509439325</v>
      </c>
      <c r="W213" s="89">
        <f t="shared" si="22"/>
        <v>6.5217130999999998E-2</v>
      </c>
      <c r="X213" s="41">
        <f>'140°C'!J68</f>
        <v>4126</v>
      </c>
      <c r="Y213" s="41">
        <f>'140°C'!K68</f>
        <v>140</v>
      </c>
      <c r="Z213" s="41">
        <f>'140°C'!L68</f>
        <v>4</v>
      </c>
      <c r="AA213" s="41" t="str">
        <f>'140°C'!M68</f>
        <v>H397</v>
      </c>
      <c r="AB213" s="41" t="str">
        <f>'140°C'!N68</f>
        <v>NA</v>
      </c>
    </row>
    <row r="214" spans="1:28">
      <c r="A214" s="99">
        <f t="shared" si="23"/>
        <v>0.24930913117324674</v>
      </c>
      <c r="B214" s="87">
        <f t="shared" si="24"/>
        <v>4.6510835074835451E-2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V214" s="101">
        <f t="shared" si="21"/>
        <v>2.1303337684950061</v>
      </c>
      <c r="W214" s="89">
        <f t="shared" si="22"/>
        <v>8.2785571000000002E-2</v>
      </c>
      <c r="X214" s="41">
        <f>'140°C'!J69</f>
        <v>4126</v>
      </c>
      <c r="Y214" s="41">
        <f>'140°C'!K69</f>
        <v>140</v>
      </c>
      <c r="Z214" s="41">
        <f>'140°C'!L69</f>
        <v>6</v>
      </c>
      <c r="AA214" s="41" t="str">
        <f>'140°C'!M69</f>
        <v>H397</v>
      </c>
      <c r="AB214" s="41" t="str">
        <f>'140°C'!N69</f>
        <v>NA</v>
      </c>
    </row>
    <row r="215" spans="1:28">
      <c r="A215" s="99">
        <f t="shared" si="23"/>
        <v>0.24930913117324674</v>
      </c>
      <c r="B215" s="87">
        <f t="shared" si="24"/>
        <v>4.9699320939062881E-2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V215" s="101">
        <f t="shared" si="21"/>
        <v>2.1303337684950061</v>
      </c>
      <c r="W215" s="89">
        <f t="shared" si="22"/>
        <v>7.1389767000000007E-2</v>
      </c>
      <c r="X215" s="41">
        <f>'140°C'!J70</f>
        <v>4126</v>
      </c>
      <c r="Y215" s="41">
        <f>'140°C'!K70</f>
        <v>140</v>
      </c>
      <c r="Z215" s="41">
        <f>'140°C'!L70</f>
        <v>6</v>
      </c>
      <c r="AA215" s="41" t="str">
        <f>'140°C'!M70</f>
        <v>H398</v>
      </c>
      <c r="AB215" s="41" t="str">
        <f>'140°C'!N70</f>
        <v>NA</v>
      </c>
    </row>
    <row r="216" spans="1:28">
      <c r="A216" s="99">
        <f t="shared" si="23"/>
        <v>0.24930913117324674</v>
      </c>
      <c r="B216" s="87">
        <f t="shared" si="24"/>
        <v>6.1459809713500325E-2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V216" s="101">
        <f t="shared" si="21"/>
        <v>2.255272505103306</v>
      </c>
      <c r="W216" s="89">
        <f t="shared" si="22"/>
        <v>8.3025767E-2</v>
      </c>
      <c r="X216" s="41">
        <f>'140°C'!J71</f>
        <v>4126</v>
      </c>
      <c r="Y216" s="41">
        <f>'140°C'!K71</f>
        <v>140</v>
      </c>
      <c r="Z216" s="41">
        <f>'140°C'!L71</f>
        <v>8</v>
      </c>
      <c r="AA216" s="41" t="str">
        <f>'140°C'!M71</f>
        <v>H398</v>
      </c>
      <c r="AB216" s="41" t="str">
        <f>'140°C'!N71</f>
        <v>NA</v>
      </c>
    </row>
    <row r="217" spans="1:28">
      <c r="A217" s="99">
        <f t="shared" si="23"/>
        <v>0.24930913117324674</v>
      </c>
      <c r="B217" s="87">
        <f t="shared" si="24"/>
        <v>5.1290593149024011E-2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V217" s="101">
        <f t="shared" si="21"/>
        <v>2.255272505103306</v>
      </c>
      <c r="W217" s="89">
        <f t="shared" si="22"/>
        <v>9.0328160000000005E-2</v>
      </c>
      <c r="X217" s="41">
        <f>'140°C'!J72</f>
        <v>4126</v>
      </c>
      <c r="Y217" s="41">
        <f>'140°C'!K72</f>
        <v>140</v>
      </c>
      <c r="Z217" s="41">
        <f>'140°C'!L72</f>
        <v>8</v>
      </c>
      <c r="AA217" s="41" t="str">
        <f>'140°C'!M72</f>
        <v>H398</v>
      </c>
      <c r="AB217" s="41" t="str">
        <f>'140°C'!N72</f>
        <v>NA</v>
      </c>
    </row>
    <row r="218" spans="1:28">
      <c r="A218" s="99">
        <f t="shared" si="23"/>
        <v>0.24930913117324674</v>
      </c>
      <c r="B218" s="87">
        <f t="shared" si="24"/>
        <v>4.6558345178588624E-2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1"/>
        <v>2.7323937598229686</v>
      </c>
      <c r="W218" s="89">
        <f t="shared" si="22"/>
        <v>0.14861401299999999</v>
      </c>
      <c r="X218" s="41">
        <f>'140°C'!J73</f>
        <v>4126</v>
      </c>
      <c r="Y218" s="41">
        <f>'140°C'!K73</f>
        <v>140</v>
      </c>
      <c r="Z218" s="41">
        <f>'140°C'!L73</f>
        <v>24</v>
      </c>
      <c r="AA218" s="41" t="str">
        <f>'140°C'!M73</f>
        <v>H398</v>
      </c>
      <c r="AB218" s="41" t="str">
        <f>'140°C'!N73</f>
        <v>NA</v>
      </c>
    </row>
    <row r="219" spans="1:28">
      <c r="A219" s="99">
        <f t="shared" si="23"/>
        <v>0.24930913117324674</v>
      </c>
      <c r="B219" s="87">
        <f t="shared" si="24"/>
        <v>4.6999939576194291E-2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1"/>
        <v>2.7323937598229686</v>
      </c>
      <c r="W219" s="89">
        <f t="shared" si="22"/>
        <v>0.14073538199999999</v>
      </c>
      <c r="X219" s="41">
        <f>'140°C'!J74</f>
        <v>4126</v>
      </c>
      <c r="Y219" s="41">
        <f>'140°C'!K74</f>
        <v>140</v>
      </c>
      <c r="Z219" s="41">
        <f>'140°C'!L74</f>
        <v>24</v>
      </c>
      <c r="AA219" s="41" t="str">
        <f>'140°C'!M74</f>
        <v>H398</v>
      </c>
      <c r="AB219" s="41" t="str">
        <f>'140°C'!N74</f>
        <v>NA</v>
      </c>
    </row>
    <row r="220" spans="1:28">
      <c r="A220" s="99">
        <f t="shared" si="23"/>
        <v>0.24930913117324674</v>
      </c>
      <c r="B220" s="87">
        <f t="shared" si="24"/>
        <v>3.3182581784269582E-2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1"/>
        <v>3.0334237554869499</v>
      </c>
      <c r="W220" s="89">
        <f t="shared" si="22"/>
        <v>0.17065186299999999</v>
      </c>
      <c r="X220" s="41">
        <f>'140°C'!J75</f>
        <v>4126</v>
      </c>
      <c r="Y220" s="41">
        <f>'140°C'!K75</f>
        <v>140</v>
      </c>
      <c r="Z220" s="41">
        <f>'140°C'!L75</f>
        <v>48</v>
      </c>
      <c r="AA220" s="41" t="str">
        <f>'140°C'!M75</f>
        <v>G483</v>
      </c>
      <c r="AB220" s="41" t="str">
        <f>'140°C'!N75</f>
        <v>NA</v>
      </c>
    </row>
    <row r="221" spans="1:28">
      <c r="A221" s="99">
        <f t="shared" si="23"/>
        <v>0.24930913117324674</v>
      </c>
      <c r="B221" s="87">
        <f t="shared" si="24"/>
        <v>3.1811447151177882E-2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1"/>
        <v>3.0334237554869499</v>
      </c>
      <c r="W221" s="89">
        <f t="shared" si="22"/>
        <v>0.175100489</v>
      </c>
      <c r="X221" s="41">
        <f>'140°C'!J76</f>
        <v>4126</v>
      </c>
      <c r="Y221" s="41">
        <f>'140°C'!K76</f>
        <v>140</v>
      </c>
      <c r="Z221" s="41">
        <f>'140°C'!L76</f>
        <v>48</v>
      </c>
      <c r="AA221" s="41" t="str">
        <f>'140°C'!M76</f>
        <v>G483</v>
      </c>
      <c r="AB221" s="41" t="str">
        <f>'140°C'!N76</f>
        <v>NA</v>
      </c>
    </row>
    <row r="222" spans="1:28">
      <c r="A222" s="99">
        <f t="shared" si="23"/>
        <v>0.24930913117324674</v>
      </c>
      <c r="B222" s="87">
        <f t="shared" si="24"/>
        <v>9.4802680385099133E-2</v>
      </c>
      <c r="C222" s="138">
        <f>fossil!J77</f>
        <v>4093</v>
      </c>
      <c r="D222" s="138" t="str">
        <f>fossil!K77</f>
        <v>YLB</v>
      </c>
      <c r="E222" s="138" t="str">
        <f>fossil!L77</f>
        <v>Anglo-Scandinavian</v>
      </c>
      <c r="F222" s="138" t="str">
        <f>fossil!M77</f>
        <v>H391</v>
      </c>
      <c r="G222" s="138" t="str">
        <f>fossil!N77</f>
        <v>contam nh4</v>
      </c>
      <c r="V222" s="101">
        <f t="shared" si="21"/>
        <v>3.0334237554869499</v>
      </c>
      <c r="W222" s="89">
        <f t="shared" si="22"/>
        <v>0.151194991</v>
      </c>
      <c r="X222" s="41">
        <f>'140°C'!J77</f>
        <v>4126</v>
      </c>
      <c r="Y222" s="41">
        <f>'140°C'!K77</f>
        <v>140</v>
      </c>
      <c r="Z222" s="41">
        <f>'140°C'!L77</f>
        <v>48</v>
      </c>
      <c r="AA222" s="41" t="str">
        <f>'140°C'!M77</f>
        <v>H398</v>
      </c>
      <c r="AB222" s="41" t="str">
        <f>'140°C'!N77</f>
        <v>NA</v>
      </c>
    </row>
    <row r="223" spans="1:28">
      <c r="A223" s="99">
        <f t="shared" si="23"/>
        <v>0.24930913117324674</v>
      </c>
      <c r="B223" s="87">
        <f t="shared" si="24"/>
        <v>4.3833496788576135E-2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21"/>
        <v>3.0334237554869499</v>
      </c>
      <c r="W223" s="89">
        <f t="shared" si="22"/>
        <v>0.16105066600000001</v>
      </c>
      <c r="X223" s="41">
        <f>'140°C'!J78</f>
        <v>4126</v>
      </c>
      <c r="Y223" s="41">
        <f>'140°C'!K78</f>
        <v>140</v>
      </c>
      <c r="Z223" s="41">
        <f>'140°C'!L78</f>
        <v>48</v>
      </c>
      <c r="AA223" s="41" t="str">
        <f>'140°C'!M78</f>
        <v>H398</v>
      </c>
      <c r="AB223" s="41" t="str">
        <f>'140°C'!N78</f>
        <v>NA</v>
      </c>
    </row>
    <row r="224" spans="1:28">
      <c r="A224" s="99">
        <f t="shared" si="23"/>
        <v>0.24930913117324674</v>
      </c>
      <c r="B224" s="87">
        <f t="shared" si="24"/>
        <v>4.7906808347189841E-2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21"/>
        <v>3.2095150145426308</v>
      </c>
      <c r="W224" s="89">
        <f t="shared" si="22"/>
        <v>0.173356172</v>
      </c>
      <c r="X224" s="41">
        <f>'140°C'!J79</f>
        <v>4126</v>
      </c>
      <c r="Y224" s="41">
        <f>'140°C'!K79</f>
        <v>140</v>
      </c>
      <c r="Z224" s="41">
        <f>'140°C'!L79</f>
        <v>72</v>
      </c>
      <c r="AA224" s="41" t="str">
        <f>'140°C'!M79</f>
        <v>H420</v>
      </c>
      <c r="AB224" s="41" t="str">
        <f>'140°C'!N79</f>
        <v>NA</v>
      </c>
    </row>
    <row r="225" spans="1:28">
      <c r="A225" s="99">
        <f t="shared" si="23"/>
        <v>0.24930913117324674</v>
      </c>
      <c r="B225" s="87">
        <f t="shared" si="24"/>
        <v>4.1554668285543814E-2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21"/>
        <v>3.3344537511509307</v>
      </c>
      <c r="W225" s="89">
        <f t="shared" si="22"/>
        <v>0.17988259200000001</v>
      </c>
      <c r="X225" s="41">
        <f>'140°C'!J80</f>
        <v>4126</v>
      </c>
      <c r="Y225" s="41">
        <f>'140°C'!K80</f>
        <v>140</v>
      </c>
      <c r="Z225" s="41">
        <f>'140°C'!L80</f>
        <v>96</v>
      </c>
      <c r="AA225" s="41" t="str">
        <f>'140°C'!M80</f>
        <v>H398</v>
      </c>
      <c r="AB225" s="41" t="str">
        <f>'140°C'!N80</f>
        <v>NA</v>
      </c>
    </row>
    <row r="226" spans="1:28">
      <c r="A226" s="99">
        <f t="shared" si="23"/>
        <v>0.24930913117324674</v>
      </c>
      <c r="B226" s="87">
        <f t="shared" si="24"/>
        <v>3.7097043036702707E-2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  <c r="V226" s="101">
        <f t="shared" si="21"/>
        <v>3.3344537511509307</v>
      </c>
      <c r="W226" s="89">
        <f t="shared" si="22"/>
        <v>0.182733377</v>
      </c>
      <c r="X226" s="41">
        <f>'140°C'!J81</f>
        <v>4126</v>
      </c>
      <c r="Y226" s="41">
        <f>'140°C'!K81</f>
        <v>140</v>
      </c>
      <c r="Z226" s="41">
        <f>'140°C'!L81</f>
        <v>96</v>
      </c>
      <c r="AA226" s="41" t="str">
        <f>'140°C'!M81</f>
        <v>H398</v>
      </c>
      <c r="AB226" s="41" t="str">
        <f>'140°C'!N81</f>
        <v>NA</v>
      </c>
    </row>
    <row r="227" spans="1:28">
      <c r="A227" s="99">
        <f t="shared" si="23"/>
        <v>0.24930913117324674</v>
      </c>
      <c r="B227" s="87">
        <f t="shared" si="24"/>
        <v>4.4770952708278175E-2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  <c r="V227" s="101">
        <f t="shared" ref="V227:V250" si="25">LOG(G104*W$146)</f>
        <v>3.4313637641589874</v>
      </c>
      <c r="W227" s="89">
        <f t="shared" ref="W227:W250" si="26">H104</f>
        <v>0.18647023400000001</v>
      </c>
      <c r="X227" s="41">
        <f>'140°C'!J82</f>
        <v>4126</v>
      </c>
      <c r="Y227" s="41">
        <f>'140°C'!K82</f>
        <v>140</v>
      </c>
      <c r="Z227" s="41">
        <f>'140°C'!L82</f>
        <v>120</v>
      </c>
      <c r="AA227" s="41" t="str">
        <f>'140°C'!M82</f>
        <v>H420</v>
      </c>
      <c r="AB227" s="41" t="str">
        <f>'140°C'!N82</f>
        <v>NA</v>
      </c>
    </row>
    <row r="228" spans="1:28">
      <c r="A228" s="99">
        <f t="shared" si="23"/>
        <v>1.2766719917080904E-2</v>
      </c>
      <c r="B228" s="87">
        <f t="shared" si="24"/>
        <v>9.537293873826018E-2</v>
      </c>
      <c r="C228" s="138">
        <f>fossil!J83</f>
        <v>3944</v>
      </c>
      <c r="D228" s="138" t="str">
        <f>fossil!K83</f>
        <v>NBG</v>
      </c>
      <c r="E228" s="138">
        <f>fossil!L83</f>
        <v>6</v>
      </c>
      <c r="F228" s="138" t="str">
        <f>fossil!M83</f>
        <v>G483</v>
      </c>
      <c r="G228" s="138">
        <f>fossil!N83</f>
        <v>0</v>
      </c>
      <c r="V228" s="101">
        <f t="shared" si="25"/>
        <v>3.4313637641589874</v>
      </c>
      <c r="W228" s="89">
        <f t="shared" si="26"/>
        <v>0.18018848600000001</v>
      </c>
      <c r="X228" s="41">
        <f>'140°C'!J83</f>
        <v>4126</v>
      </c>
      <c r="Y228" s="41">
        <f>'140°C'!K83</f>
        <v>140</v>
      </c>
      <c r="Z228" s="41">
        <f>'140°C'!L83</f>
        <v>120</v>
      </c>
      <c r="AA228" s="41" t="str">
        <f>'140°C'!M83</f>
        <v>H420</v>
      </c>
      <c r="AB228" s="41" t="str">
        <f>'140°C'!N83</f>
        <v>NA</v>
      </c>
    </row>
    <row r="229" spans="1:28">
      <c r="A229" s="99">
        <f t="shared" si="23"/>
        <v>1.2766719917080904E-2</v>
      </c>
      <c r="B229" s="87">
        <f t="shared" si="24"/>
        <v>4.4301085396904569E-2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  <c r="V229" s="101">
        <f t="shared" si="25"/>
        <v>1.3521825181113625</v>
      </c>
      <c r="W229" s="89">
        <f t="shared" si="26"/>
        <v>3.7055309000000002E-2</v>
      </c>
      <c r="X229" s="41">
        <f>'140°C'!J84</f>
        <v>4129</v>
      </c>
      <c r="Y229" s="41">
        <f>'140°C'!K84</f>
        <v>140</v>
      </c>
      <c r="Z229" s="41">
        <f>'140°C'!L84</f>
        <v>1</v>
      </c>
      <c r="AA229" s="41" t="str">
        <f>'140°C'!M84</f>
        <v>H398</v>
      </c>
      <c r="AB229" s="41" t="str">
        <f>'140°C'!N84</f>
        <v>NA</v>
      </c>
    </row>
    <row r="230" spans="1:28">
      <c r="A230" s="99">
        <f t="shared" si="23"/>
        <v>1.2766719917080904E-2</v>
      </c>
      <c r="B230" s="87">
        <f t="shared" si="24"/>
        <v>4.1762166654949237E-2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  <c r="V230" s="101">
        <f t="shared" si="25"/>
        <v>1.3521825181113625</v>
      </c>
      <c r="W230" s="89">
        <f t="shared" si="26"/>
        <v>4.5069169999999999E-2</v>
      </c>
      <c r="X230" s="41">
        <f>'140°C'!J85</f>
        <v>4129</v>
      </c>
      <c r="Y230" s="41">
        <f>'140°C'!K85</f>
        <v>140</v>
      </c>
      <c r="Z230" s="41">
        <f>'140°C'!L85</f>
        <v>1</v>
      </c>
      <c r="AA230" s="41" t="str">
        <f>'140°C'!M85</f>
        <v>H398</v>
      </c>
      <c r="AB230" s="41" t="str">
        <f>'140°C'!N85</f>
        <v>NA</v>
      </c>
    </row>
    <row r="231" spans="1:28">
      <c r="A231" s="99">
        <f t="shared" si="23"/>
        <v>1.2766719917080904E-2</v>
      </c>
      <c r="B231" s="87">
        <f t="shared" si="24"/>
        <v>6.4094840600004963E-2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  <c r="V231" s="101">
        <f t="shared" si="25"/>
        <v>1.6532125137753437</v>
      </c>
      <c r="W231" s="89">
        <f t="shared" si="26"/>
        <v>3.1707421999999999E-2</v>
      </c>
      <c r="X231" s="41">
        <f>'140°C'!J86</f>
        <v>4129</v>
      </c>
      <c r="Y231" s="41">
        <f>'140°C'!K86</f>
        <v>140</v>
      </c>
      <c r="Z231" s="41">
        <f>'140°C'!L86</f>
        <v>2</v>
      </c>
      <c r="AA231" s="41" t="str">
        <f>'140°C'!M86</f>
        <v>H398</v>
      </c>
      <c r="AB231" s="41" t="str">
        <f>'140°C'!N86</f>
        <v>NA</v>
      </c>
    </row>
    <row r="232" spans="1:28">
      <c r="A232" s="99">
        <f t="shared" si="23"/>
        <v>1.2766719917080904E-2</v>
      </c>
      <c r="B232" s="87">
        <f t="shared" si="24"/>
        <v>5.6592129839079422E-2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  <c r="V232" s="101">
        <f t="shared" si="25"/>
        <v>1.6532125137753437</v>
      </c>
      <c r="W232" s="89">
        <f t="shared" si="26"/>
        <v>4.4920612999999998E-2</v>
      </c>
      <c r="X232" s="41">
        <f>'140°C'!J87</f>
        <v>4129</v>
      </c>
      <c r="Y232" s="41">
        <f>'140°C'!K87</f>
        <v>140</v>
      </c>
      <c r="Z232" s="41">
        <f>'140°C'!L87</f>
        <v>2</v>
      </c>
      <c r="AA232" s="41" t="str">
        <f>'140°C'!M87</f>
        <v>H398</v>
      </c>
      <c r="AB232" s="41" t="str">
        <f>'140°C'!N87</f>
        <v>NA</v>
      </c>
    </row>
    <row r="233" spans="1:28">
      <c r="A233" s="99">
        <f t="shared" si="23"/>
        <v>1.2766719917080904E-2</v>
      </c>
      <c r="B233" s="87">
        <f t="shared" si="24"/>
        <v>7.3846492778814415E-2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  <c r="V233" s="101">
        <f t="shared" si="25"/>
        <v>1.954242509439325</v>
      </c>
      <c r="W233" s="89">
        <f t="shared" si="26"/>
        <v>5.2411437999999998E-2</v>
      </c>
      <c r="X233" s="41">
        <f>'140°C'!J88</f>
        <v>4129</v>
      </c>
      <c r="Y233" s="41">
        <f>'140°C'!K88</f>
        <v>140</v>
      </c>
      <c r="Z233" s="41">
        <f>'140°C'!L88</f>
        <v>4</v>
      </c>
      <c r="AA233" s="41" t="str">
        <f>'140°C'!M88</f>
        <v>H398</v>
      </c>
      <c r="AB233" s="41" t="str">
        <f>'140°C'!N88</f>
        <v>NA</v>
      </c>
    </row>
    <row r="234" spans="1:28">
      <c r="A234" s="99">
        <f t="shared" si="23"/>
        <v>-4.6601420354702786E-2</v>
      </c>
      <c r="B234" s="87">
        <f t="shared" si="24"/>
        <v>7.5049331109852166E-2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  <c r="V234" s="101">
        <f t="shared" si="25"/>
        <v>1.954242509439325</v>
      </c>
      <c r="W234" s="89">
        <f t="shared" si="26"/>
        <v>5.1262978000000001E-2</v>
      </c>
      <c r="X234" s="41">
        <f>'140°C'!J89</f>
        <v>4129</v>
      </c>
      <c r="Y234" s="41">
        <f>'140°C'!K89</f>
        <v>140</v>
      </c>
      <c r="Z234" s="41">
        <f>'140°C'!L89</f>
        <v>4</v>
      </c>
      <c r="AA234" s="41" t="str">
        <f>'140°C'!M89</f>
        <v>H398</v>
      </c>
      <c r="AB234" s="41" t="str">
        <f>'140°C'!N89</f>
        <v>NA</v>
      </c>
    </row>
    <row r="235" spans="1:28">
      <c r="A235" s="99">
        <f t="shared" si="23"/>
        <v>-4.6601420354702786E-2</v>
      </c>
      <c r="B235" s="87">
        <f t="shared" si="24"/>
        <v>8.6216263025151979E-2</v>
      </c>
      <c r="C235" s="138">
        <f>fossil!J90</f>
        <v>3951</v>
      </c>
      <c r="D235" s="138" t="str">
        <f>fossil!K90</f>
        <v>NBG</v>
      </c>
      <c r="E235" s="138">
        <f>fossil!L90</f>
        <v>8</v>
      </c>
      <c r="F235" s="138" t="str">
        <f>fossil!M90</f>
        <v>G483</v>
      </c>
      <c r="G235" s="138">
        <f>fossil!N90</f>
        <v>0</v>
      </c>
      <c r="V235" s="101">
        <f t="shared" si="25"/>
        <v>2.1303337684950061</v>
      </c>
      <c r="W235" s="89">
        <f t="shared" si="26"/>
        <v>6.6634057999999996E-2</v>
      </c>
      <c r="X235" s="41">
        <f>'140°C'!J90</f>
        <v>4129</v>
      </c>
      <c r="Y235" s="41">
        <f>'140°C'!K90</f>
        <v>140</v>
      </c>
      <c r="Z235" s="41">
        <f>'140°C'!L90</f>
        <v>6</v>
      </c>
      <c r="AA235" s="41" t="str">
        <f>'140°C'!M90</f>
        <v>H398</v>
      </c>
      <c r="AB235" s="41" t="str">
        <f>'140°C'!N90</f>
        <v>NA</v>
      </c>
    </row>
    <row r="236" spans="1:28">
      <c r="A236" s="99">
        <f t="shared" si="23"/>
        <v>-4.6601420354702786E-2</v>
      </c>
      <c r="B236" s="87">
        <f t="shared" si="24"/>
        <v>6.5792556771962912E-2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  <c r="V236" s="101">
        <f t="shared" si="25"/>
        <v>2.1303337684950061</v>
      </c>
      <c r="W236" s="89">
        <f t="shared" si="26"/>
        <v>6.6178526000000001E-2</v>
      </c>
      <c r="X236" s="41">
        <f>'140°C'!J91</f>
        <v>4129</v>
      </c>
      <c r="Y236" s="41">
        <f>'140°C'!K91</f>
        <v>140</v>
      </c>
      <c r="Z236" s="41">
        <f>'140°C'!L91</f>
        <v>6</v>
      </c>
      <c r="AA236" s="41" t="str">
        <f>'140°C'!M91</f>
        <v>H398</v>
      </c>
      <c r="AB236" s="41" t="str">
        <f>'140°C'!N91</f>
        <v>NA</v>
      </c>
    </row>
    <row r="237" spans="1:28">
      <c r="A237" s="99">
        <f t="shared" si="23"/>
        <v>-4.6601420354702786E-2</v>
      </c>
      <c r="B237" s="87">
        <f t="shared" si="24"/>
        <v>4.9902910765156037E-2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  <c r="V237" s="101">
        <f t="shared" si="25"/>
        <v>2.255272505103306</v>
      </c>
      <c r="W237" s="89">
        <f t="shared" si="26"/>
        <v>7.8294153000000005E-2</v>
      </c>
      <c r="X237" s="41">
        <f>'140°C'!J92</f>
        <v>4129</v>
      </c>
      <c r="Y237" s="41">
        <f>'140°C'!K92</f>
        <v>140</v>
      </c>
      <c r="Z237" s="41">
        <f>'140°C'!L92</f>
        <v>8</v>
      </c>
      <c r="AA237" s="41" t="str">
        <f>'140°C'!M92</f>
        <v>H398</v>
      </c>
      <c r="AB237" s="41" t="str">
        <f>'140°C'!N92</f>
        <v>NA</v>
      </c>
    </row>
    <row r="238" spans="1:28">
      <c r="A238" s="99">
        <f t="shared" si="23"/>
        <v>-4.6601420354702786E-2</v>
      </c>
      <c r="B238" s="87">
        <f t="shared" si="24"/>
        <v>4.3516842162152784E-2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  <c r="V238" s="101">
        <f t="shared" si="25"/>
        <v>2.255272505103306</v>
      </c>
      <c r="W238" s="89">
        <f t="shared" si="26"/>
        <v>7.6465658000000006E-2</v>
      </c>
      <c r="X238" s="41">
        <f>'140°C'!J93</f>
        <v>4129</v>
      </c>
      <c r="Y238" s="41">
        <f>'140°C'!K93</f>
        <v>140</v>
      </c>
      <c r="Z238" s="41">
        <f>'140°C'!L93</f>
        <v>8</v>
      </c>
      <c r="AA238" s="41" t="str">
        <f>'140°C'!M93</f>
        <v>H398</v>
      </c>
      <c r="AB238" s="41" t="str">
        <f>'140°C'!N93</f>
        <v>NA</v>
      </c>
    </row>
    <row r="239" spans="1:28">
      <c r="A239" s="99">
        <f t="shared" si="23"/>
        <v>-4.6601420354702786E-2</v>
      </c>
      <c r="B239" s="87">
        <f t="shared" si="24"/>
        <v>8.3993491364227846E-2</v>
      </c>
      <c r="C239" s="138">
        <f>fossil!J94</f>
        <v>3955</v>
      </c>
      <c r="D239" s="138" t="str">
        <f>fossil!K94</f>
        <v>NBG</v>
      </c>
      <c r="E239" s="138">
        <f>fossil!L94</f>
        <v>8</v>
      </c>
      <c r="F239" s="138" t="str">
        <f>fossil!M94</f>
        <v>G483</v>
      </c>
      <c r="G239" s="138">
        <f>fossil!N94</f>
        <v>0</v>
      </c>
      <c r="V239" s="101">
        <f t="shared" si="25"/>
        <v>2.7323937598229686</v>
      </c>
      <c r="W239" s="89">
        <f t="shared" si="26"/>
        <v>0.136467915</v>
      </c>
      <c r="X239" s="41">
        <f>'140°C'!J94</f>
        <v>4129</v>
      </c>
      <c r="Y239" s="41">
        <f>'140°C'!K94</f>
        <v>140</v>
      </c>
      <c r="Z239" s="41">
        <f>'140°C'!L94</f>
        <v>24</v>
      </c>
      <c r="AA239" s="41" t="str">
        <f>'140°C'!M94</f>
        <v>H398</v>
      </c>
      <c r="AB239" s="41" t="str">
        <f>'140°C'!N94</f>
        <v>NA</v>
      </c>
    </row>
    <row r="240" spans="1:28">
      <c r="A240" s="99">
        <f t="shared" si="23"/>
        <v>-4.6601420354702786E-2</v>
      </c>
      <c r="B240" s="87">
        <f t="shared" si="24"/>
        <v>4.2581394280680855E-2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  <c r="V240" s="101">
        <f t="shared" si="25"/>
        <v>2.7323937598229686</v>
      </c>
      <c r="W240" s="89">
        <f t="shared" si="26"/>
        <v>0.13206388699999999</v>
      </c>
      <c r="X240" s="41">
        <f>'140°C'!J95</f>
        <v>4129</v>
      </c>
      <c r="Y240" s="41">
        <f>'140°C'!K95</f>
        <v>140</v>
      </c>
      <c r="Z240" s="41">
        <f>'140°C'!L95</f>
        <v>24</v>
      </c>
      <c r="AA240" s="41" t="str">
        <f>'140°C'!M95</f>
        <v>H398</v>
      </c>
      <c r="AB240" s="41" t="str">
        <f>'140°C'!N95</f>
        <v>NA</v>
      </c>
    </row>
    <row r="241" spans="1:28">
      <c r="A241" s="99">
        <f t="shared" si="23"/>
        <v>-4.6601420354702786E-2</v>
      </c>
      <c r="B241" s="87">
        <f t="shared" si="24"/>
        <v>4.0819039407148795E-2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  <c r="V241" s="101">
        <f t="shared" si="25"/>
        <v>3.0334237554869499</v>
      </c>
      <c r="W241" s="89">
        <f t="shared" si="26"/>
        <v>0.16910413199999999</v>
      </c>
      <c r="X241" s="41">
        <f>'140°C'!J96</f>
        <v>4129</v>
      </c>
      <c r="Y241" s="41">
        <f>'140°C'!K96</f>
        <v>140</v>
      </c>
      <c r="Z241" s="41">
        <f>'140°C'!L96</f>
        <v>48</v>
      </c>
      <c r="AA241" s="41" t="str">
        <f>'140°C'!M96</f>
        <v>G483</v>
      </c>
      <c r="AB241" s="41" t="str">
        <f>'140°C'!N96</f>
        <v>NA</v>
      </c>
    </row>
    <row r="242" spans="1:28">
      <c r="A242" s="99">
        <f t="shared" si="23"/>
        <v>0.11159610652851794</v>
      </c>
      <c r="B242" s="87">
        <f t="shared" si="24"/>
        <v>6.6815794474629112E-2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  <c r="V242" s="101">
        <f t="shared" si="25"/>
        <v>3.0334237554869499</v>
      </c>
      <c r="W242" s="89">
        <f t="shared" si="26"/>
        <v>0.16184935</v>
      </c>
      <c r="X242" s="41">
        <f>'140°C'!J97</f>
        <v>4129</v>
      </c>
      <c r="Y242" s="41">
        <f>'140°C'!K97</f>
        <v>140</v>
      </c>
      <c r="Z242" s="41">
        <f>'140°C'!L97</f>
        <v>48</v>
      </c>
      <c r="AA242" s="41" t="str">
        <f>'140°C'!M97</f>
        <v>G483</v>
      </c>
      <c r="AB242" s="41" t="str">
        <f>'140°C'!N97</f>
        <v>NA</v>
      </c>
    </row>
    <row r="243" spans="1:28">
      <c r="A243" s="99">
        <f t="shared" si="23"/>
        <v>0.11159610652851794</v>
      </c>
      <c r="B243" s="87">
        <f t="shared" si="24"/>
        <v>5.6722501332152619E-2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  <c r="V243" s="101">
        <f t="shared" si="25"/>
        <v>3.0334237554869499</v>
      </c>
      <c r="W243" s="89">
        <f t="shared" si="26"/>
        <v>0.14339353499999999</v>
      </c>
      <c r="X243" s="41">
        <f>'140°C'!J98</f>
        <v>4129</v>
      </c>
      <c r="Y243" s="41">
        <f>'140°C'!K98</f>
        <v>140</v>
      </c>
      <c r="Z243" s="41">
        <f>'140°C'!L98</f>
        <v>48</v>
      </c>
      <c r="AA243" s="41" t="str">
        <f>'140°C'!M98</f>
        <v>H398</v>
      </c>
      <c r="AB243" s="41" t="str">
        <f>'140°C'!N98</f>
        <v>NA</v>
      </c>
    </row>
    <row r="244" spans="1:28">
      <c r="A244" s="99">
        <f t="shared" si="23"/>
        <v>0.11159610652851794</v>
      </c>
      <c r="B244" s="87">
        <f t="shared" si="24"/>
        <v>7.4765249957005481E-2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  <c r="V244" s="101">
        <f t="shared" si="25"/>
        <v>3.0334237554869499</v>
      </c>
      <c r="W244" s="89">
        <f t="shared" si="26"/>
        <v>0.131290411</v>
      </c>
      <c r="X244" s="41">
        <f>'140°C'!J99</f>
        <v>4129</v>
      </c>
      <c r="Y244" s="41">
        <f>'140°C'!K99</f>
        <v>140</v>
      </c>
      <c r="Z244" s="41">
        <f>'140°C'!L99</f>
        <v>48</v>
      </c>
      <c r="AA244" s="41" t="str">
        <f>'140°C'!M99</f>
        <v>H398</v>
      </c>
      <c r="AB244" s="41" t="str">
        <f>'140°C'!N99</f>
        <v>NA</v>
      </c>
    </row>
    <row r="245" spans="1:28">
      <c r="A245" s="99">
        <f t="shared" si="23"/>
        <v>0.11159610652851794</v>
      </c>
      <c r="B245" s="87">
        <f t="shared" si="24"/>
        <v>4.6659857306943442E-2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  <c r="V245" s="101">
        <f t="shared" si="25"/>
        <v>3.2095150145426308</v>
      </c>
      <c r="W245" s="89">
        <f t="shared" si="26"/>
        <v>0.13180620400000001</v>
      </c>
      <c r="X245" s="41">
        <f>'140°C'!J100</f>
        <v>4129</v>
      </c>
      <c r="Y245" s="41">
        <f>'140°C'!K100</f>
        <v>140</v>
      </c>
      <c r="Z245" s="41">
        <f>'140°C'!L100</f>
        <v>72</v>
      </c>
      <c r="AA245" s="41" t="str">
        <f>'140°C'!M100</f>
        <v>H398</v>
      </c>
      <c r="AB245" s="41" t="str">
        <f>'140°C'!N100</f>
        <v>NA</v>
      </c>
    </row>
    <row r="246" spans="1:28">
      <c r="A246" s="99">
        <f t="shared" si="23"/>
        <v>0.24930913117324674</v>
      </c>
      <c r="B246" s="87">
        <f t="shared" si="24"/>
        <v>3.9524726907213439E-2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  <c r="V246" s="101">
        <f t="shared" si="25"/>
        <v>3.2095150145426308</v>
      </c>
      <c r="W246" s="89">
        <f t="shared" si="26"/>
        <v>0.147145161</v>
      </c>
      <c r="X246" s="41">
        <f>'140°C'!J101</f>
        <v>4129</v>
      </c>
      <c r="Y246" s="41">
        <f>'140°C'!K101</f>
        <v>140</v>
      </c>
      <c r="Z246" s="41">
        <f>'140°C'!L101</f>
        <v>72</v>
      </c>
      <c r="AA246" s="41" t="str">
        <f>'140°C'!M101</f>
        <v>H398</v>
      </c>
      <c r="AB246" s="41" t="str">
        <f>'140°C'!N101</f>
        <v>NA</v>
      </c>
    </row>
    <row r="247" spans="1:28">
      <c r="A247" s="99">
        <f t="shared" si="23"/>
        <v>0.24930913117324674</v>
      </c>
      <c r="B247" s="87">
        <f t="shared" si="24"/>
        <v>3.981236059922981E-2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  <c r="V247" s="101">
        <f t="shared" si="25"/>
        <v>3.3344537511509307</v>
      </c>
      <c r="W247" s="89">
        <f t="shared" si="26"/>
        <v>0.14771990099999999</v>
      </c>
      <c r="X247" s="41">
        <f>'140°C'!J102</f>
        <v>4129</v>
      </c>
      <c r="Y247" s="41">
        <f>'140°C'!K102</f>
        <v>140</v>
      </c>
      <c r="Z247" s="41">
        <f>'140°C'!L102</f>
        <v>96</v>
      </c>
      <c r="AA247" s="41" t="str">
        <f>'140°C'!M102</f>
        <v>H398</v>
      </c>
      <c r="AB247" s="41" t="str">
        <f>'140°C'!N102</f>
        <v>NA</v>
      </c>
    </row>
    <row r="248" spans="1:28">
      <c r="A248" s="99">
        <f t="shared" si="23"/>
        <v>0.36206245370910789</v>
      </c>
      <c r="B248" s="87">
        <f t="shared" si="24"/>
        <v>2.8447837249741599E-2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  <c r="L248"/>
      <c r="M248"/>
      <c r="V248" s="101">
        <f t="shared" si="25"/>
        <v>3.3344537511509307</v>
      </c>
      <c r="W248" s="89">
        <f t="shared" si="26"/>
        <v>0.153849656</v>
      </c>
      <c r="X248" s="41">
        <f>'140°C'!J103</f>
        <v>4129</v>
      </c>
      <c r="Y248" s="41">
        <f>'140°C'!K103</f>
        <v>140</v>
      </c>
      <c r="Z248" s="41">
        <f>'140°C'!L103</f>
        <v>96</v>
      </c>
      <c r="AA248" s="41" t="str">
        <f>'140°C'!M103</f>
        <v>H398</v>
      </c>
      <c r="AB248" s="41" t="str">
        <f>'140°C'!N103</f>
        <v>NA</v>
      </c>
    </row>
    <row r="249" spans="1:28">
      <c r="A249" s="99">
        <f t="shared" si="23"/>
        <v>0.36206245370910789</v>
      </c>
      <c r="B249" s="87">
        <f t="shared" si="24"/>
        <v>4.9954645545569949E-2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  <c r="L249"/>
      <c r="M249"/>
      <c r="V249" s="101">
        <f t="shared" si="25"/>
        <v>3.4313637641589874</v>
      </c>
      <c r="W249" s="89">
        <f t="shared" si="26"/>
        <v>0.15476706500000001</v>
      </c>
      <c r="X249" s="41">
        <f>'140°C'!J104</f>
        <v>4129</v>
      </c>
      <c r="Y249" s="41">
        <f>'140°C'!K104</f>
        <v>140</v>
      </c>
      <c r="Z249" s="41">
        <f>'140°C'!L104</f>
        <v>120</v>
      </c>
      <c r="AA249" s="41" t="str">
        <f>'140°C'!M104</f>
        <v>H398</v>
      </c>
      <c r="AB249" s="41" t="str">
        <f>'140°C'!N104</f>
        <v>NA</v>
      </c>
    </row>
    <row r="250" spans="1:28">
      <c r="A250" s="99">
        <f t="shared" si="23"/>
        <v>0.36206245370910789</v>
      </c>
      <c r="B250" s="87">
        <f t="shared" si="24"/>
        <v>5.8930310958657653E-2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  <c r="L250"/>
      <c r="M250"/>
      <c r="V250" s="101">
        <f t="shared" si="25"/>
        <v>3.4313637641589874</v>
      </c>
      <c r="W250" s="89">
        <f t="shared" si="26"/>
        <v>0.15125688200000001</v>
      </c>
      <c r="X250" s="41">
        <f>'140°C'!J105</f>
        <v>4129</v>
      </c>
      <c r="Y250" s="41">
        <f>'140°C'!K105</f>
        <v>140</v>
      </c>
      <c r="Z250" s="41">
        <f>'140°C'!L105</f>
        <v>120</v>
      </c>
      <c r="AA250" s="41" t="str">
        <f>'140°C'!M105</f>
        <v>H398</v>
      </c>
      <c r="AB250" s="41" t="str">
        <f>'140°C'!N105</f>
        <v>NA</v>
      </c>
    </row>
    <row r="251" spans="1:28">
      <c r="A251" s="99">
        <f t="shared" si="23"/>
        <v>0.36206245370910789</v>
      </c>
      <c r="B251" s="87">
        <f t="shared" si="24"/>
        <v>4.181753553256301E-2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  <c r="L251"/>
      <c r="M251"/>
      <c r="V251"/>
      <c r="W251"/>
      <c r="X251"/>
      <c r="Y251"/>
      <c r="Z251"/>
      <c r="AA251"/>
      <c r="AB251"/>
    </row>
    <row r="252" spans="1:28">
      <c r="A252" s="99">
        <f t="shared" si="23"/>
        <v>0.36206245370910789</v>
      </c>
      <c r="B252" s="87">
        <f t="shared" si="24"/>
        <v>3.5811484846938628E-2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  <c r="H252"/>
      <c r="V252"/>
      <c r="W252"/>
      <c r="X252"/>
      <c r="Y252"/>
      <c r="Z252"/>
      <c r="AA252"/>
      <c r="AB252"/>
    </row>
    <row r="253" spans="1:28">
      <c r="A253" s="99">
        <f t="shared" si="23"/>
        <v>0.36206245370910789</v>
      </c>
      <c r="B253" s="87">
        <f t="shared" si="24"/>
        <v>5.4190000343548032E-2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  <c r="H253"/>
      <c r="V253"/>
      <c r="W253"/>
      <c r="X253"/>
      <c r="Y253"/>
      <c r="Z253"/>
      <c r="AA253"/>
      <c r="AB253"/>
    </row>
    <row r="254" spans="1:28">
      <c r="A254" s="99">
        <f t="shared" si="23"/>
        <v>0.36206245370910789</v>
      </c>
      <c r="B254" s="87">
        <f t="shared" si="24"/>
        <v>3.8627347288018525E-2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  <c r="H254"/>
      <c r="V254"/>
      <c r="W254"/>
      <c r="X254"/>
      <c r="Y254"/>
      <c r="Z254"/>
      <c r="AA254"/>
      <c r="AB254"/>
    </row>
    <row r="255" spans="1:28">
      <c r="A255" s="99">
        <f t="shared" si="23"/>
        <v>0.36206245370910789</v>
      </c>
      <c r="B255" s="87">
        <f t="shared" si="24"/>
        <v>2.4039890367152015E-2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  <c r="H255"/>
      <c r="V255"/>
      <c r="W255"/>
      <c r="X255"/>
      <c r="Y255"/>
      <c r="Z255"/>
      <c r="AA255"/>
      <c r="AB255"/>
    </row>
    <row r="256" spans="1:28">
      <c r="A256" s="99">
        <f t="shared" si="23"/>
        <v>0.36206245370910789</v>
      </c>
      <c r="B256" s="87">
        <f t="shared" si="24"/>
        <v>2.9404761976708643E-2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  <c r="H256"/>
      <c r="V256"/>
      <c r="W256"/>
      <c r="X256"/>
      <c r="Y256"/>
      <c r="Z256"/>
      <c r="AA256"/>
      <c r="AB256"/>
    </row>
    <row r="257" spans="1:28">
      <c r="A257" s="99">
        <f t="shared" si="23"/>
        <v>0.3276312384997338</v>
      </c>
      <c r="B257" s="87">
        <f t="shared" si="24"/>
        <v>4.7894537283673218E-2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  <c r="H257"/>
      <c r="V257"/>
      <c r="W257"/>
      <c r="X257"/>
      <c r="Y257"/>
      <c r="Z257"/>
      <c r="AA257"/>
      <c r="AB257"/>
    </row>
    <row r="258" spans="1:28">
      <c r="A258" s="99">
        <f t="shared" si="23"/>
        <v>0.27025313541491669</v>
      </c>
      <c r="B258" s="87">
        <f t="shared" si="24"/>
        <v>4.0426966216891555E-2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  <c r="H258"/>
      <c r="V258"/>
      <c r="W258"/>
      <c r="X258"/>
      <c r="Y258"/>
      <c r="Z258"/>
      <c r="AA258"/>
      <c r="AB258"/>
    </row>
    <row r="259" spans="1:28">
      <c r="A259" s="99">
        <f t="shared" si="23"/>
        <v>0.27025313541491669</v>
      </c>
      <c r="B259" s="87">
        <f t="shared" si="24"/>
        <v>3.8563608822843869E-2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  <c r="H259"/>
    </row>
    <row r="260" spans="1:28">
      <c r="A260" s="99">
        <f t="shared" si="23"/>
        <v>0.26490410686302435</v>
      </c>
      <c r="B260" s="87">
        <f t="shared" si="24"/>
        <v>3.9136136447609632E-2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  <c r="H260"/>
    </row>
    <row r="261" spans="1:28">
      <c r="A261" s="99">
        <f t="shared" si="23"/>
        <v>0.27025313541491669</v>
      </c>
      <c r="B261" s="87">
        <f t="shared" si="24"/>
        <v>5.1683875483165859E-2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  <c r="H261"/>
    </row>
    <row r="262" spans="1:28">
      <c r="A262" s="99">
        <f t="shared" si="23"/>
        <v>0.27025313541491669</v>
      </c>
      <c r="B262" s="87">
        <f t="shared" si="24"/>
        <v>5.800668339160546E-2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  <c r="H262"/>
    </row>
    <row r="263" spans="1:28">
      <c r="A263" s="99">
        <f t="shared" si="23"/>
        <v>0.27025313541491669</v>
      </c>
      <c r="B263" s="87">
        <f t="shared" si="24"/>
        <v>5.3345010544027821E-2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  <c r="H263"/>
    </row>
    <row r="264" spans="1:28">
      <c r="A264"/>
      <c r="B264"/>
      <c r="C264"/>
      <c r="G264"/>
      <c r="H264"/>
    </row>
    <row r="265" spans="1:28">
      <c r="A265"/>
      <c r="B265"/>
      <c r="C265"/>
      <c r="G265"/>
      <c r="H265"/>
    </row>
    <row r="266" spans="1:28">
      <c r="A266"/>
      <c r="B266"/>
      <c r="C266"/>
      <c r="G266"/>
      <c r="H266"/>
    </row>
    <row r="267" spans="1:28">
      <c r="A267"/>
      <c r="B267"/>
      <c r="C267"/>
      <c r="G267"/>
      <c r="H267"/>
    </row>
    <row r="268" spans="1:28">
      <c r="A268"/>
      <c r="B268"/>
      <c r="C268"/>
      <c r="G268"/>
      <c r="H268"/>
    </row>
    <row r="269" spans="1:28">
      <c r="A269"/>
      <c r="B269"/>
      <c r="C269"/>
      <c r="G269"/>
      <c r="H269"/>
    </row>
    <row r="270" spans="1:28">
      <c r="A270"/>
      <c r="B270"/>
      <c r="C270"/>
      <c r="G270"/>
      <c r="H270"/>
    </row>
    <row r="271" spans="1:28">
      <c r="A271"/>
      <c r="B271"/>
      <c r="C271"/>
      <c r="G271"/>
      <c r="H271"/>
    </row>
    <row r="272" spans="1:28">
      <c r="A272"/>
      <c r="B272"/>
      <c r="C272"/>
      <c r="G272"/>
    </row>
    <row r="273" spans="1:7">
      <c r="A273"/>
      <c r="B273"/>
      <c r="C273"/>
      <c r="G273"/>
    </row>
    <row r="274" spans="1:7">
      <c r="A274"/>
      <c r="B274"/>
      <c r="C274"/>
      <c r="G274"/>
    </row>
    <row r="275" spans="1:7">
      <c r="C275"/>
      <c r="G275"/>
    </row>
    <row r="276" spans="1:7">
      <c r="G276"/>
    </row>
  </sheetData>
  <mergeCells count="2">
    <mergeCell ref="D4:D5"/>
    <mergeCell ref="B5:C5"/>
  </mergeCells>
  <conditionalFormatting sqref="B148:B263">
    <cfRule type="cellIs" dxfId="7" priority="1" operator="greaterThan">
      <formula>0.08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C482"/>
  <sheetViews>
    <sheetView topLeftCell="F7" zoomScale="70" zoomScaleNormal="70" workbookViewId="0">
      <selection activeCell="V35" sqref="V35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Val</v>
      </c>
      <c r="M1" s="52">
        <f>AVERAGE(L3:M3)</f>
        <v>1.9456806126106285E-2</v>
      </c>
      <c r="Q1" s="52">
        <f>AVERAGE(P3:Q3)</f>
        <v>3.4428492930106913E-2</v>
      </c>
      <c r="U1" s="52">
        <f>AVERAGE(T3:U3)</f>
        <v>4.3932906280524084E-2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35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35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Val 10˚C</v>
      </c>
      <c r="AA2" s="42" t="str">
        <f>D24</f>
        <v>Val 80˚C</v>
      </c>
      <c r="AB2" s="43" t="str">
        <f>F24</f>
        <v>Val 110˚C</v>
      </c>
      <c r="AC2" s="43" t="str">
        <f>H24</f>
        <v>Val 140˚C</v>
      </c>
    </row>
    <row r="3" spans="1:29" ht="18">
      <c r="A3" s="113" t="str">
        <f>CONCATENATE("Racemization ",A1)</f>
        <v>Racemization Val</v>
      </c>
      <c r="J3" s="109">
        <v>0.4</v>
      </c>
      <c r="K3" s="44">
        <f>LOG(J3)</f>
        <v>-0.3979400086720376</v>
      </c>
      <c r="L3" s="45">
        <f t="shared" ref="L3:L23" si="0">(K3^3*B$17)+(K3^2*C$17)+(K3*$D$17)+$E$17</f>
        <v>1.7776796632642138E-2</v>
      </c>
      <c r="M3" s="45">
        <f t="shared" ref="M3:M23" si="1">(K3^3*B$18)+(K3^2*C$18)+(K3*$D$18)+$E$18</f>
        <v>2.1136815619570436E-2</v>
      </c>
      <c r="N3" s="109">
        <v>30</v>
      </c>
      <c r="O3" s="44">
        <f>LOG(N3)</f>
        <v>1.4771212547196624</v>
      </c>
      <c r="P3" s="45">
        <f t="shared" ref="P3:P23" si="2">(O3^3*B$18)+(O3^2*C$18)+(O3*$D$18)+$E$18</f>
        <v>2.0037919420300906E-2</v>
      </c>
      <c r="Q3" s="45">
        <f t="shared" ref="Q3:Q23" si="3">(O3^3*B$19)+(O3^2*C$19)+(O3*$D$19)+$E$19</f>
        <v>4.881906643991292E-2</v>
      </c>
      <c r="R3" s="109">
        <v>10</v>
      </c>
      <c r="S3" s="44">
        <f>LOG(R3)</f>
        <v>1</v>
      </c>
      <c r="T3" s="45">
        <f t="shared" ref="T3:T23" si="4">(S3^3*B$19)+(S3^2*C$19)+(S3*$D$19)+$E$19</f>
        <v>6.8882198934076669E-2</v>
      </c>
      <c r="U3" s="45">
        <f t="shared" ref="U3:U23" si="5">(S3^3*B$20)+(S3^2*C$20)+(S3*$D$20)+$E$20</f>
        <v>1.8983613626971492E-2</v>
      </c>
      <c r="V3"/>
      <c r="X3" s="2" t="s">
        <v>8</v>
      </c>
      <c r="Z3" s="20">
        <f>SUM(L25:L45)</f>
        <v>5.5131596995362006E-4</v>
      </c>
      <c r="AA3" s="20">
        <f>SUM(P25:P45)</f>
        <v>3.9742852521894535E-3</v>
      </c>
      <c r="AB3" s="41">
        <f>SUM(AC3+AA3+Z3)</f>
        <v>2.393357301637087E-2</v>
      </c>
      <c r="AC3" s="20">
        <f>SUM(T25:T45)</f>
        <v>1.9407971794227794E-2</v>
      </c>
    </row>
    <row r="4" spans="1:29">
      <c r="A4" s="3"/>
      <c r="B4" s="3"/>
      <c r="D4" s="175"/>
      <c r="E4" s="3"/>
      <c r="F4" s="3"/>
      <c r="J4" s="110">
        <f>10^K4</f>
        <v>0.41875209399074614</v>
      </c>
      <c r="K4" s="44">
        <f>K$3+((K$23-K$3)*0.05)</f>
        <v>-0.37804300823843573</v>
      </c>
      <c r="L4" s="45">
        <f t="shared" si="0"/>
        <v>1.7502287584183859E-2</v>
      </c>
      <c r="M4" s="45">
        <f t="shared" si="1"/>
        <v>2.1187370768658988E-2</v>
      </c>
      <c r="N4" s="110">
        <f>10^O4</f>
        <v>34.148229502184762</v>
      </c>
      <c r="O4" s="44">
        <f>O$3+((O$23-O$3)*0.05)</f>
        <v>1.5333681915500774</v>
      </c>
      <c r="P4" s="45">
        <f t="shared" si="2"/>
        <v>2.0591611187379198E-2</v>
      </c>
      <c r="Q4" s="45">
        <f t="shared" si="3"/>
        <v>4.6834948582005778E-2</v>
      </c>
      <c r="R4" s="110">
        <f>10^S4</f>
        <v>13.300135414628024</v>
      </c>
      <c r="S4" s="44">
        <f>S$3+((S$23-S$3)*0.05)</f>
        <v>1.123856062735983</v>
      </c>
      <c r="T4" s="45">
        <f t="shared" si="4"/>
        <v>6.3404268004035771E-2</v>
      </c>
      <c r="U4" s="45">
        <f t="shared" si="5"/>
        <v>1.9272406057644926E-2</v>
      </c>
      <c r="V4"/>
      <c r="Y4" s="41">
        <v>0</v>
      </c>
      <c r="Z4" s="54">
        <f>Z5/10000000</f>
        <v>4.9999999999999998E-8</v>
      </c>
      <c r="AA4" s="54">
        <f>AA5/50</f>
        <v>4.07732929084881E-2</v>
      </c>
      <c r="AB4" s="47">
        <v>0.9999999999999849</v>
      </c>
      <c r="AC4" s="23">
        <f>AC5*15</f>
        <v>12.735389089254683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0.43838329055408687</v>
      </c>
      <c r="K5" s="44">
        <f>K$3+((K$23-K$3)*0.1)</f>
        <v>-0.35814600780483385</v>
      </c>
      <c r="L5" s="45">
        <f t="shared" si="0"/>
        <v>1.7213102765782463E-2</v>
      </c>
      <c r="M5" s="45">
        <f t="shared" si="1"/>
        <v>2.1231204305262992E-2</v>
      </c>
      <c r="N5" s="110">
        <f t="shared" ref="N5:N22" si="7">10^O5</f>
        <v>38.870052604462728</v>
      </c>
      <c r="O5" s="44">
        <f>O$3+((O$23-O$3)*0.1)</f>
        <v>1.5896151283804925</v>
      </c>
      <c r="P5" s="45">
        <f t="shared" si="2"/>
        <v>2.122609650539679E-2</v>
      </c>
      <c r="Q5" s="45">
        <f t="shared" si="3"/>
        <v>4.4990769065041077E-2</v>
      </c>
      <c r="R5" s="110">
        <f t="shared" ref="R5:R22" si="8">10^S5</f>
        <v>17.689360204744265</v>
      </c>
      <c r="S5" s="44">
        <f>S$3+((S$23-S$3)*0.1)</f>
        <v>1.2477121254719663</v>
      </c>
      <c r="T5" s="45">
        <f t="shared" si="4"/>
        <v>5.8003107740208171E-2</v>
      </c>
      <c r="U5" s="45">
        <f t="shared" si="5"/>
        <v>1.9794736175150141E-2</v>
      </c>
      <c r="V5"/>
      <c r="X5" s="3"/>
      <c r="Z5" s="45">
        <v>0.5</v>
      </c>
      <c r="AA5" s="9">
        <v>2.0386646454244048</v>
      </c>
      <c r="AB5" s="9">
        <v>1</v>
      </c>
      <c r="AC5" s="9">
        <v>0.84902593928364556</v>
      </c>
    </row>
    <row r="6" spans="1:29">
      <c r="A6" s="53"/>
      <c r="B6" s="3">
        <f>'140°C'!A1</f>
        <v>140</v>
      </c>
      <c r="C6" s="15" t="s">
        <v>12</v>
      </c>
      <c r="D6" s="3">
        <f>AC4</f>
        <v>12.735389089254683</v>
      </c>
      <c r="E6" s="6">
        <f>1/(B6+273.15)</f>
        <v>2.4204284158296022E-3</v>
      </c>
      <c r="F6" s="7">
        <f>LN(D6)</f>
        <v>2.5443846607133938</v>
      </c>
      <c r="G6" s="3"/>
      <c r="H6" s="3"/>
      <c r="J6" s="110">
        <f t="shared" si="6"/>
        <v>0.45893480222519406</v>
      </c>
      <c r="K6" s="44">
        <f>K$3+((K$23-K$3)*0.15)</f>
        <v>-0.33824900737123198</v>
      </c>
      <c r="L6" s="45">
        <f t="shared" si="0"/>
        <v>1.6916734862838942E-2</v>
      </c>
      <c r="M6" s="45">
        <f t="shared" si="1"/>
        <v>2.1268491440239151E-2</v>
      </c>
      <c r="N6" s="110">
        <f t="shared" si="7"/>
        <v>44.244782569972898</v>
      </c>
      <c r="O6" s="44">
        <f>O$3+((O$23-O$3)*0.15)</f>
        <v>1.6458620652109075</v>
      </c>
      <c r="P6" s="45">
        <f t="shared" si="2"/>
        <v>2.1945333547727743E-2</v>
      </c>
      <c r="Q6" s="45">
        <f t="shared" si="3"/>
        <v>4.3303573916228216E-2</v>
      </c>
      <c r="R6" s="110">
        <f t="shared" si="8"/>
        <v>23.527088612123084</v>
      </c>
      <c r="S6" s="44">
        <f>S$3+((S$23-S$3)*0.15)</f>
        <v>1.3715681882079493</v>
      </c>
      <c r="T6" s="45">
        <f t="shared" si="4"/>
        <v>5.2860721064165131E-2</v>
      </c>
      <c r="U6" s="45">
        <f t="shared" si="5"/>
        <v>2.0587844799025964E-2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0.48044977359257246</v>
      </c>
      <c r="K7" s="44">
        <f>K$3+((K$23-K$3)*0.2)</f>
        <v>-0.31835200693763011</v>
      </c>
      <c r="L7" s="45">
        <f t="shared" si="0"/>
        <v>1.6620676560754298E-2</v>
      </c>
      <c r="M7" s="45">
        <f t="shared" si="1"/>
        <v>2.129940738444417E-2</v>
      </c>
      <c r="N7" s="110">
        <f t="shared" si="7"/>
        <v>50.362699649123265</v>
      </c>
      <c r="O7" s="44">
        <f>O$3+((O$23-O$3)*0.2)</f>
        <v>1.7021090020413223</v>
      </c>
      <c r="P7" s="45">
        <f t="shared" si="2"/>
        <v>2.2753280487746125E-2</v>
      </c>
      <c r="Q7" s="45">
        <f t="shared" si="3"/>
        <v>4.1790409162776848E-2</v>
      </c>
      <c r="R7" s="110">
        <f t="shared" si="8"/>
        <v>31.291346445318997</v>
      </c>
      <c r="S7" s="44">
        <f>S$3+((S$23-S$3)*0.2)</f>
        <v>1.4954242509439326</v>
      </c>
      <c r="T7" s="45">
        <f t="shared" si="4"/>
        <v>4.8159110897477847E-2</v>
      </c>
      <c r="U7" s="45">
        <f t="shared" si="5"/>
        <v>2.1688972748811226E-2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4.07732929084881E-2</v>
      </c>
      <c r="E8" s="6">
        <f>1/(B8+273.15)</f>
        <v>2.831657935721365E-3</v>
      </c>
      <c r="F8" s="7">
        <f>LN(D8)</f>
        <v>-3.1997279974829702</v>
      </c>
      <c r="J8" s="110">
        <f t="shared" si="6"/>
        <v>0.50297337187317404</v>
      </c>
      <c r="K8" s="44">
        <f>K$3+((K$23-K$3)*0.25)</f>
        <v>-0.29845500650402823</v>
      </c>
      <c r="L8" s="45">
        <f t="shared" si="0"/>
        <v>1.6332420544929512E-2</v>
      </c>
      <c r="M8" s="45">
        <f t="shared" si="1"/>
        <v>2.1324127348734751E-2</v>
      </c>
      <c r="N8" s="110">
        <f t="shared" si="7"/>
        <v>57.32656753226204</v>
      </c>
      <c r="O8" s="44">
        <f>O$3+((O$23-O$3)*0.25)</f>
        <v>1.7583559388717374</v>
      </c>
      <c r="P8" s="45">
        <f t="shared" si="2"/>
        <v>2.3653895498825996E-2</v>
      </c>
      <c r="Q8" s="45">
        <f t="shared" si="3"/>
        <v>4.0468320831896401E-2</v>
      </c>
      <c r="R8" s="110">
        <f t="shared" si="8"/>
        <v>41.6179145028782</v>
      </c>
      <c r="S8" s="44">
        <f>S$3+((S$23-S$3)*0.25)</f>
        <v>1.6192803136799157</v>
      </c>
      <c r="T8" s="45">
        <f t="shared" si="4"/>
        <v>4.4080280161717521E-2</v>
      </c>
      <c r="U8" s="45">
        <f t="shared" si="5"/>
        <v>2.3135360844044751E-2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4.9999999999999998E-8</v>
      </c>
      <c r="E9" s="6">
        <f>1/(B9+273.15)</f>
        <v>3.5316969803990822E-3</v>
      </c>
      <c r="F9" s="7">
        <f>LN(D9)</f>
        <v>-16.811242831518264</v>
      </c>
      <c r="J9" s="110">
        <f t="shared" si="6"/>
        <v>0.52655288173369486</v>
      </c>
      <c r="K9" s="44">
        <f>K$3+((K$23-K$3)*0.3)</f>
        <v>-0.27855800607042636</v>
      </c>
      <c r="L9" s="45">
        <f t="shared" si="0"/>
        <v>1.605945950076558E-2</v>
      </c>
      <c r="M9" s="45">
        <f t="shared" si="1"/>
        <v>2.1342826543967592E-2</v>
      </c>
      <c r="N9" s="110">
        <f t="shared" si="7"/>
        <v>65.253359488805899</v>
      </c>
      <c r="O9" s="44">
        <f>O$3+((O$23-O$3)*0.3)</f>
        <v>1.8146028757021524</v>
      </c>
      <c r="P9" s="45">
        <f t="shared" si="2"/>
        <v>2.465113675434143E-2</v>
      </c>
      <c r="Q9" s="45">
        <f t="shared" si="3"/>
        <v>3.9354354950796477E-2</v>
      </c>
      <c r="R9" s="110">
        <f t="shared" si="8"/>
        <v>55.352389856269163</v>
      </c>
      <c r="S9" s="44">
        <f>S$3+((S$23-S$3)*0.3)</f>
        <v>1.7431363764158987</v>
      </c>
      <c r="T9" s="45">
        <f t="shared" si="4"/>
        <v>4.0806231778455396E-2</v>
      </c>
      <c r="U9" s="45">
        <f t="shared" si="5"/>
        <v>2.4964249904265375E-2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0.55123780455711624</v>
      </c>
      <c r="K10" s="44">
        <f>K$3+((K$23-K$3)*0.35)</f>
        <v>-0.25866100563682448</v>
      </c>
      <c r="L10" s="45">
        <f t="shared" si="0"/>
        <v>1.5809286113663487E-2</v>
      </c>
      <c r="M10" s="45">
        <f t="shared" si="1"/>
        <v>2.1355680180999405E-2</v>
      </c>
      <c r="N10" s="110">
        <f t="shared" si="7"/>
        <v>74.276223187076937</v>
      </c>
      <c r="O10" s="44">
        <f>O$3+((O$23-O$3)*0.35)</f>
        <v>1.8708498125325674</v>
      </c>
      <c r="P10" s="45">
        <f t="shared" si="2"/>
        <v>2.5748962427666486E-2</v>
      </c>
      <c r="Q10" s="45">
        <f t="shared" si="3"/>
        <v>3.8465557546686617E-2</v>
      </c>
      <c r="R10" s="110">
        <f t="shared" si="8"/>
        <v>73.619428061166232</v>
      </c>
      <c r="S10" s="44">
        <f>S$3+((S$23-S$3)*0.35)</f>
        <v>1.8669924391518817</v>
      </c>
      <c r="T10" s="45">
        <f t="shared" si="4"/>
        <v>3.8518968669262653E-2</v>
      </c>
      <c r="U10" s="45">
        <f t="shared" si="5"/>
        <v>2.721288074901192E-2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35.040417419124836</v>
      </c>
      <c r="D11" s="13">
        <f>SLOPE(F6:F7,E6:E7)</f>
        <v>-13425.735934137687</v>
      </c>
      <c r="E11" s="14">
        <f>(D11*8.3144621)/1000</f>
        <v>-111.6277725889959</v>
      </c>
      <c r="F11" s="3"/>
      <c r="G11" s="8"/>
      <c r="J11" s="110">
        <f t="shared" si="6"/>
        <v>0.57707996236288539</v>
      </c>
      <c r="K11" s="44">
        <f>K$3+((K$23-K$3)*0.4)</f>
        <v>-0.23876400520322255</v>
      </c>
      <c r="L11" s="45">
        <f t="shared" si="0"/>
        <v>1.5589393069024229E-2</v>
      </c>
      <c r="M11" s="45">
        <f t="shared" si="1"/>
        <v>2.1362863470686881E-2</v>
      </c>
      <c r="N11" s="110">
        <f t="shared" si="7"/>
        <v>84.546717198260055</v>
      </c>
      <c r="O11" s="44">
        <f>O$3+((O$23-O$3)*0.4)</f>
        <v>1.9270967493629825</v>
      </c>
      <c r="P11" s="45">
        <f t="shared" si="2"/>
        <v>2.6951330692175226E-2</v>
      </c>
      <c r="Q11" s="45">
        <f t="shared" si="3"/>
        <v>3.7818974646776291E-2</v>
      </c>
      <c r="R11" s="110">
        <f t="shared" si="8"/>
        <v>97.91483623609777</v>
      </c>
      <c r="S11" s="44">
        <f>S$3+((S$23-S$3)*0.4)</f>
        <v>1.9908485018878652</v>
      </c>
      <c r="T11" s="45">
        <f t="shared" si="4"/>
        <v>3.7400493755710529E-2</v>
      </c>
      <c r="U11" s="45">
        <f t="shared" si="5"/>
        <v>2.9918494197823227E-2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37.666131410370184</v>
      </c>
      <c r="D12" s="13">
        <f>SLOPE(F7:F8,E7:E8)</f>
        <v>-14431.77824988334</v>
      </c>
      <c r="E12" s="14">
        <f>(D12*8.3144621)/1000</f>
        <v>-119.99247329425937</v>
      </c>
      <c r="F12" s="3"/>
      <c r="J12" s="110">
        <f t="shared" si="6"/>
        <v>0.60413360659889825</v>
      </c>
      <c r="K12" s="44">
        <f>K$3+((K$23-K$3)*0.45)</f>
        <v>-0.21886700476962068</v>
      </c>
      <c r="L12" s="45">
        <f t="shared" si="0"/>
        <v>1.5407273052248795E-2</v>
      </c>
      <c r="M12" s="45">
        <f t="shared" si="1"/>
        <v>2.1364551623886733E-2</v>
      </c>
      <c r="N12" s="110">
        <f t="shared" si="7"/>
        <v>96.237356751416399</v>
      </c>
      <c r="O12" s="44">
        <f>O$3+((O$23-O$3)*0.45)</f>
        <v>1.9833436861933973</v>
      </c>
      <c r="P12" s="45">
        <f t="shared" si="2"/>
        <v>2.8262199721241714E-2</v>
      </c>
      <c r="Q12" s="45">
        <f t="shared" si="3"/>
        <v>3.7431652278275079E-2</v>
      </c>
      <c r="R12" s="110">
        <f t="shared" si="8"/>
        <v>130.22805810412268</v>
      </c>
      <c r="S12" s="44">
        <f>S$3+((S$23-S$3)*0.45)</f>
        <v>2.1147045646238483</v>
      </c>
      <c r="T12" s="45">
        <f t="shared" si="4"/>
        <v>3.7632809959370232E-2</v>
      </c>
      <c r="U12" s="45">
        <f t="shared" si="5"/>
        <v>3.3118331070238115E-2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36.421664318881142</v>
      </c>
      <c r="D13" s="13">
        <f>SLOPE(F6:F8,E6:E8)</f>
        <v>-13981.164275548119</v>
      </c>
      <c r="E13" s="14">
        <f>(D13*8.3144621)/1000</f>
        <v>-116.2458604829188</v>
      </c>
      <c r="F13" s="3">
        <f>CORREL(F6:F8,E6:E8)^2</f>
        <v>0.99957570716798638</v>
      </c>
      <c r="J13" s="110">
        <f t="shared" si="6"/>
        <v>0.63245553203367588</v>
      </c>
      <c r="K13" s="44">
        <f>K$3+((K$23-K$3)*0.5)</f>
        <v>-0.1989700043360188</v>
      </c>
      <c r="L13" s="45">
        <f t="shared" si="0"/>
        <v>1.5270418748738177E-2</v>
      </c>
      <c r="M13" s="45">
        <f t="shared" si="1"/>
        <v>2.1360919851455658E-2</v>
      </c>
      <c r="N13" s="110">
        <f t="shared" si="7"/>
        <v>109.54451150103328</v>
      </c>
      <c r="O13" s="44">
        <f>O$3+((O$23-O$3)*0.5)</f>
        <v>2.0395906230238126</v>
      </c>
      <c r="P13" s="45">
        <f t="shared" si="2"/>
        <v>2.9685527688240024E-2</v>
      </c>
      <c r="Q13" s="45">
        <f t="shared" si="3"/>
        <v>3.7320636468392496E-2</v>
      </c>
      <c r="R13" s="110">
        <f t="shared" si="8"/>
        <v>173.2050807568879</v>
      </c>
      <c r="S13" s="44">
        <f>S$3+((S$23-S$3)*0.5)</f>
        <v>2.2385606273598313</v>
      </c>
      <c r="T13" s="45">
        <f t="shared" si="4"/>
        <v>3.9397920201813028E-2</v>
      </c>
      <c r="U13" s="45">
        <f t="shared" si="5"/>
        <v>3.6849632185795421E-2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46.068721916608283</v>
      </c>
      <c r="D14" s="13">
        <f>SLOPE(F6:F9,E6:E9)</f>
        <v>-17706.363332381301</v>
      </c>
      <c r="E14" s="14">
        <f>(D14*8.3144621)/1000</f>
        <v>-147.21888685591404</v>
      </c>
      <c r="F14" s="3">
        <f>CORREL(F6:F9,E6:E9)^2</f>
        <v>0.99397987824651635</v>
      </c>
      <c r="J14" s="110">
        <f t="shared" si="6"/>
        <v>0.66210519598783313</v>
      </c>
      <c r="K14" s="44">
        <f>K$3+((K$23-K$3)*0.55)</f>
        <v>-0.1790730039024169</v>
      </c>
      <c r="L14" s="45">
        <f t="shared" si="0"/>
        <v>1.5186322843893364E-2</v>
      </c>
      <c r="M14" s="45">
        <f t="shared" si="1"/>
        <v>2.135214336425036E-2</v>
      </c>
      <c r="N14" s="110">
        <f t="shared" si="7"/>
        <v>124.69170398140002</v>
      </c>
      <c r="O14" s="44">
        <f>O$3+((O$23-O$3)*0.55)</f>
        <v>2.0958375598542274</v>
      </c>
      <c r="P14" s="45">
        <f t="shared" si="2"/>
        <v>3.1225272766544201E-2</v>
      </c>
      <c r="Q14" s="45">
        <f t="shared" si="3"/>
        <v>3.7502973244338086E-2</v>
      </c>
      <c r="R14" s="110">
        <f t="shared" si="8"/>
        <v>230.36510285681931</v>
      </c>
      <c r="S14" s="44">
        <f>S$3+((S$23-S$3)*0.55)</f>
        <v>2.3624166900958148</v>
      </c>
      <c r="T14" s="45">
        <f t="shared" si="4"/>
        <v>4.2877827404610089E-2</v>
      </c>
      <c r="U14" s="45">
        <f t="shared" si="5"/>
        <v>4.1149638364033979E-2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0.69314484315514635</v>
      </c>
      <c r="K15" s="44">
        <f>K$3+((K$23-K$3)*0.6)</f>
        <v>-0.15917600346881505</v>
      </c>
      <c r="L15" s="45">
        <f t="shared" si="0"/>
        <v>1.5162478023115348E-2</v>
      </c>
      <c r="M15" s="45">
        <f t="shared" si="1"/>
        <v>2.1338397373127541E-2</v>
      </c>
      <c r="N15" s="110">
        <f t="shared" si="7"/>
        <v>141.93336415251105</v>
      </c>
      <c r="O15" s="44">
        <f>O$3+((O$23-O$3)*0.6)</f>
        <v>2.1520844966846422</v>
      </c>
      <c r="P15" s="45">
        <f t="shared" si="2"/>
        <v>3.2885393129528318E-2</v>
      </c>
      <c r="Q15" s="45">
        <f t="shared" si="3"/>
        <v>3.7995708633321343E-2</v>
      </c>
      <c r="R15" s="110">
        <f t="shared" si="8"/>
        <v>306.38870628004059</v>
      </c>
      <c r="S15" s="44">
        <f>S$3+((S$23-S$3)*0.6)</f>
        <v>2.4862727528317974</v>
      </c>
      <c r="T15" s="45">
        <f t="shared" si="4"/>
        <v>4.8254534489332562E-2</v>
      </c>
      <c r="U15" s="45">
        <f t="shared" si="5"/>
        <v>4.6055590424492587E-2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0.72563963627526229</v>
      </c>
      <c r="K16" s="44">
        <f>K$3+((K$23-K$3)*0.65)</f>
        <v>-0.13927900303521318</v>
      </c>
      <c r="L16" s="45">
        <f t="shared" si="0"/>
        <v>1.520637697180512E-2</v>
      </c>
      <c r="M16" s="45">
        <f t="shared" si="1"/>
        <v>2.1319857088943905E-2</v>
      </c>
      <c r="N16" s="110">
        <f t="shared" si="7"/>
        <v>161.55910310323711</v>
      </c>
      <c r="O16" s="44">
        <f>O$3+((O$23-O$3)*0.65)</f>
        <v>2.2083314335150575</v>
      </c>
      <c r="P16" s="45">
        <f t="shared" si="2"/>
        <v>3.4669846950566456E-2</v>
      </c>
      <c r="Q16" s="45">
        <f t="shared" si="3"/>
        <v>3.8815888662551867E-2</v>
      </c>
      <c r="R16" s="110">
        <f t="shared" si="8"/>
        <v>407.50112830372342</v>
      </c>
      <c r="S16" s="44">
        <f>S$3+((S$23-S$3)*0.65)</f>
        <v>2.6101288155677809</v>
      </c>
      <c r="T16" s="45">
        <f t="shared" si="4"/>
        <v>5.5710044377551803E-2</v>
      </c>
      <c r="U16" s="45">
        <f t="shared" si="5"/>
        <v>5.1604729186710115E-2</v>
      </c>
      <c r="V16"/>
    </row>
    <row r="17" spans="1:22">
      <c r="A17" s="107" t="str">
        <f>fossil!A2</f>
        <v>10˚C</v>
      </c>
      <c r="B17" s="108">
        <f t="array" ref="B17:E17">LINEST(B150:B265,A150:A265^{1,2,3})</f>
        <v>0.15853436573729657</v>
      </c>
      <c r="C17" s="108">
        <v>0.16126329370772918</v>
      </c>
      <c r="D17" s="108">
        <v>3.9729323737398139E-2</v>
      </c>
      <c r="E17" s="108">
        <v>1.8039880731414805E-2</v>
      </c>
      <c r="F17"/>
      <c r="J17" s="110">
        <f t="shared" si="6"/>
        <v>0.75965779293237379</v>
      </c>
      <c r="K17" s="44">
        <f>K$3+((K$23-K$3)*0.7)</f>
        <v>-0.1193820026016113</v>
      </c>
      <c r="L17" s="45">
        <f t="shared" si="0"/>
        <v>1.532551237536367E-2</v>
      </c>
      <c r="M17" s="45">
        <f t="shared" si="1"/>
        <v>2.1296697722556157E-2</v>
      </c>
      <c r="N17" s="110">
        <f t="shared" si="7"/>
        <v>183.8985776978821</v>
      </c>
      <c r="O17" s="44">
        <f>O$3+((O$23-O$3)*0.7)</f>
        <v>2.2645783703454723</v>
      </c>
      <c r="P17" s="45">
        <f t="shared" si="2"/>
        <v>3.658259240303266E-2</v>
      </c>
      <c r="Q17" s="45">
        <f t="shared" si="3"/>
        <v>3.9980559359239165E-2</v>
      </c>
      <c r="R17" s="110">
        <f t="shared" si="8"/>
        <v>541.98201880532281</v>
      </c>
      <c r="S17" s="44">
        <f>S$3+((S$23-S$3)*0.7)</f>
        <v>2.7339848783037635</v>
      </c>
      <c r="T17" s="45">
        <f t="shared" si="4"/>
        <v>6.54263599908389E-2</v>
      </c>
      <c r="U17" s="45">
        <f t="shared" si="5"/>
        <v>5.7834295470225359E-2</v>
      </c>
      <c r="V17"/>
    </row>
    <row r="18" spans="1:22">
      <c r="A18" s="107" t="str">
        <f>'80°C'!A2</f>
        <v>80˚C</v>
      </c>
      <c r="B18" s="108">
        <f t="array" ref="B18:E18">LINEST(I150:I187,H150:H187^{1,2,3})</f>
        <v>3.7072078368546994E-3</v>
      </c>
      <c r="C18" s="108">
        <v>-4.2847771356596589E-3</v>
      </c>
      <c r="D18" s="108">
        <v>-2.4586588665957815E-3</v>
      </c>
      <c r="E18" s="108">
        <v>2.1070552605918579E-2</v>
      </c>
      <c r="F18"/>
      <c r="J18" s="110">
        <f t="shared" si="6"/>
        <v>0.79527072876705074</v>
      </c>
      <c r="K18" s="44">
        <f>K$3+((K$23-K$3)*0.75)</f>
        <v>-9.9485002168009373E-2</v>
      </c>
      <c r="L18" s="45">
        <f t="shared" si="0"/>
        <v>1.5527376919191991E-2</v>
      </c>
      <c r="M18" s="45">
        <f t="shared" si="1"/>
        <v>2.1269094484820991E-2</v>
      </c>
      <c r="N18" s="110">
        <f t="shared" si="7"/>
        <v>209.32702787842123</v>
      </c>
      <c r="O18" s="44">
        <f>O$3+((O$23-O$3)*0.75)</f>
        <v>2.3208253071758875</v>
      </c>
      <c r="P18" s="45">
        <f t="shared" si="2"/>
        <v>3.8627587660301013E-2</v>
      </c>
      <c r="Q18" s="45">
        <f t="shared" si="3"/>
        <v>4.1506766750592727E-2</v>
      </c>
      <c r="R18" s="110">
        <f t="shared" si="8"/>
        <v>720.843424240427</v>
      </c>
      <c r="S18" s="44">
        <f>S$3+((S$23-S$3)*0.75)</f>
        <v>2.857840941039747</v>
      </c>
      <c r="T18" s="45">
        <f t="shared" si="4"/>
        <v>7.7585484250765169E-2</v>
      </c>
      <c r="U18" s="45">
        <f t="shared" si="5"/>
        <v>6.4781530094577183E-2</v>
      </c>
      <c r="V18"/>
    </row>
    <row r="19" spans="1:22">
      <c r="A19" s="107" t="str">
        <f>'110°C'!A2</f>
        <v>110˚C</v>
      </c>
      <c r="B19" s="108">
        <f t="array" ref="B19:E19">LINEST(P150:P187,O150:O187^{1,2,3})</f>
        <v>1.596523438626642E-2</v>
      </c>
      <c r="C19" s="108">
        <v>-5.1325625938181969E-2</v>
      </c>
      <c r="D19" s="108">
        <v>1.0707251830771817E-2</v>
      </c>
      <c r="E19" s="108">
        <v>9.3535338655220401E-2</v>
      </c>
      <c r="F19"/>
      <c r="J19" s="110">
        <f t="shared" si="6"/>
        <v>0.83255320740187322</v>
      </c>
      <c r="K19" s="44">
        <f>K$3+((K$23-K$3)*0.8)</f>
        <v>-7.9588001734407499E-2</v>
      </c>
      <c r="L19" s="45">
        <f t="shared" si="0"/>
        <v>1.581946328869107E-2</v>
      </c>
      <c r="M19" s="45">
        <f t="shared" si="1"/>
        <v>2.123722258659512E-2</v>
      </c>
      <c r="N19" s="110">
        <f t="shared" si="7"/>
        <v>238.27157963341841</v>
      </c>
      <c r="O19" s="44">
        <f>O$3+((O$23-O$3)*0.8)</f>
        <v>2.3770722440063023</v>
      </c>
      <c r="P19" s="45">
        <f t="shared" si="2"/>
        <v>4.0808790895745545E-2</v>
      </c>
      <c r="Q19" s="45">
        <f t="shared" si="3"/>
        <v>4.3411556863822087E-2</v>
      </c>
      <c r="R19" s="110">
        <f t="shared" si="8"/>
        <v>958.73151551418414</v>
      </c>
      <c r="S19" s="44">
        <f>S$3+((S$23-S$3)*0.8)</f>
        <v>2.9816970037757304</v>
      </c>
      <c r="T19" s="45">
        <f t="shared" si="4"/>
        <v>9.2369420078901809E-2</v>
      </c>
      <c r="U19" s="45">
        <f t="shared" si="5"/>
        <v>7.2483673879304433E-2</v>
      </c>
      <c r="V19"/>
    </row>
    <row r="20" spans="1:22">
      <c r="A20" s="107" t="str">
        <f>'140°C'!A2</f>
        <v>140˚C</v>
      </c>
      <c r="B20" s="108">
        <f t="array" ref="B20:E20">LINEST(W150:W252,V150:V252^{1,2,3})</f>
        <v>3.266752025414159E-3</v>
      </c>
      <c r="C20" s="108">
        <v>-3.4021883510975725E-3</v>
      </c>
      <c r="D20" s="108">
        <v>-1.5067540967192022E-3</v>
      </c>
      <c r="E20" s="108">
        <v>2.0625804049374107E-2</v>
      </c>
      <c r="F20"/>
      <c r="J20" s="110">
        <f t="shared" si="6"/>
        <v>0.87158349739561602</v>
      </c>
      <c r="K20" s="44">
        <f>K$3+((K$23-K$3)*0.85)</f>
        <v>-5.9691001300805624E-2</v>
      </c>
      <c r="L20" s="45">
        <f t="shared" si="0"/>
        <v>1.6209264169261901E-2</v>
      </c>
      <c r="M20" s="45">
        <f t="shared" si="1"/>
        <v>2.1201257238735238E-2</v>
      </c>
      <c r="N20" s="110">
        <f t="shared" si="7"/>
        <v>271.21841950566892</v>
      </c>
      <c r="O20" s="44">
        <f>O$3+((O$23-O$3)*0.85)</f>
        <v>2.4333191808367176</v>
      </c>
      <c r="P20" s="45">
        <f t="shared" si="2"/>
        <v>4.313016028274036E-2</v>
      </c>
      <c r="Q20" s="45">
        <f t="shared" si="3"/>
        <v>4.571197572613684E-2</v>
      </c>
      <c r="R20" s="110">
        <f t="shared" si="8"/>
        <v>1275.1258982610182</v>
      </c>
      <c r="S20" s="44">
        <f>S$3+((S$23-S$3)*0.85)</f>
        <v>3.105553066511713</v>
      </c>
      <c r="T20" s="45">
        <f t="shared" si="4"/>
        <v>0.10996017039681986</v>
      </c>
      <c r="U20" s="45">
        <f t="shared" si="5"/>
        <v>8.0977967643945825E-2</v>
      </c>
      <c r="V20"/>
    </row>
    <row r="21" spans="1:22">
      <c r="F21"/>
      <c r="J21" s="110">
        <f t="shared" si="6"/>
        <v>0.91244353655548094</v>
      </c>
      <c r="K21" s="44">
        <f>K$3+((K$23-K$3)*0.9)</f>
        <v>-3.9794000867203749E-2</v>
      </c>
      <c r="L21" s="45">
        <f t="shared" si="0"/>
        <v>1.6704272246305472E-2</v>
      </c>
      <c r="M21" s="45">
        <f t="shared" si="1"/>
        <v>2.1161373652098053E-2</v>
      </c>
      <c r="N21" s="110">
        <f t="shared" si="7"/>
        <v>308.7209611499801</v>
      </c>
      <c r="O21" s="44">
        <f>O$3+((O$23-O$3)*0.9)</f>
        <v>2.4895661176671324</v>
      </c>
      <c r="P21" s="45">
        <f t="shared" si="2"/>
        <v>4.5595653994659487E-2</v>
      </c>
      <c r="Q21" s="45">
        <f t="shared" si="3"/>
        <v>4.8425069364746477E-2</v>
      </c>
      <c r="R21" s="110">
        <f t="shared" si="8"/>
        <v>1695.9347117570765</v>
      </c>
      <c r="S21" s="44">
        <f>S$3+((S$23-S$3)*0.9)</f>
        <v>3.2294091292476965</v>
      </c>
      <c r="T21" s="45">
        <f t="shared" si="4"/>
        <v>0.13053973812609093</v>
      </c>
      <c r="U21" s="45">
        <f t="shared" si="5"/>
        <v>9.0301652208040317E-2</v>
      </c>
      <c r="V21"/>
    </row>
    <row r="22" spans="1:22">
      <c r="J22" s="110">
        <f t="shared" si="6"/>
        <v>0.95521910395232412</v>
      </c>
      <c r="K22" s="44">
        <f>K$3+((K$23-K$3)*0.95)</f>
        <v>-1.9897000433601875E-2</v>
      </c>
      <c r="L22" s="45">
        <f t="shared" si="0"/>
        <v>1.7311980205222777E-2</v>
      </c>
      <c r="M22" s="45">
        <f t="shared" si="1"/>
        <v>2.1117747037540265E-2</v>
      </c>
      <c r="N22" s="110">
        <f t="shared" si="7"/>
        <v>351.40914111615297</v>
      </c>
      <c r="O22" s="44">
        <f>O$3+((O$23-O$3)*0.95)</f>
        <v>2.5458130544975477</v>
      </c>
      <c r="P22" s="45">
        <f t="shared" si="2"/>
        <v>4.8209230204877024E-2</v>
      </c>
      <c r="Q22" s="45">
        <f t="shared" si="3"/>
        <v>5.1567883806860518E-2</v>
      </c>
      <c r="R22" s="110">
        <f t="shared" si="8"/>
        <v>2255.6161320737256</v>
      </c>
      <c r="S22" s="44">
        <f>S$3+((S$23-S$3)*0.95)</f>
        <v>3.3532651919836796</v>
      </c>
      <c r="T22" s="45">
        <f t="shared" si="4"/>
        <v>0.15429012618828583</v>
      </c>
      <c r="U22" s="45">
        <f t="shared" si="5"/>
        <v>0.1004919683911267</v>
      </c>
      <c r="V22"/>
    </row>
    <row r="23" spans="1:22">
      <c r="A23" s="41" t="s">
        <v>7</v>
      </c>
      <c r="J23" s="109">
        <v>1</v>
      </c>
      <c r="K23" s="19">
        <f>LOG(J23)</f>
        <v>0</v>
      </c>
      <c r="L23" s="45">
        <f t="shared" si="0"/>
        <v>1.8039880731414805E-2</v>
      </c>
      <c r="M23" s="45">
        <f t="shared" si="1"/>
        <v>2.1070552605918579E-2</v>
      </c>
      <c r="N23" s="109">
        <v>400</v>
      </c>
      <c r="O23" s="19">
        <f>LOG(N23)</f>
        <v>2.6020599913279625</v>
      </c>
      <c r="P23" s="45">
        <f t="shared" si="2"/>
        <v>5.0974847086767E-2</v>
      </c>
      <c r="Q23" s="45">
        <f t="shared" si="3"/>
        <v>5.5157465079688564E-2</v>
      </c>
      <c r="R23" s="109">
        <v>3000</v>
      </c>
      <c r="S23" s="19">
        <f>LOG(R23)</f>
        <v>3.4771212547196626</v>
      </c>
      <c r="T23" s="45">
        <f t="shared" si="4"/>
        <v>0.18139333750497591</v>
      </c>
      <c r="U23" s="45">
        <f t="shared" si="5"/>
        <v>0.11158615701274374</v>
      </c>
      <c r="V23"/>
    </row>
    <row r="24" spans="1:22">
      <c r="A24" s="84" t="s">
        <v>35</v>
      </c>
      <c r="B24" s="85" t="str">
        <f>fossil!F2</f>
        <v>Val 10˚C</v>
      </c>
      <c r="C24" s="84" t="s">
        <v>35</v>
      </c>
      <c r="D24" s="85" t="str">
        <f>'80°C'!F2</f>
        <v>Val 80˚C</v>
      </c>
      <c r="E24" s="84" t="s">
        <v>35</v>
      </c>
      <c r="F24" s="84" t="str">
        <f>'110°C'!F2</f>
        <v>Val 110˚C</v>
      </c>
      <c r="G24" s="84" t="s">
        <v>35</v>
      </c>
      <c r="H24" s="84" t="str">
        <f>'140°C'!F2</f>
        <v>Val 140˚C</v>
      </c>
      <c r="M24" s="52">
        <f>AVERAGE(L23:M23)</f>
        <v>1.9555216668666692E-2</v>
      </c>
      <c r="Q24" s="52">
        <f>AVERAGE(P23:Q23)</f>
        <v>5.3066156083227782E-2</v>
      </c>
      <c r="U24" s="52">
        <f>AVERAGE(T23:U23)</f>
        <v>0.14648974725885983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'80°C'!F3</f>
        <v>1.4617633E-2</v>
      </c>
      <c r="E25" s="88">
        <f>'110°C'!A3</f>
        <v>0</v>
      </c>
      <c r="F25" s="89">
        <f>'110°C'!F3</f>
        <v>1.4617633E-2</v>
      </c>
      <c r="G25" s="90">
        <f>'140°C'!A3</f>
        <v>0</v>
      </c>
      <c r="H25" s="91">
        <f>'140°C'!F3</f>
        <v>1.4617633E-2</v>
      </c>
      <c r="L25" s="41">
        <f>(L3-M3)^2</f>
        <v>1.1289727592518671E-5</v>
      </c>
      <c r="P25" s="41">
        <f>(P3-Q3)^2</f>
        <v>8.2835442376452152E-4</v>
      </c>
      <c r="T25" s="41">
        <f>(T3-U3)^2</f>
        <v>2.4898688156504527E-3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'80°C'!F4</f>
        <v>1.5739214000000001E-2</v>
      </c>
      <c r="E26" s="88">
        <f>'110°C'!A4</f>
        <v>0</v>
      </c>
      <c r="F26" s="89">
        <f>'110°C'!F4</f>
        <v>1.5739214000000001E-2</v>
      </c>
      <c r="G26" s="90">
        <f>'140°C'!A4</f>
        <v>0</v>
      </c>
      <c r="H26" s="91">
        <f>'140°C'!F4</f>
        <v>1.5739214000000001E-2</v>
      </c>
      <c r="L26" s="41">
        <f t="shared" ref="L26:L45" si="9">(L4-M4)^2</f>
        <v>1.3579838076501353E-5</v>
      </c>
      <c r="P26" s="41">
        <f t="shared" ref="P26:P45" si="10">(P4-Q4)^2</f>
        <v>6.8871275760820584E-4</v>
      </c>
      <c r="T26" s="41">
        <f t="shared" ref="T26:T45" si="11">(T4-U4)^2</f>
        <v>1.9476212388553006E-3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'80°C'!F5</f>
        <v>1.2375621999999999E-2</v>
      </c>
      <c r="E27" s="88">
        <f>'110°C'!A5</f>
        <v>0</v>
      </c>
      <c r="F27" s="89">
        <f>'110°C'!F5</f>
        <v>1.2375621999999999E-2</v>
      </c>
      <c r="G27" s="90">
        <f>'140°C'!A5</f>
        <v>0</v>
      </c>
      <c r="H27" s="91">
        <f>'140°C'!F5</f>
        <v>1.2375621999999999E-2</v>
      </c>
      <c r="L27" s="41">
        <f t="shared" si="9"/>
        <v>1.6145139981575798E-5</v>
      </c>
      <c r="P27" s="41">
        <f t="shared" si="10"/>
        <v>5.6475966186711013E-4</v>
      </c>
      <c r="T27" s="41">
        <f t="shared" si="11"/>
        <v>1.4598796576535352E-3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'80°C'!F6</f>
        <v>1.2136354E-2</v>
      </c>
      <c r="E28" s="88">
        <f>'110°C'!A6</f>
        <v>0</v>
      </c>
      <c r="F28" s="89">
        <f>'110°C'!F6</f>
        <v>1.2136354E-2</v>
      </c>
      <c r="G28" s="90">
        <f>'140°C'!A6</f>
        <v>0</v>
      </c>
      <c r="H28" s="91">
        <f>'140°C'!F6</f>
        <v>1.2136354E-2</v>
      </c>
      <c r="L28" s="41">
        <f t="shared" si="9"/>
        <v>1.8937785308945983E-5</v>
      </c>
      <c r="P28" s="41">
        <f t="shared" si="10"/>
        <v>4.5617443163864323E-4</v>
      </c>
      <c r="T28" s="41">
        <f t="shared" si="11"/>
        <v>1.041538542424983E-3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'80°C'!F7</f>
        <v>1.7262805999999999E-2</v>
      </c>
      <c r="E29" s="88">
        <f>'110°C'!A7</f>
        <v>0</v>
      </c>
      <c r="F29" s="89">
        <f>'110°C'!F7</f>
        <v>1.7262805999999999E-2</v>
      </c>
      <c r="G29" s="90">
        <f>'140°C'!A7</f>
        <v>0</v>
      </c>
      <c r="H29" s="91">
        <f>'140°C'!F7</f>
        <v>1.7262805999999999E-2</v>
      </c>
      <c r="L29" s="41">
        <f t="shared" si="9"/>
        <v>2.1890522120545711E-5</v>
      </c>
      <c r="P29" s="41">
        <f t="shared" si="10"/>
        <v>3.6241226818967701E-4</v>
      </c>
      <c r="T29" s="41">
        <f t="shared" si="11"/>
        <v>7.0066821360949597E-4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'80°C'!F8</f>
        <v>1.9188795000000002E-2</v>
      </c>
      <c r="E30" s="88">
        <f>'110°C'!A8</f>
        <v>0</v>
      </c>
      <c r="F30" s="89">
        <f>'110°C'!F8</f>
        <v>1.9188795000000002E-2</v>
      </c>
      <c r="G30" s="90">
        <f>'140°C'!A8</f>
        <v>0</v>
      </c>
      <c r="H30" s="91">
        <f>'140°C'!F8</f>
        <v>1.9188795000000002E-2</v>
      </c>
      <c r="L30" s="41">
        <f t="shared" si="9"/>
        <v>2.491713681515552E-5</v>
      </c>
      <c r="P30" s="41">
        <f t="shared" si="10"/>
        <v>2.8272489928139982E-4</v>
      </c>
      <c r="T30" s="41">
        <f t="shared" si="11"/>
        <v>4.3868964522382194E-4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'80°C'!F9</f>
        <v>1.5586944E-2</v>
      </c>
      <c r="E31" s="88">
        <f>'110°C'!A9</f>
        <v>0</v>
      </c>
      <c r="F31" s="89">
        <f>'110°C'!F9</f>
        <v>1.5586944E-2</v>
      </c>
      <c r="G31" s="90">
        <f>'140°C'!A9</f>
        <v>0</v>
      </c>
      <c r="H31" s="91">
        <f>'140°C'!F9</f>
        <v>1.5586944E-2</v>
      </c>
      <c r="L31" s="41">
        <f t="shared" si="9"/>
        <v>2.791396731319317E-5</v>
      </c>
      <c r="P31" s="41">
        <f t="shared" si="10"/>
        <v>2.161846253325668E-4</v>
      </c>
      <c r="T31" s="41">
        <f t="shared" si="11"/>
        <v>2.5096838970216514E-4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'80°C'!F10</f>
        <v>1.5120507E-2</v>
      </c>
      <c r="E32" s="88">
        <f>'110°C'!A10</f>
        <v>0</v>
      </c>
      <c r="F32" s="89">
        <f>'110°C'!F10</f>
        <v>1.5120507E-2</v>
      </c>
      <c r="G32" s="90">
        <f>'140°C'!A10</f>
        <v>0</v>
      </c>
      <c r="H32" s="91">
        <f>'140°C'!F10</f>
        <v>1.5120507E-2</v>
      </c>
      <c r="L32" s="41">
        <f t="shared" si="9"/>
        <v>3.0762487150179064E-5</v>
      </c>
      <c r="P32" s="41">
        <f t="shared" si="10"/>
        <v>1.6171179142108664E-4</v>
      </c>
      <c r="T32" s="41">
        <f t="shared" si="11"/>
        <v>1.2782762406043954E-4</v>
      </c>
    </row>
    <row r="33" spans="1:24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'80°C'!F11</f>
        <v>1.4386292E-2</v>
      </c>
      <c r="E33" s="88">
        <f>'110°C'!A11</f>
        <v>0</v>
      </c>
      <c r="F33" s="89">
        <f>'110°C'!F11</f>
        <v>1.4386292E-2</v>
      </c>
      <c r="G33" s="90">
        <f>'140°C'!A11</f>
        <v>0</v>
      </c>
      <c r="H33" s="91">
        <f>'140°C'!F11</f>
        <v>1.4386292E-2</v>
      </c>
      <c r="L33" s="41">
        <f t="shared" si="9"/>
        <v>3.3332960478874703E-5</v>
      </c>
      <c r="P33" s="41">
        <f t="shared" si="10"/>
        <v>1.1810568512397706E-4</v>
      </c>
      <c r="T33" s="41">
        <f t="shared" si="11"/>
        <v>5.5980317384225783E-5</v>
      </c>
    </row>
    <row r="34" spans="1:24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'80°C'!F12</f>
        <v>1.4544361E-2</v>
      </c>
      <c r="E34" s="88">
        <f>'110°C'!A12</f>
        <v>0</v>
      </c>
      <c r="F34" s="89">
        <f>'110°C'!F12</f>
        <v>1.4544361E-2</v>
      </c>
      <c r="G34" s="90">
        <f>'140°C'!A12</f>
        <v>0</v>
      </c>
      <c r="H34" s="91">
        <f>'140°C'!F12</f>
        <v>1.4544361E-2</v>
      </c>
      <c r="L34" s="41">
        <f t="shared" si="9"/>
        <v>3.5489167980096553E-5</v>
      </c>
      <c r="P34" s="41">
        <f t="shared" si="10"/>
        <v>8.4078860195685722E-5</v>
      </c>
      <c r="T34" s="41">
        <f t="shared" si="11"/>
        <v>2.0380519640419556E-5</v>
      </c>
    </row>
    <row r="35" spans="1:24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'80°C'!F13</f>
        <v>1.5018769E-2</v>
      </c>
      <c r="E35" s="88">
        <f>'110°C'!A13</f>
        <v>0</v>
      </c>
      <c r="F35" s="89">
        <f>'110°C'!F13</f>
        <v>1.5018769E-2</v>
      </c>
      <c r="G35" s="90">
        <f>'140°C'!A13</f>
        <v>0</v>
      </c>
      <c r="H35" s="91">
        <f>'140°C'!F13</f>
        <v>1.5018769E-2</v>
      </c>
      <c r="L35" s="41">
        <f t="shared" si="9"/>
        <v>3.7094203682202866E-5</v>
      </c>
      <c r="P35" s="41">
        <f t="shared" si="10"/>
        <v>5.8294886084761365E-5</v>
      </c>
      <c r="T35" s="41">
        <f t="shared" si="11"/>
        <v>6.4937718125789498E-6</v>
      </c>
    </row>
    <row r="36" spans="1:24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'80°C'!F14</f>
        <v>1.4194281E-2</v>
      </c>
      <c r="E36" s="88">
        <f>'110°C'!A14</f>
        <v>0</v>
      </c>
      <c r="F36" s="89">
        <f>'110°C'!F14</f>
        <v>1.4194281E-2</v>
      </c>
      <c r="G36" s="90">
        <f>'140°C'!A14</f>
        <v>0</v>
      </c>
      <c r="H36" s="91">
        <f>'140°C'!F14</f>
        <v>1.4194281E-2</v>
      </c>
      <c r="L36" s="41">
        <f t="shared" si="9"/>
        <v>3.8017342689255416E-5</v>
      </c>
      <c r="P36" s="41">
        <f t="shared" si="10"/>
        <v>3.9409523288893569E-5</v>
      </c>
      <c r="T36" s="41">
        <f t="shared" si="11"/>
        <v>2.9866373599673756E-6</v>
      </c>
    </row>
    <row r="37" spans="1:24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'80°C'!F15</f>
        <v>2.2204353999999999E-2</v>
      </c>
      <c r="E37" s="88">
        <f>'110°C'!A15</f>
        <v>0</v>
      </c>
      <c r="F37" s="89">
        <f>'110°C'!F15</f>
        <v>2.2204353999999999E-2</v>
      </c>
      <c r="G37" s="90">
        <f>'140°C'!A15</f>
        <v>0</v>
      </c>
      <c r="H37" s="91">
        <f>'140°C'!F15</f>
        <v>2.2204353999999999E-2</v>
      </c>
      <c r="L37" s="41">
        <f t="shared" si="9"/>
        <v>3.8141979817855031E-5</v>
      </c>
      <c r="P37" s="41">
        <f t="shared" si="10"/>
        <v>2.6115324548307364E-5</v>
      </c>
      <c r="T37" s="41">
        <f t="shared" si="11"/>
        <v>4.8353550002949518E-6</v>
      </c>
    </row>
    <row r="38" spans="1:24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'80°C'!F16</f>
        <v>1.5145239E-2</v>
      </c>
      <c r="E38" s="88">
        <f>'110°C'!A16</f>
        <v>0</v>
      </c>
      <c r="F38" s="89">
        <f>'110°C'!F16</f>
        <v>1.5145239E-2</v>
      </c>
      <c r="G38" s="90">
        <f>'140°C'!A16</f>
        <v>0</v>
      </c>
      <c r="H38" s="91">
        <f>'140°C'!F16</f>
        <v>1.5145239E-2</v>
      </c>
      <c r="L38" s="41">
        <f t="shared" si="9"/>
        <v>3.7374639142651264E-5</v>
      </c>
      <c r="P38" s="41">
        <f t="shared" si="10"/>
        <v>1.718966187752292E-5</v>
      </c>
      <c r="T38" s="41">
        <f t="shared" si="11"/>
        <v>1.6853612816155524E-5</v>
      </c>
      <c r="X38" t="s">
        <v>157</v>
      </c>
    </row>
    <row r="39" spans="1:24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'80°C'!F17</f>
        <v>1.2131975E-2</v>
      </c>
      <c r="E39" s="88">
        <f>'110°C'!A17</f>
        <v>120</v>
      </c>
      <c r="F39" s="89">
        <f>'110°C'!F17</f>
        <v>7.3924738000000004E-2</v>
      </c>
      <c r="G39" s="90">
        <f>'140°C'!A17</f>
        <v>1</v>
      </c>
      <c r="H39" s="91">
        <f>'140°C'!F17</f>
        <v>3.7054522999999999E-2</v>
      </c>
      <c r="L39" s="41">
        <f t="shared" si="9"/>
        <v>3.5655054450526258E-5</v>
      </c>
      <c r="P39" s="41">
        <f t="shared" si="10"/>
        <v>1.1546179435471301E-5</v>
      </c>
      <c r="T39" s="41">
        <f t="shared" si="11"/>
        <v>5.7639443685158913E-5</v>
      </c>
      <c r="X39" t="s">
        <v>158</v>
      </c>
    </row>
    <row r="40" spans="1:24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'80°C'!F18</f>
        <v>1.4349481000000001E-2</v>
      </c>
      <c r="E40" s="88">
        <f>'110°C'!A18</f>
        <v>120</v>
      </c>
      <c r="F40" s="89">
        <f>'110°C'!F18</f>
        <v>2.7236106999999999E-2</v>
      </c>
      <c r="G40" s="90">
        <f>'140°C'!A18</f>
        <v>1</v>
      </c>
      <c r="H40" s="91">
        <f>'140°C'!F18</f>
        <v>1.3090207E-2</v>
      </c>
      <c r="L40" s="41">
        <f t="shared" si="9"/>
        <v>3.2967320603452618E-5</v>
      </c>
      <c r="P40" s="41">
        <f t="shared" si="10"/>
        <v>8.2896722339730223E-6</v>
      </c>
      <c r="T40" s="41">
        <f t="shared" si="11"/>
        <v>1.6394124203376358E-4</v>
      </c>
    </row>
    <row r="41" spans="1:24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'80°C'!F19</f>
        <v>2.3641387999999999E-2</v>
      </c>
      <c r="E41" s="88">
        <f>'110°C'!A19</f>
        <v>240</v>
      </c>
      <c r="F41" s="89">
        <f>'110°C'!F19</f>
        <v>9.1941047999999997E-2</v>
      </c>
      <c r="G41" s="90">
        <f>'140°C'!A19</f>
        <v>1</v>
      </c>
      <c r="H41" s="91">
        <f>'140°C'!F19</f>
        <v>1.4772356E-2</v>
      </c>
      <c r="L41" s="41">
        <f t="shared" si="9"/>
        <v>2.9352115810025784E-5</v>
      </c>
      <c r="P41" s="41">
        <f t="shared" si="10"/>
        <v>6.7743906845774211E-6</v>
      </c>
      <c r="T41" s="41">
        <f t="shared" si="11"/>
        <v>3.954429019148015E-4</v>
      </c>
    </row>
    <row r="42" spans="1:24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'80°C'!F20</f>
        <v>2.3533558999999999E-2</v>
      </c>
      <c r="E42" s="88">
        <f>'110°C'!A20</f>
        <v>240</v>
      </c>
      <c r="F42" s="89">
        <f>'110°C'!F20</f>
        <v>3.3992004999999999E-2</v>
      </c>
      <c r="G42" s="90">
        <f>'140°C'!A20</f>
        <v>1</v>
      </c>
      <c r="H42" s="91">
        <f>'140°C'!F20</f>
        <v>1.3744902E-2</v>
      </c>
      <c r="L42" s="41">
        <f t="shared" si="9"/>
        <v>2.4919994805669827E-5</v>
      </c>
      <c r="P42" s="41">
        <f t="shared" si="10"/>
        <v>6.6657709837605645E-6</v>
      </c>
      <c r="T42" s="41">
        <f t="shared" si="11"/>
        <v>8.3996807640869954E-4</v>
      </c>
    </row>
    <row r="43" spans="1:24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'80°C'!F21</f>
        <v>1.7852653999999999E-2</v>
      </c>
      <c r="E43" s="88">
        <f>'110°C'!A21</f>
        <v>480</v>
      </c>
      <c r="F43" s="89">
        <f>'110°C'!F21</f>
        <v>4.8509187000000002E-2</v>
      </c>
      <c r="G43" s="90">
        <f>'140°C'!A21</f>
        <v>2</v>
      </c>
      <c r="H43" s="91">
        <f>'140°C'!F21</f>
        <v>1.6042372999999999E-2</v>
      </c>
      <c r="L43" s="41">
        <f t="shared" si="9"/>
        <v>1.9865752941518206E-5</v>
      </c>
      <c r="P43" s="41">
        <f t="shared" si="10"/>
        <v>8.0055913364845028E-6</v>
      </c>
      <c r="T43" s="41">
        <f t="shared" si="11"/>
        <v>1.6191035583484233E-3</v>
      </c>
    </row>
    <row r="44" spans="1:24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'80°C'!F22</f>
        <v>2.1767512999999999E-2</v>
      </c>
      <c r="E44" s="88">
        <f>'110°C'!A22</f>
        <v>480</v>
      </c>
      <c r="F44" s="89">
        <f>'110°C'!F22</f>
        <v>0.164627883</v>
      </c>
      <c r="G44" s="90">
        <f>'140°C'!A22</f>
        <v>2</v>
      </c>
      <c r="H44" s="91">
        <f>'140°C'!F22</f>
        <v>1.1857504E-2</v>
      </c>
      <c r="L44" s="41">
        <f t="shared" si="9"/>
        <v>1.4483861181967885E-5</v>
      </c>
      <c r="P44" s="41">
        <f t="shared" si="10"/>
        <v>1.1280554018116697E-5</v>
      </c>
      <c r="T44" s="41">
        <f t="shared" si="11"/>
        <v>2.8942417823680337E-3</v>
      </c>
    </row>
    <row r="45" spans="1:24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'80°C'!F23</f>
        <v>1.8168297E-2</v>
      </c>
      <c r="E45" s="88">
        <f>'110°C'!A23</f>
        <v>120</v>
      </c>
      <c r="F45" s="89">
        <f>'110°C'!F23</f>
        <v>4.3002160999999997E-2</v>
      </c>
      <c r="G45" s="90">
        <f>'140°C'!A23</f>
        <v>2</v>
      </c>
      <c r="H45" s="91">
        <f>'140°C'!F23</f>
        <v>1.5218193E-2</v>
      </c>
      <c r="L45" s="41">
        <f t="shared" si="9"/>
        <v>9.1849720109082167E-6</v>
      </c>
      <c r="P45" s="41">
        <f t="shared" si="10"/>
        <v>1.7494293274711213E-5</v>
      </c>
      <c r="T45" s="41">
        <f t="shared" si="11"/>
        <v>4.8730424482750796E-3</v>
      </c>
    </row>
    <row r="46" spans="1:24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'80°C'!F24</f>
        <v>1.9158260999999999E-2</v>
      </c>
      <c r="E46" s="88">
        <f>'110°C'!A24</f>
        <v>120</v>
      </c>
      <c r="F46" s="89">
        <f>'110°C'!F24</f>
        <v>2.7195298E-2</v>
      </c>
      <c r="G46" s="90">
        <f>'140°C'!A24</f>
        <v>2</v>
      </c>
      <c r="H46" s="91">
        <f>'140°C'!F24</f>
        <v>1.320234E-2</v>
      </c>
    </row>
    <row r="47" spans="1:24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'80°C'!F25</f>
        <v>2.1640096000000001E-2</v>
      </c>
      <c r="E47" s="88">
        <f>'110°C'!A25</f>
        <v>240</v>
      </c>
      <c r="F47" s="89">
        <f>'110°C'!F25</f>
        <v>3.5923174000000002E-2</v>
      </c>
      <c r="G47" s="90">
        <f>'140°C'!A25</f>
        <v>4</v>
      </c>
      <c r="H47" s="91">
        <f>'140°C'!F25</f>
        <v>2.0585066999999999E-2</v>
      </c>
    </row>
    <row r="48" spans="1:24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'80°C'!F26</f>
        <v>2.4187791E-2</v>
      </c>
      <c r="E48" s="88">
        <f>'110°C'!A26</f>
        <v>240</v>
      </c>
      <c r="F48" s="89">
        <f>'110°C'!F26</f>
        <v>3.3135197999999998E-2</v>
      </c>
      <c r="G48" s="90">
        <f>'140°C'!A26</f>
        <v>4</v>
      </c>
      <c r="H48" s="91">
        <f>'140°C'!F26</f>
        <v>2.2709424999999998E-2</v>
      </c>
    </row>
    <row r="49" spans="1:1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'80°C'!F27</f>
        <v>1.8854023000000001E-2</v>
      </c>
      <c r="E49" s="88">
        <f>'110°C'!A27</f>
        <v>480</v>
      </c>
      <c r="F49" s="89">
        <f>'110°C'!F27</f>
        <v>4.7538609000000003E-2</v>
      </c>
      <c r="G49" s="90">
        <f>'140°C'!A27</f>
        <v>6</v>
      </c>
      <c r="H49" s="91">
        <f>'140°C'!F27</f>
        <v>6.7789467000000006E-2</v>
      </c>
      <c r="R49"/>
    </row>
    <row r="50" spans="1:1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'80°C'!F28</f>
        <v>2.0298765999999999E-2</v>
      </c>
      <c r="E50" s="88">
        <f>'110°C'!A28</f>
        <v>480</v>
      </c>
      <c r="F50" s="89">
        <f>'110°C'!F28</f>
        <v>4.3630362999999998E-2</v>
      </c>
      <c r="G50" s="90">
        <f>'140°C'!A28</f>
        <v>6</v>
      </c>
      <c r="H50" s="91">
        <f>'140°C'!F28</f>
        <v>2.3128134000000002E-2</v>
      </c>
    </row>
    <row r="51" spans="1:1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'80°C'!F29</f>
        <v>2.3108167999999998E-2</v>
      </c>
      <c r="E51" s="88">
        <f>'110°C'!A29</f>
        <v>120</v>
      </c>
      <c r="F51" s="89">
        <f>'110°C'!F29</f>
        <v>2.9434049E-2</v>
      </c>
      <c r="G51" s="90">
        <f>'140°C'!A29</f>
        <v>8</v>
      </c>
      <c r="H51" s="91">
        <f>'140°C'!F29</f>
        <v>3.1451195000000001E-2</v>
      </c>
    </row>
    <row r="52" spans="1:1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'80°C'!F30</f>
        <v>2.0858063999999999E-2</v>
      </c>
      <c r="E52" s="88">
        <f>'110°C'!A30</f>
        <v>120</v>
      </c>
      <c r="F52" s="89">
        <f>'110°C'!F30</f>
        <v>3.6325785999999999E-2</v>
      </c>
      <c r="G52" s="90">
        <f>'140°C'!A30</f>
        <v>8</v>
      </c>
      <c r="H52" s="91">
        <f>'140°C'!F30</f>
        <v>3.0110122999999999E-2</v>
      </c>
    </row>
    <row r="53" spans="1:1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'80°C'!F31</f>
        <v>2.0574044E-2</v>
      </c>
      <c r="E53" s="88">
        <f>'110°C'!A31</f>
        <v>240</v>
      </c>
      <c r="F53" s="89">
        <f>'110°C'!F31</f>
        <v>3.8664904999999999E-2</v>
      </c>
      <c r="G53" s="90">
        <f>'140°C'!A31</f>
        <v>24</v>
      </c>
      <c r="H53" s="91">
        <f>'140°C'!F31</f>
        <v>4.4585782999999997E-2</v>
      </c>
    </row>
    <row r="54" spans="1:1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'80°C'!F32</f>
        <v>2.4467525E-2</v>
      </c>
      <c r="E54" s="88">
        <f>'110°C'!A32</f>
        <v>240</v>
      </c>
      <c r="F54" s="89">
        <f>'110°C'!F32</f>
        <v>4.3091160000000003E-2</v>
      </c>
      <c r="G54" s="90">
        <f>'140°C'!A32</f>
        <v>24</v>
      </c>
      <c r="H54" s="91">
        <f>'140°C'!F32</f>
        <v>4.6504647000000003E-2</v>
      </c>
    </row>
    <row r="55" spans="1:1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'80°C'!F33</f>
        <v>1.7914402999999999E-2</v>
      </c>
      <c r="E55" s="88">
        <f>'110°C'!A33</f>
        <v>480</v>
      </c>
      <c r="F55" s="89">
        <f>'110°C'!F33</f>
        <v>4.6004445999999997E-2</v>
      </c>
      <c r="G55" s="90">
        <f>'140°C'!A33</f>
        <v>48</v>
      </c>
      <c r="H55" s="91">
        <f>'140°C'!F33</f>
        <v>6.0934607000000002E-2</v>
      </c>
    </row>
    <row r="56" spans="1:1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'80°C'!F34</f>
        <v>2.1256356000000001E-2</v>
      </c>
      <c r="E56" s="88">
        <f>'110°C'!A34</f>
        <v>480</v>
      </c>
      <c r="F56" s="89">
        <f>'110°C'!F34</f>
        <v>4.7153340000000002E-2</v>
      </c>
      <c r="G56" s="90">
        <f>'140°C'!A34</f>
        <v>48</v>
      </c>
      <c r="H56" s="91">
        <f>'140°C'!F34</f>
        <v>6.3475861999999994E-2</v>
      </c>
    </row>
    <row r="57" spans="1:1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'80°C'!F35</f>
        <v>2.1105747000000001E-2</v>
      </c>
      <c r="E57" s="88">
        <f>'110°C'!A35</f>
        <v>120</v>
      </c>
      <c r="F57" s="89">
        <f>'110°C'!F35</f>
        <v>3.1866070000000003E-2</v>
      </c>
      <c r="G57" s="90">
        <f>'140°C'!A35</f>
        <v>48</v>
      </c>
      <c r="H57" s="91">
        <f>'140°C'!F35</f>
        <v>5.3156902999999998E-2</v>
      </c>
    </row>
    <row r="58" spans="1:1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'80°C'!F36</f>
        <v>1.9546489E-2</v>
      </c>
      <c r="E58" s="88">
        <f>'110°C'!A36</f>
        <v>120</v>
      </c>
      <c r="F58" s="89">
        <f>'110°C'!F36</f>
        <v>3.0354962999999999E-2</v>
      </c>
      <c r="G58" s="90">
        <f>'140°C'!A36</f>
        <v>48</v>
      </c>
      <c r="H58" s="91">
        <f>'140°C'!F36</f>
        <v>6.1517203999999999E-2</v>
      </c>
    </row>
    <row r="59" spans="1:1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'80°C'!F37</f>
        <v>2.7007222000000001E-2</v>
      </c>
      <c r="E59" s="88">
        <f>'110°C'!A37</f>
        <v>240</v>
      </c>
      <c r="F59" s="89">
        <f>'110°C'!F37</f>
        <v>3.65165E-2</v>
      </c>
      <c r="G59" s="90">
        <f>'140°C'!A37</f>
        <v>72</v>
      </c>
      <c r="H59" s="91">
        <f>'140°C'!F37</f>
        <v>6.6374904999999998E-2</v>
      </c>
    </row>
    <row r="60" spans="1:1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'80°C'!F38</f>
        <v>2.5593029999999999E-2</v>
      </c>
      <c r="E60" s="88">
        <f>'110°C'!A38</f>
        <v>240</v>
      </c>
      <c r="F60" s="89">
        <f>'110°C'!F38</f>
        <v>3.4970857000000001E-2</v>
      </c>
      <c r="G60" s="90">
        <f>'140°C'!A38</f>
        <v>72</v>
      </c>
      <c r="H60" s="91">
        <f>'140°C'!F38</f>
        <v>7.5706138000000006E-2</v>
      </c>
    </row>
    <row r="61" spans="1:1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'80°C'!F39</f>
        <v>2.2679659000000001E-2</v>
      </c>
      <c r="E61" s="88">
        <f>'110°C'!A39</f>
        <v>480</v>
      </c>
      <c r="F61" s="89">
        <f>'110°C'!F39</f>
        <v>4.3500609000000003E-2</v>
      </c>
      <c r="G61" s="90">
        <f>'140°C'!A39</f>
        <v>96</v>
      </c>
      <c r="H61" s="91">
        <f>'140°C'!F39</f>
        <v>6.1519694E-2</v>
      </c>
    </row>
    <row r="62" spans="1:1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'80°C'!F40</f>
        <v>1.8999595000000001E-2</v>
      </c>
      <c r="E62" s="88">
        <f>'110°C'!A40</f>
        <v>480</v>
      </c>
      <c r="F62" s="89">
        <f>'110°C'!F40</f>
        <v>4.7040710999999999E-2</v>
      </c>
      <c r="G62" s="90">
        <f>'140°C'!A40</f>
        <v>96</v>
      </c>
      <c r="H62" s="91">
        <f>'140°C'!F40</f>
        <v>0.149489065</v>
      </c>
    </row>
    <row r="63" spans="1:18">
      <c r="A63" s="86">
        <f>fossil!A41</f>
        <v>5807064</v>
      </c>
      <c r="B63" s="87">
        <f>fossil!F41</f>
        <v>1.6409531000000002E-2</v>
      </c>
      <c r="C63"/>
      <c r="D63"/>
      <c r="E63"/>
      <c r="G63" s="90">
        <f>'140°C'!A41</f>
        <v>120</v>
      </c>
      <c r="H63" s="91">
        <f>'140°C'!F41</f>
        <v>6.9546632999999997E-2</v>
      </c>
    </row>
    <row r="64" spans="1:18">
      <c r="A64" s="86">
        <f>fossil!A42</f>
        <v>5807064</v>
      </c>
      <c r="B64" s="87">
        <f>fossil!F42</f>
        <v>1.6888013E-2</v>
      </c>
      <c r="C64"/>
      <c r="D64"/>
      <c r="E64"/>
      <c r="G64" s="90">
        <f>'140°C'!A42</f>
        <v>120</v>
      </c>
      <c r="H64" s="91">
        <f>'140°C'!F42</f>
        <v>0.155623648</v>
      </c>
    </row>
    <row r="65" spans="1:8">
      <c r="A65" s="86">
        <f>fossil!A43</f>
        <v>5807064</v>
      </c>
      <c r="B65" s="87">
        <f>fossil!F43</f>
        <v>1.5281853999999999E-2</v>
      </c>
      <c r="C65"/>
      <c r="D65"/>
      <c r="E65"/>
      <c r="G65" s="90">
        <f>'140°C'!A43</f>
        <v>1</v>
      </c>
      <c r="H65" s="91">
        <f>'140°C'!F43</f>
        <v>1.9397447000000002E-2</v>
      </c>
    </row>
    <row r="66" spans="1:8">
      <c r="A66" s="86">
        <f>fossil!A44</f>
        <v>5807064</v>
      </c>
      <c r="B66" s="87">
        <f>fossil!F44</f>
        <v>1.5575111000000001E-2</v>
      </c>
      <c r="C66"/>
      <c r="D66"/>
      <c r="E66"/>
      <c r="G66" s="90">
        <f>'140°C'!A44</f>
        <v>1</v>
      </c>
      <c r="H66" s="91">
        <f>'140°C'!F44</f>
        <v>1.9897649E-2</v>
      </c>
    </row>
    <row r="67" spans="1:8">
      <c r="A67" s="86">
        <f>fossil!A45</f>
        <v>8877264</v>
      </c>
      <c r="B67" s="87">
        <f>fossil!F45</f>
        <v>1.6776536000000002E-2</v>
      </c>
      <c r="C67"/>
      <c r="D67"/>
      <c r="E67"/>
      <c r="G67" s="90">
        <f>'140°C'!A45</f>
        <v>2</v>
      </c>
      <c r="H67" s="91">
        <f>'140°C'!F45</f>
        <v>2.0289125000000002E-2</v>
      </c>
    </row>
    <row r="68" spans="1:8">
      <c r="A68" s="86">
        <f>fossil!A46</f>
        <v>8877264</v>
      </c>
      <c r="B68" s="87">
        <f>fossil!F46</f>
        <v>1.5003298E-2</v>
      </c>
      <c r="C68"/>
      <c r="D68"/>
      <c r="E68"/>
      <c r="G68" s="90">
        <f>'140°C'!A46</f>
        <v>2</v>
      </c>
      <c r="H68" s="91">
        <f>'140°C'!F46</f>
        <v>2.0692986999999999E-2</v>
      </c>
    </row>
    <row r="69" spans="1:8">
      <c r="A69" s="86">
        <f>fossil!A47</f>
        <v>8877264</v>
      </c>
      <c r="B69" s="87">
        <f>fossil!F47</f>
        <v>1.5555114E-2</v>
      </c>
      <c r="C69"/>
      <c r="D69"/>
      <c r="E69"/>
      <c r="G69" s="90">
        <f>'140°C'!A47</f>
        <v>4</v>
      </c>
      <c r="H69" s="91">
        <f>'140°C'!F47</f>
        <v>2.3426796999999999E-2</v>
      </c>
    </row>
    <row r="70" spans="1:8">
      <c r="A70" s="86">
        <f>fossil!A48</f>
        <v>9973764</v>
      </c>
      <c r="B70" s="87">
        <f>fossil!F48</f>
        <v>1.4597681E-2</v>
      </c>
      <c r="C70"/>
      <c r="D70"/>
      <c r="E70"/>
      <c r="G70" s="90">
        <f>'140°C'!A48</f>
        <v>4</v>
      </c>
      <c r="H70" s="91">
        <f>'140°C'!F48</f>
        <v>2.6875007999999999E-2</v>
      </c>
    </row>
    <row r="71" spans="1:8">
      <c r="A71" s="86">
        <f>fossil!A49</f>
        <v>9973764</v>
      </c>
      <c r="B71" s="87">
        <f>fossil!F49</f>
        <v>1.5340588E-2</v>
      </c>
      <c r="C71"/>
      <c r="D71"/>
      <c r="E71"/>
      <c r="G71" s="90">
        <f>'140°C'!A49</f>
        <v>6</v>
      </c>
      <c r="H71" s="91">
        <f>'140°C'!F49</f>
        <v>2.5546185999999999E-2</v>
      </c>
    </row>
    <row r="72" spans="1:8">
      <c r="A72" s="86">
        <f>fossil!A50</f>
        <v>9272004</v>
      </c>
      <c r="B72" s="87">
        <f>fossil!F50</f>
        <v>1.3649839E-2</v>
      </c>
      <c r="C72"/>
      <c r="D72"/>
      <c r="E72"/>
      <c r="G72" s="90">
        <f>'140°C'!A50</f>
        <v>6</v>
      </c>
      <c r="H72" s="91">
        <f>'140°C'!F50</f>
        <v>2.6532414000000001E-2</v>
      </c>
    </row>
    <row r="73" spans="1:8">
      <c r="A73" s="86">
        <f>fossil!A51</f>
        <v>9272004</v>
      </c>
      <c r="B73" s="87">
        <f>fossil!F51</f>
        <v>1.4293024E-2</v>
      </c>
      <c r="C73"/>
      <c r="D73"/>
      <c r="E73"/>
      <c r="G73" s="90">
        <f>'140°C'!A51</f>
        <v>8</v>
      </c>
      <c r="H73" s="91">
        <f>'140°C'!F51</f>
        <v>2.8706771999999998E-2</v>
      </c>
    </row>
    <row r="74" spans="1:8">
      <c r="A74" s="86">
        <f>fossil!A52</f>
        <v>9272004</v>
      </c>
      <c r="B74" s="87">
        <f>fossil!F52</f>
        <v>1.4427743999999999E-2</v>
      </c>
      <c r="C74"/>
      <c r="D74"/>
      <c r="E74"/>
      <c r="G74" s="90">
        <f>'140°C'!A52</f>
        <v>8</v>
      </c>
      <c r="H74" s="91">
        <f>'140°C'!F52</f>
        <v>2.9817617000000001E-2</v>
      </c>
    </row>
    <row r="75" spans="1:8">
      <c r="A75" s="86">
        <f>fossil!A53</f>
        <v>9272004</v>
      </c>
      <c r="B75" s="87">
        <f>fossil!F53</f>
        <v>1.4211886999999999E-2</v>
      </c>
      <c r="C75"/>
      <c r="D75"/>
      <c r="E75"/>
      <c r="G75" s="90">
        <f>'140°C'!A53</f>
        <v>24</v>
      </c>
      <c r="H75" s="91">
        <f>'140°C'!F53</f>
        <v>4.3282200999999999E-2</v>
      </c>
    </row>
    <row r="76" spans="1:8">
      <c r="A76" s="86">
        <f>fossil!A54</f>
        <v>9272004</v>
      </c>
      <c r="B76" s="87">
        <f>fossil!F54</f>
        <v>1.4081086E-2</v>
      </c>
      <c r="C76"/>
      <c r="D76"/>
      <c r="E76"/>
      <c r="G76" s="90">
        <f>'140°C'!A54</f>
        <v>24</v>
      </c>
      <c r="H76" s="91">
        <f>'140°C'!F54</f>
        <v>4.4362961999999999E-2</v>
      </c>
    </row>
    <row r="77" spans="1:8">
      <c r="A77" s="86">
        <f>fossil!A55</f>
        <v>9272004</v>
      </c>
      <c r="B77" s="87">
        <f>fossil!F55</f>
        <v>1.4696580000000001E-2</v>
      </c>
      <c r="C77"/>
      <c r="D77"/>
      <c r="E77"/>
      <c r="G77" s="90">
        <f>'140°C'!A55</f>
        <v>48</v>
      </c>
      <c r="H77" s="91">
        <f>'140°C'!F55</f>
        <v>6.0334770000000003E-2</v>
      </c>
    </row>
    <row r="78" spans="1:8">
      <c r="A78" s="86">
        <f>fossil!A56</f>
        <v>9272004</v>
      </c>
      <c r="B78" s="87">
        <f>fossil!F56</f>
        <v>1.7000370000000001E-2</v>
      </c>
      <c r="C78"/>
      <c r="D78"/>
      <c r="E78"/>
      <c r="G78" s="90">
        <f>'140°C'!A56</f>
        <v>48</v>
      </c>
      <c r="H78" s="91">
        <f>'140°C'!F56</f>
        <v>5.9188259999999999E-2</v>
      </c>
    </row>
    <row r="79" spans="1:8">
      <c r="A79" s="86">
        <f>fossil!A57</f>
        <v>8877264</v>
      </c>
      <c r="B79" s="87">
        <f>fossil!F57</f>
        <v>1.1048541E-2</v>
      </c>
      <c r="C79"/>
      <c r="D79"/>
      <c r="E79"/>
      <c r="G79" s="90">
        <f>'140°C'!A57</f>
        <v>72</v>
      </c>
      <c r="H79" s="91">
        <f>'140°C'!F57</f>
        <v>8.3081709000000004E-2</v>
      </c>
    </row>
    <row r="80" spans="1:8">
      <c r="A80" s="86">
        <f>fossil!A58</f>
        <v>5807064</v>
      </c>
      <c r="B80" s="87">
        <f>fossil!F58</f>
        <v>1.7618801E-2</v>
      </c>
      <c r="C80"/>
      <c r="D80"/>
      <c r="E80"/>
      <c r="G80" s="90">
        <f>'140°C'!A58</f>
        <v>72</v>
      </c>
      <c r="H80" s="91">
        <f>'140°C'!F58</f>
        <v>8.4907870999999996E-2</v>
      </c>
    </row>
    <row r="81" spans="1:8">
      <c r="A81" s="86">
        <f>fossil!A59</f>
        <v>5807064</v>
      </c>
      <c r="B81" s="87">
        <f>fossil!F59</f>
        <v>1.8877204000000002E-2</v>
      </c>
      <c r="C81"/>
      <c r="D81"/>
      <c r="E81"/>
      <c r="G81" s="90">
        <f>'140°C'!A59</f>
        <v>96</v>
      </c>
      <c r="H81" s="91">
        <f>'140°C'!F59</f>
        <v>9.3323337000000006E-2</v>
      </c>
    </row>
    <row r="82" spans="1:8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'140°C'!F60</f>
        <v>9.3909145999999999E-2</v>
      </c>
    </row>
    <row r="83" spans="1:8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'140°C'!F61</f>
        <v>0.109192834</v>
      </c>
    </row>
    <row r="84" spans="1:8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'140°C'!F62</f>
        <v>0.112164376</v>
      </c>
    </row>
    <row r="85" spans="1:8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'140°C'!F63</f>
        <v>1.7348743E-2</v>
      </c>
    </row>
    <row r="86" spans="1:8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'140°C'!F64</f>
        <v>1.7736259000000001E-2</v>
      </c>
    </row>
    <row r="87" spans="1:8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'140°C'!F65</f>
        <v>1.8715894E-2</v>
      </c>
    </row>
    <row r="88" spans="1:8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'140°C'!F66</f>
        <v>2.0028122999999998E-2</v>
      </c>
    </row>
    <row r="89" spans="1:8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'140°C'!F67</f>
        <v>3.9411624999999999E-2</v>
      </c>
    </row>
    <row r="90" spans="1:8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'140°C'!F68</f>
        <v>2.6994374000000002E-2</v>
      </c>
    </row>
    <row r="91" spans="1:8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'140°C'!F69</f>
        <v>3.0544991000000001E-2</v>
      </c>
    </row>
    <row r="92" spans="1:8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'140°C'!F70</f>
        <v>3.0158896000000001E-2</v>
      </c>
    </row>
    <row r="93" spans="1:8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'140°C'!F71</f>
        <v>3.3091874E-2</v>
      </c>
    </row>
    <row r="94" spans="1:8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'140°C'!F72</f>
        <v>3.3743506E-2</v>
      </c>
    </row>
    <row r="95" spans="1:8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'140°C'!F73</f>
        <v>5.0685183000000002E-2</v>
      </c>
    </row>
    <row r="96" spans="1:8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'140°C'!F74</f>
        <v>4.5974173E-2</v>
      </c>
    </row>
    <row r="97" spans="1:8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'140°C'!F75</f>
        <v>5.9331898000000001E-2</v>
      </c>
    </row>
    <row r="98" spans="1:8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'140°C'!F76</f>
        <v>5.7625876999999999E-2</v>
      </c>
    </row>
    <row r="99" spans="1:8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'140°C'!F77</f>
        <v>5.0989868000000001E-2</v>
      </c>
    </row>
    <row r="100" spans="1:8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'140°C'!F78</f>
        <v>5.4961659000000003E-2</v>
      </c>
    </row>
    <row r="101" spans="1:8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'140°C'!F79</f>
        <v>5.5588578E-2</v>
      </c>
    </row>
    <row r="102" spans="1:8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'140°C'!F80</f>
        <v>6.3749372999999998E-2</v>
      </c>
    </row>
    <row r="103" spans="1:8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'140°C'!F81</f>
        <v>6.4773846999999996E-2</v>
      </c>
    </row>
    <row r="104" spans="1:8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'140°C'!F82</f>
        <v>7.1090485999999994E-2</v>
      </c>
    </row>
    <row r="105" spans="1:8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'140°C'!F83</f>
        <v>6.7701660999999996E-2</v>
      </c>
    </row>
    <row r="106" spans="1:8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'140°C'!F84</f>
        <v>1.7099256E-2</v>
      </c>
    </row>
    <row r="107" spans="1:8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'140°C'!F85</f>
        <v>1.9916211E-2</v>
      </c>
    </row>
    <row r="108" spans="1:8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'140°C'!F86</f>
        <v>1.6609722E-2</v>
      </c>
    </row>
    <row r="109" spans="1:8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'140°C'!F87</f>
        <v>1.7716188000000001E-2</v>
      </c>
    </row>
    <row r="110" spans="1:8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'140°C'!F88</f>
        <v>2.3254540000000001E-2</v>
      </c>
    </row>
    <row r="111" spans="1:8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'140°C'!F89</f>
        <v>2.8351015E-2</v>
      </c>
    </row>
    <row r="112" spans="1:8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'140°C'!F90</f>
        <v>2.8613270999999999E-2</v>
      </c>
    </row>
    <row r="113" spans="1:8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'140°C'!F91</f>
        <v>3.0024094000000001E-2</v>
      </c>
    </row>
    <row r="114" spans="1:8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'140°C'!F92</f>
        <v>2.9981653E-2</v>
      </c>
    </row>
    <row r="115" spans="1:8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'140°C'!F93</f>
        <v>3.5998308E-2</v>
      </c>
    </row>
    <row r="116" spans="1:8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'140°C'!F94</f>
        <v>4.2569167999999998E-2</v>
      </c>
    </row>
    <row r="117" spans="1:8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'140°C'!F95</f>
        <v>4.6794460000000003E-2</v>
      </c>
    </row>
    <row r="118" spans="1:8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'140°C'!F96</f>
        <v>6.2714486E-2</v>
      </c>
    </row>
    <row r="119" spans="1:8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'140°C'!F97</f>
        <v>6.0000524999999999E-2</v>
      </c>
    </row>
    <row r="120" spans="1:8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'140°C'!F98</f>
        <v>4.9724097000000002E-2</v>
      </c>
    </row>
    <row r="121" spans="1:8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'140°C'!F99</f>
        <v>5.3489561999999997E-2</v>
      </c>
    </row>
    <row r="122" spans="1:8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'140°C'!F100</f>
        <v>5.2162691999999997E-2</v>
      </c>
    </row>
    <row r="123" spans="1:8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'140°C'!F101</f>
        <v>5.6012177000000003E-2</v>
      </c>
    </row>
    <row r="124" spans="1:8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'140°C'!F102</f>
        <v>6.0086581999999999E-2</v>
      </c>
    </row>
    <row r="125" spans="1:8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'140°C'!F103</f>
        <v>6.6222609000000002E-2</v>
      </c>
    </row>
    <row r="126" spans="1:8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'140°C'!F104</f>
        <v>7.1009412999999993E-2</v>
      </c>
    </row>
    <row r="127" spans="1:8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'140°C'!F105</f>
        <v>6.3068280000000004E-2</v>
      </c>
    </row>
    <row r="128" spans="1:8">
      <c r="A128" s="86">
        <f>fossil!A106</f>
        <v>11508864</v>
      </c>
      <c r="B128" s="87">
        <f>fossil!F106</f>
        <v>1.7664368616215058E-2</v>
      </c>
      <c r="G128"/>
      <c r="H128"/>
    </row>
    <row r="129" spans="1:9">
      <c r="A129" s="86">
        <f>fossil!A107</f>
        <v>11508864</v>
      </c>
      <c r="B129" s="87">
        <f>fossil!F107</f>
        <v>1.9813884217240806E-2</v>
      </c>
      <c r="G129"/>
      <c r="H129"/>
    </row>
    <row r="130" spans="1:9">
      <c r="A130" s="86">
        <f>fossil!A108</f>
        <v>11508864</v>
      </c>
      <c r="B130" s="87">
        <f>fossil!F108</f>
        <v>1.7582859231129035E-2</v>
      </c>
      <c r="G130"/>
      <c r="H130"/>
    </row>
    <row r="131" spans="1:9">
      <c r="A131" s="86">
        <f>fossil!A109</f>
        <v>11508864</v>
      </c>
      <c r="B131" s="87">
        <f>fossil!F109</f>
        <v>1.5812955046372954E-2</v>
      </c>
      <c r="G131"/>
      <c r="H131"/>
    </row>
    <row r="132" spans="1:9">
      <c r="A132" s="86">
        <f>fossil!A110</f>
        <v>11508864</v>
      </c>
      <c r="B132" s="87">
        <f>fossil!F110</f>
        <v>1.5810835844730545E-2</v>
      </c>
      <c r="G132"/>
      <c r="H132"/>
    </row>
    <row r="133" spans="1:9">
      <c r="A133" s="86">
        <f>fossil!A111</f>
        <v>11508864</v>
      </c>
      <c r="B133" s="87">
        <f>fossil!F111</f>
        <v>1.685526466649977E-2</v>
      </c>
      <c r="G133"/>
      <c r="H133"/>
    </row>
    <row r="134" spans="1:9">
      <c r="A134" s="86">
        <f>fossil!A112</f>
        <v>10631664</v>
      </c>
      <c r="B134" s="87">
        <f>fossil!F112</f>
        <v>1.6225180548635761E-2</v>
      </c>
      <c r="G134"/>
      <c r="H134"/>
    </row>
    <row r="135" spans="1:9">
      <c r="A135" s="86">
        <f>fossil!A113</f>
        <v>9315864</v>
      </c>
      <c r="B135" s="87">
        <f>fossil!F113</f>
        <v>1.5293436319696159E-2</v>
      </c>
      <c r="G135"/>
      <c r="H135"/>
    </row>
    <row r="136" spans="1:9">
      <c r="A136" s="86">
        <f>fossil!A114</f>
        <v>9315864</v>
      </c>
      <c r="B136" s="87">
        <f>fossil!F114</f>
        <v>1.3092686804564001E-2</v>
      </c>
      <c r="G136"/>
      <c r="H136"/>
    </row>
    <row r="137" spans="1:9">
      <c r="A137" s="86">
        <f>fossil!A115</f>
        <v>9201828</v>
      </c>
      <c r="B137" s="87">
        <f>fossil!F115</f>
        <v>1.4558553942799498E-2</v>
      </c>
      <c r="G137"/>
      <c r="H137"/>
    </row>
    <row r="138" spans="1:9">
      <c r="A138" s="86">
        <f>fossil!A116</f>
        <v>9315864</v>
      </c>
      <c r="B138" s="87">
        <f>fossil!F116</f>
        <v>1.5947530734975124E-2</v>
      </c>
      <c r="G138"/>
      <c r="H138"/>
    </row>
    <row r="139" spans="1:9">
      <c r="A139" s="86">
        <f>fossil!A117</f>
        <v>9315864</v>
      </c>
      <c r="B139" s="87">
        <f>fossil!F117</f>
        <v>1.5322226514399304E-2</v>
      </c>
      <c r="G139"/>
      <c r="H139"/>
    </row>
    <row r="140" spans="1:9">
      <c r="A140" s="86">
        <f>fossil!A118</f>
        <v>9315864</v>
      </c>
      <c r="B140" s="87">
        <f>fossil!F118</f>
        <v>1.5370564681275857E-2</v>
      </c>
      <c r="F140"/>
      <c r="G140"/>
      <c r="H140"/>
      <c r="I140"/>
    </row>
    <row r="141" spans="1:9" customFormat="1"/>
    <row r="142" spans="1:9" customFormat="1"/>
    <row r="143" spans="1:9" customFormat="1"/>
    <row r="144" spans="1:9" customFormat="1"/>
    <row r="145" spans="1:28">
      <c r="G145"/>
      <c r="H145"/>
    </row>
    <row r="146" spans="1:28">
      <c r="A146" s="2"/>
    </row>
    <row r="147" spans="1:28">
      <c r="A147" s="41" t="s">
        <v>6</v>
      </c>
    </row>
    <row r="148" spans="1:28">
      <c r="B148" s="22">
        <f>Z4</f>
        <v>4.9999999999999998E-8</v>
      </c>
      <c r="C148"/>
      <c r="D148"/>
      <c r="E148"/>
      <c r="F148"/>
      <c r="G148"/>
      <c r="I148" s="58">
        <f>AA4</f>
        <v>4.07732929084881E-2</v>
      </c>
      <c r="J148"/>
      <c r="K148"/>
      <c r="L148"/>
      <c r="M148"/>
      <c r="N148"/>
      <c r="O148" s="16"/>
      <c r="P148" s="17">
        <v>1</v>
      </c>
      <c r="Q148"/>
      <c r="R148"/>
      <c r="S148"/>
      <c r="T148"/>
      <c r="U148"/>
      <c r="V148" s="16"/>
      <c r="W148" s="59">
        <f>AC4</f>
        <v>12.735389089254683</v>
      </c>
    </row>
    <row r="149" spans="1:28">
      <c r="A149" s="97" t="s">
        <v>35</v>
      </c>
      <c r="B149" s="97" t="s">
        <v>14</v>
      </c>
      <c r="C149"/>
      <c r="D149"/>
      <c r="E149"/>
      <c r="F149"/>
      <c r="G149"/>
      <c r="H149" s="97" t="s">
        <v>35</v>
      </c>
      <c r="I149" s="98" t="s">
        <v>1</v>
      </c>
      <c r="J149"/>
      <c r="K149"/>
      <c r="L149"/>
      <c r="M149"/>
      <c r="N149"/>
      <c r="O149" s="97" t="s">
        <v>35</v>
      </c>
      <c r="P149" s="97" t="s">
        <v>2</v>
      </c>
      <c r="Q149"/>
      <c r="R149"/>
      <c r="S149"/>
      <c r="T149"/>
      <c r="U149"/>
      <c r="V149" s="97" t="s">
        <v>35</v>
      </c>
      <c r="W149" s="97" t="s">
        <v>3</v>
      </c>
    </row>
    <row r="150" spans="1:28">
      <c r="A150" s="99">
        <f>LOG(A25*B$148)</f>
        <v>-0.39793653433007975</v>
      </c>
      <c r="B150" s="87">
        <f>B25</f>
        <v>5.6907469973248803E-2</v>
      </c>
      <c r="C150" s="138" t="str">
        <f>fossil!J3</f>
        <v>2895ave</v>
      </c>
      <c r="D150" s="138" t="str">
        <f>fossil!K3</f>
        <v>RKH</v>
      </c>
      <c r="E150" s="138">
        <f>fossil!L3</f>
        <v>1</v>
      </c>
      <c r="F150" s="138" t="str">
        <f>fossil!M3</f>
        <v>H316</v>
      </c>
      <c r="G150" s="138">
        <f>fossil!N3</f>
        <v>0</v>
      </c>
      <c r="H150" s="51">
        <v>-1</v>
      </c>
      <c r="I150" s="106">
        <f t="shared" ref="I150:I178" si="12">D25</f>
        <v>1.4617633E-2</v>
      </c>
      <c r="J150">
        <f>'80°C'!J3</f>
        <v>2588</v>
      </c>
      <c r="K150">
        <f>'80°C'!K3</f>
        <v>0</v>
      </c>
      <c r="L150">
        <f>'80°C'!L3</f>
        <v>0</v>
      </c>
      <c r="M150" t="str">
        <f>'80°C'!M3</f>
        <v>G483</v>
      </c>
      <c r="N150" t="str">
        <f>'80°C'!N3</f>
        <v>NA</v>
      </c>
      <c r="O150" s="51">
        <v>-1</v>
      </c>
      <c r="P150" s="103">
        <f t="shared" ref="P150:P163" si="13">F25</f>
        <v>1.4617633E-2</v>
      </c>
      <c r="Q150">
        <f>'110°C'!J3</f>
        <v>2588</v>
      </c>
      <c r="R150">
        <f>'110°C'!K3</f>
        <v>0</v>
      </c>
      <c r="S150">
        <f>'110°C'!L3</f>
        <v>0</v>
      </c>
      <c r="T150" t="str">
        <f>'110°C'!M3</f>
        <v>G483</v>
      </c>
      <c r="U150" t="str">
        <f>'110°C'!N3</f>
        <v>NA</v>
      </c>
      <c r="V150" s="51">
        <v>-1</v>
      </c>
      <c r="W150" s="104">
        <f t="shared" ref="W150:W163" si="14">H25</f>
        <v>1.4617633E-2</v>
      </c>
      <c r="X150" s="41">
        <f>'140°C'!J3</f>
        <v>2588</v>
      </c>
      <c r="Y150" s="41">
        <f>'140°C'!K3</f>
        <v>0</v>
      </c>
      <c r="Z150" s="41">
        <f>'140°C'!L3</f>
        <v>0</v>
      </c>
      <c r="AA150" s="41" t="str">
        <f>'140°C'!M3</f>
        <v>G483</v>
      </c>
      <c r="AB150" s="41" t="str">
        <f>'140°C'!N3</f>
        <v>NA</v>
      </c>
    </row>
    <row r="151" spans="1:28">
      <c r="A151" s="99">
        <f t="shared" ref="A151:A214" si="15">LOG(A26*B$148)</f>
        <v>-0.39793653433007975</v>
      </c>
      <c r="B151" s="87">
        <f t="shared" ref="B151:B214" si="16">B26</f>
        <v>2.8537226039590361E-2</v>
      </c>
      <c r="C151" s="138">
        <f>fossil!J4</f>
        <v>3960</v>
      </c>
      <c r="D151" s="138" t="str">
        <f>fossil!K4</f>
        <v>RKH</v>
      </c>
      <c r="E151" s="138">
        <f>fossil!L4</f>
        <v>1</v>
      </c>
      <c r="F151" s="138" t="str">
        <f>fossil!M4</f>
        <v>G483</v>
      </c>
      <c r="G151" s="138">
        <f>fossil!N4</f>
        <v>0</v>
      </c>
      <c r="H151" s="51">
        <v>-1</v>
      </c>
      <c r="I151" s="106">
        <f t="shared" si="12"/>
        <v>1.5739214000000001E-2</v>
      </c>
      <c r="J151">
        <f>'80°C'!J4</f>
        <v>2588</v>
      </c>
      <c r="K151">
        <f>'80°C'!K4</f>
        <v>0</v>
      </c>
      <c r="L151">
        <f>'80°C'!L4</f>
        <v>0</v>
      </c>
      <c r="M151" t="str">
        <f>'80°C'!M4</f>
        <v>G483</v>
      </c>
      <c r="N151" t="str">
        <f>'80°C'!N4</f>
        <v>NA</v>
      </c>
      <c r="O151" s="51">
        <v>-1</v>
      </c>
      <c r="P151" s="103">
        <f t="shared" si="13"/>
        <v>1.5739214000000001E-2</v>
      </c>
      <c r="Q151">
        <f>'110°C'!J4</f>
        <v>2588</v>
      </c>
      <c r="R151">
        <f>'110°C'!K4</f>
        <v>0</v>
      </c>
      <c r="S151">
        <f>'110°C'!L4</f>
        <v>0</v>
      </c>
      <c r="T151" t="str">
        <f>'110°C'!M4</f>
        <v>G483</v>
      </c>
      <c r="U151" t="str">
        <f>'110°C'!N4</f>
        <v>NA</v>
      </c>
      <c r="V151" s="51">
        <v>-1</v>
      </c>
      <c r="W151" s="104">
        <f t="shared" si="14"/>
        <v>1.5739214000000001E-2</v>
      </c>
      <c r="X151" s="41">
        <f>'140°C'!J4</f>
        <v>2588</v>
      </c>
      <c r="Y151" s="41">
        <f>'140°C'!K4</f>
        <v>0</v>
      </c>
      <c r="Z151" s="41">
        <f>'140°C'!L4</f>
        <v>0</v>
      </c>
      <c r="AA151" s="41" t="str">
        <f>'140°C'!M4</f>
        <v>G483</v>
      </c>
      <c r="AB151" s="41" t="str">
        <f>'140°C'!N4</f>
        <v>NA</v>
      </c>
    </row>
    <row r="152" spans="1:28">
      <c r="A152" s="99">
        <f t="shared" si="15"/>
        <v>-0.39793653433007975</v>
      </c>
      <c r="B152" s="87">
        <f t="shared" si="16"/>
        <v>1.6713993351471661E-2</v>
      </c>
      <c r="C152">
        <f>fossil!J5</f>
        <v>3961</v>
      </c>
      <c r="D152" t="str">
        <f>fossil!K5</f>
        <v>RKH</v>
      </c>
      <c r="E152">
        <f>fossil!L5</f>
        <v>1</v>
      </c>
      <c r="F152" t="str">
        <f>fossil!M5</f>
        <v>G483</v>
      </c>
      <c r="G152">
        <f>fossil!N5</f>
        <v>0</v>
      </c>
      <c r="H152" s="51">
        <v>-1</v>
      </c>
      <c r="I152" s="106">
        <f t="shared" si="12"/>
        <v>1.2375621999999999E-2</v>
      </c>
      <c r="J152">
        <f>'80°C'!J5</f>
        <v>2588</v>
      </c>
      <c r="K152">
        <f>'80°C'!K5</f>
        <v>0</v>
      </c>
      <c r="L152">
        <f>'80°C'!L5</f>
        <v>0</v>
      </c>
      <c r="M152" t="str">
        <f>'80°C'!M5</f>
        <v>H391</v>
      </c>
      <c r="N152" t="str">
        <f>'80°C'!N5</f>
        <v>nh4 contam</v>
      </c>
      <c r="O152" s="51">
        <v>-1</v>
      </c>
      <c r="P152" s="103">
        <f t="shared" si="13"/>
        <v>1.2375621999999999E-2</v>
      </c>
      <c r="Q152">
        <f>'110°C'!J5</f>
        <v>2588</v>
      </c>
      <c r="R152">
        <f>'110°C'!K5</f>
        <v>0</v>
      </c>
      <c r="S152">
        <f>'110°C'!L5</f>
        <v>0</v>
      </c>
      <c r="T152" t="str">
        <f>'110°C'!M5</f>
        <v>H391</v>
      </c>
      <c r="U152" t="str">
        <f>'110°C'!N5</f>
        <v>nh4 contam</v>
      </c>
      <c r="V152" s="51">
        <v>-1</v>
      </c>
      <c r="W152" s="104">
        <f t="shared" si="14"/>
        <v>1.2375621999999999E-2</v>
      </c>
      <c r="X152" s="41">
        <f>'140°C'!J5</f>
        <v>2588</v>
      </c>
      <c r="Y152" s="41">
        <f>'140°C'!K5</f>
        <v>0</v>
      </c>
      <c r="Z152" s="41">
        <f>'140°C'!L5</f>
        <v>0</v>
      </c>
      <c r="AA152" s="41" t="str">
        <f>'140°C'!M5</f>
        <v>H391</v>
      </c>
      <c r="AB152" s="41" t="str">
        <f>'140°C'!N5</f>
        <v>nh4 contam</v>
      </c>
    </row>
    <row r="153" spans="1:28">
      <c r="A153" s="99">
        <f t="shared" si="15"/>
        <v>-0.50545137902163961</v>
      </c>
      <c r="B153" s="87">
        <f t="shared" si="16"/>
        <v>2.3122542104583355E-2</v>
      </c>
      <c r="C153" t="str">
        <f>fossil!J6</f>
        <v>2896ave</v>
      </c>
      <c r="D153" t="str">
        <f>fossil!K6</f>
        <v>RKH</v>
      </c>
      <c r="E153">
        <f>fossil!L6</f>
        <v>2</v>
      </c>
      <c r="F153" t="str">
        <f>fossil!M6</f>
        <v>H316</v>
      </c>
      <c r="G153">
        <f>fossil!N6</f>
        <v>0</v>
      </c>
      <c r="H153" s="51">
        <v>-1</v>
      </c>
      <c r="I153" s="106">
        <f t="shared" si="12"/>
        <v>1.2136354E-2</v>
      </c>
      <c r="J153">
        <f>'80°C'!J6</f>
        <v>2588</v>
      </c>
      <c r="K153">
        <f>'80°C'!K6</f>
        <v>0</v>
      </c>
      <c r="L153">
        <f>'80°C'!L6</f>
        <v>0</v>
      </c>
      <c r="M153" t="str">
        <f>'80°C'!M6</f>
        <v>H391</v>
      </c>
      <c r="N153" t="str">
        <f>'80°C'!N6</f>
        <v>nh4 contam</v>
      </c>
      <c r="O153" s="51">
        <v>-1</v>
      </c>
      <c r="P153" s="103">
        <f t="shared" si="13"/>
        <v>1.2136354E-2</v>
      </c>
      <c r="Q153">
        <f>'110°C'!J6</f>
        <v>2588</v>
      </c>
      <c r="R153">
        <f>'110°C'!K6</f>
        <v>0</v>
      </c>
      <c r="S153">
        <f>'110°C'!L6</f>
        <v>0</v>
      </c>
      <c r="T153" t="str">
        <f>'110°C'!M6</f>
        <v>H391</v>
      </c>
      <c r="U153" t="str">
        <f>'110°C'!N6</f>
        <v>nh4 contam</v>
      </c>
      <c r="V153" s="51">
        <v>-1</v>
      </c>
      <c r="W153" s="104">
        <f t="shared" si="14"/>
        <v>1.2136354E-2</v>
      </c>
      <c r="X153" s="41">
        <f>'140°C'!J6</f>
        <v>2588</v>
      </c>
      <c r="Y153" s="41">
        <f>'140°C'!K6</f>
        <v>0</v>
      </c>
      <c r="Z153" s="41">
        <f>'140°C'!L6</f>
        <v>0</v>
      </c>
      <c r="AA153" s="41" t="str">
        <f>'140°C'!M6</f>
        <v>H391</v>
      </c>
      <c r="AB153" s="41" t="str">
        <f>'140°C'!N6</f>
        <v>nh4 contam</v>
      </c>
    </row>
    <row r="154" spans="1:28">
      <c r="A154" s="99">
        <f t="shared" si="15"/>
        <v>-0.50545137902163961</v>
      </c>
      <c r="B154" s="87">
        <f t="shared" si="16"/>
        <v>2.2347200230317974E-2</v>
      </c>
      <c r="C154" t="str">
        <f>fossil!J7</f>
        <v>2897ave</v>
      </c>
      <c r="D154" t="str">
        <f>fossil!K7</f>
        <v>RKH</v>
      </c>
      <c r="E154">
        <f>fossil!L7</f>
        <v>2</v>
      </c>
      <c r="F154" t="str">
        <f>fossil!M7</f>
        <v>H316</v>
      </c>
      <c r="G154">
        <f>fossil!N7</f>
        <v>0</v>
      </c>
      <c r="H154" s="51">
        <v>-1</v>
      </c>
      <c r="I154" s="106">
        <f t="shared" si="12"/>
        <v>1.7262805999999999E-2</v>
      </c>
      <c r="J154">
        <f>'80°C'!J7</f>
        <v>2589</v>
      </c>
      <c r="K154">
        <f>'80°C'!K7</f>
        <v>0</v>
      </c>
      <c r="L154">
        <f>'80°C'!L7</f>
        <v>0</v>
      </c>
      <c r="M154" t="str">
        <f>'80°C'!M7</f>
        <v>H402</v>
      </c>
      <c r="N154" t="str">
        <f>'80°C'!N7</f>
        <v>NA</v>
      </c>
      <c r="O154" s="51">
        <v>-1</v>
      </c>
      <c r="P154" s="103">
        <f t="shared" si="13"/>
        <v>1.7262805999999999E-2</v>
      </c>
      <c r="Q154">
        <f>'110°C'!J7</f>
        <v>2589</v>
      </c>
      <c r="R154">
        <f>'110°C'!K7</f>
        <v>0</v>
      </c>
      <c r="S154">
        <f>'110°C'!L7</f>
        <v>0</v>
      </c>
      <c r="T154" t="str">
        <f>'110°C'!M7</f>
        <v>H402</v>
      </c>
      <c r="U154" t="str">
        <f>'110°C'!N7</f>
        <v>NA</v>
      </c>
      <c r="V154" s="51">
        <v>-1</v>
      </c>
      <c r="W154" s="104">
        <f t="shared" si="14"/>
        <v>1.7262805999999999E-2</v>
      </c>
      <c r="X154" s="41">
        <f>'140°C'!J7</f>
        <v>2589</v>
      </c>
      <c r="Y154" s="41">
        <f>'140°C'!K7</f>
        <v>0</v>
      </c>
      <c r="Z154" s="41">
        <f>'140°C'!L7</f>
        <v>0</v>
      </c>
      <c r="AA154" s="41" t="str">
        <f>'140°C'!M7</f>
        <v>H402</v>
      </c>
      <c r="AB154" s="41" t="str">
        <f>'140°C'!N7</f>
        <v>NA</v>
      </c>
    </row>
    <row r="155" spans="1:28">
      <c r="A155" s="99">
        <f t="shared" si="15"/>
        <v>-0.50545137902163961</v>
      </c>
      <c r="B155" s="87">
        <f t="shared" si="16"/>
        <v>2.2907646700652731E-2</v>
      </c>
      <c r="C155" t="str">
        <f>fossil!J8</f>
        <v>2898ave</v>
      </c>
      <c r="D155" t="str">
        <f>fossil!K8</f>
        <v>RKH</v>
      </c>
      <c r="E155">
        <f>fossil!L8</f>
        <v>2</v>
      </c>
      <c r="F155" t="str">
        <f>fossil!M8</f>
        <v>H316</v>
      </c>
      <c r="G155">
        <f>fossil!N8</f>
        <v>0</v>
      </c>
      <c r="H155" s="51">
        <v>-1</v>
      </c>
      <c r="I155" s="106">
        <f t="shared" si="12"/>
        <v>1.9188795000000002E-2</v>
      </c>
      <c r="J155">
        <f>'80°C'!J8</f>
        <v>2589</v>
      </c>
      <c r="K155">
        <f>'80°C'!K8</f>
        <v>0</v>
      </c>
      <c r="L155">
        <f>'80°C'!L8</f>
        <v>0</v>
      </c>
      <c r="M155" t="str">
        <f>'80°C'!M8</f>
        <v>H402</v>
      </c>
      <c r="N155" t="str">
        <f>'80°C'!N8</f>
        <v>NA</v>
      </c>
      <c r="O155" s="51">
        <v>-1</v>
      </c>
      <c r="P155" s="103">
        <f t="shared" si="13"/>
        <v>1.9188795000000002E-2</v>
      </c>
      <c r="Q155">
        <f>'110°C'!J8</f>
        <v>2589</v>
      </c>
      <c r="R155">
        <f>'110°C'!K8</f>
        <v>0</v>
      </c>
      <c r="S155">
        <f>'110°C'!L8</f>
        <v>0</v>
      </c>
      <c r="T155" t="str">
        <f>'110°C'!M8</f>
        <v>H402</v>
      </c>
      <c r="U155" t="str">
        <f>'110°C'!N8</f>
        <v>NA</v>
      </c>
      <c r="V155" s="51">
        <v>-1</v>
      </c>
      <c r="W155" s="104">
        <f t="shared" si="14"/>
        <v>1.9188795000000002E-2</v>
      </c>
      <c r="X155" s="41">
        <f>'140°C'!J8</f>
        <v>2589</v>
      </c>
      <c r="Y155" s="41">
        <f>'140°C'!K8</f>
        <v>0</v>
      </c>
      <c r="Z155" s="41">
        <f>'140°C'!L8</f>
        <v>0</v>
      </c>
      <c r="AA155" s="41" t="str">
        <f>'140°C'!M8</f>
        <v>H402</v>
      </c>
      <c r="AB155" s="41" t="str">
        <f>'140°C'!N8</f>
        <v>NA</v>
      </c>
    </row>
    <row r="156" spans="1:28">
      <c r="A156" s="99">
        <f t="shared" si="15"/>
        <v>-0.50545137902163961</v>
      </c>
      <c r="B156" s="87">
        <f t="shared" si="16"/>
        <v>2.4207213077421862E-2</v>
      </c>
      <c r="C156" t="str">
        <f>fossil!J9</f>
        <v>2899ave</v>
      </c>
      <c r="D156" t="str">
        <f>fossil!K9</f>
        <v>RKH</v>
      </c>
      <c r="E156">
        <f>fossil!L9</f>
        <v>2</v>
      </c>
      <c r="F156" t="str">
        <f>fossil!M9</f>
        <v>H316</v>
      </c>
      <c r="G156">
        <f>fossil!N9</f>
        <v>0</v>
      </c>
      <c r="H156" s="51">
        <v>-1</v>
      </c>
      <c r="I156" s="106">
        <f t="shared" si="12"/>
        <v>1.5586944E-2</v>
      </c>
      <c r="J156">
        <f>'80°C'!J9</f>
        <v>4126</v>
      </c>
      <c r="K156">
        <f>'80°C'!K9</f>
        <v>0</v>
      </c>
      <c r="L156">
        <f>'80°C'!L9</f>
        <v>0</v>
      </c>
      <c r="M156" t="str">
        <f>'80°C'!M9</f>
        <v>G483</v>
      </c>
      <c r="N156" t="str">
        <f>'80°C'!N9</f>
        <v>NA</v>
      </c>
      <c r="O156" s="51">
        <v>-1</v>
      </c>
      <c r="P156" s="103">
        <f t="shared" si="13"/>
        <v>1.5586944E-2</v>
      </c>
      <c r="Q156">
        <f>'110°C'!J9</f>
        <v>4126</v>
      </c>
      <c r="R156">
        <f>'110°C'!K9</f>
        <v>0</v>
      </c>
      <c r="S156">
        <f>'110°C'!L9</f>
        <v>0</v>
      </c>
      <c r="T156" t="str">
        <f>'110°C'!M9</f>
        <v>G483</v>
      </c>
      <c r="U156" t="str">
        <f>'110°C'!N9</f>
        <v>NA</v>
      </c>
      <c r="V156" s="51">
        <v>-1</v>
      </c>
      <c r="W156" s="104">
        <f t="shared" si="14"/>
        <v>1.5586944E-2</v>
      </c>
      <c r="X156" s="41">
        <f>'140°C'!J9</f>
        <v>4126</v>
      </c>
      <c r="Y156" s="41">
        <f>'140°C'!K9</f>
        <v>0</v>
      </c>
      <c r="Z156" s="41">
        <f>'140°C'!L9</f>
        <v>0</v>
      </c>
      <c r="AA156" s="41" t="str">
        <f>'140°C'!M9</f>
        <v>G483</v>
      </c>
      <c r="AB156" s="41" t="str">
        <f>'140°C'!N9</f>
        <v>NA</v>
      </c>
    </row>
    <row r="157" spans="1:28">
      <c r="A157" s="99">
        <f t="shared" si="15"/>
        <v>-0.50545137902163961</v>
      </c>
      <c r="B157" s="87">
        <f t="shared" si="16"/>
        <v>2.3407996923605817E-2</v>
      </c>
      <c r="C157" t="str">
        <f>fossil!J10</f>
        <v>2901ave</v>
      </c>
      <c r="D157" t="str">
        <f>fossil!K10</f>
        <v>RKH</v>
      </c>
      <c r="E157">
        <f>fossil!L10</f>
        <v>2</v>
      </c>
      <c r="F157" t="str">
        <f>fossil!M10</f>
        <v>H316</v>
      </c>
      <c r="G157">
        <f>fossil!N10</f>
        <v>0</v>
      </c>
      <c r="H157" s="51">
        <v>-1</v>
      </c>
      <c r="I157" s="106">
        <f t="shared" si="12"/>
        <v>1.5120507E-2</v>
      </c>
      <c r="J157">
        <f>'80°C'!J10</f>
        <v>4126</v>
      </c>
      <c r="K157">
        <f>'80°C'!K10</f>
        <v>0</v>
      </c>
      <c r="L157">
        <f>'80°C'!L10</f>
        <v>0</v>
      </c>
      <c r="M157" t="str">
        <f>'80°C'!M10</f>
        <v>G483</v>
      </c>
      <c r="N157" t="str">
        <f>'80°C'!N10</f>
        <v>NA</v>
      </c>
      <c r="O157" s="51">
        <v>-1</v>
      </c>
      <c r="P157" s="103">
        <f t="shared" si="13"/>
        <v>1.5120507E-2</v>
      </c>
      <c r="Q157">
        <f>'110°C'!J10</f>
        <v>4126</v>
      </c>
      <c r="R157">
        <f>'110°C'!K10</f>
        <v>0</v>
      </c>
      <c r="S157">
        <f>'110°C'!L10</f>
        <v>0</v>
      </c>
      <c r="T157" t="str">
        <f>'110°C'!M10</f>
        <v>G483</v>
      </c>
      <c r="U157" t="str">
        <f>'110°C'!N10</f>
        <v>NA</v>
      </c>
      <c r="V157" s="51">
        <v>-1</v>
      </c>
      <c r="W157" s="104">
        <f t="shared" si="14"/>
        <v>1.5120507E-2</v>
      </c>
      <c r="X157" s="41">
        <f>'140°C'!J10</f>
        <v>4126</v>
      </c>
      <c r="Y157" s="41">
        <f>'140°C'!K10</f>
        <v>0</v>
      </c>
      <c r="Z157" s="41">
        <f>'140°C'!L10</f>
        <v>0</v>
      </c>
      <c r="AA157" s="41" t="str">
        <f>'140°C'!M10</f>
        <v>G483</v>
      </c>
      <c r="AB157" s="41" t="str">
        <f>'140°C'!N10</f>
        <v>NA</v>
      </c>
    </row>
    <row r="158" spans="1:28">
      <c r="A158" s="99">
        <f t="shared" si="15"/>
        <v>-0.50545137902163961</v>
      </c>
      <c r="B158" s="87">
        <f t="shared" si="16"/>
        <v>1.8197677321103556E-2</v>
      </c>
      <c r="C158">
        <f>fossil!J11</f>
        <v>3962</v>
      </c>
      <c r="D158" t="str">
        <f>fossil!K11</f>
        <v>RKH</v>
      </c>
      <c r="E158">
        <f>fossil!L11</f>
        <v>2</v>
      </c>
      <c r="F158" t="str">
        <f>fossil!M11</f>
        <v>G483</v>
      </c>
      <c r="G158">
        <f>fossil!N11</f>
        <v>0</v>
      </c>
      <c r="H158" s="51">
        <v>-1</v>
      </c>
      <c r="I158" s="106">
        <f t="shared" si="12"/>
        <v>1.4386292E-2</v>
      </c>
      <c r="J158">
        <f>'80°C'!J11</f>
        <v>4126</v>
      </c>
      <c r="K158">
        <f>'80°C'!K11</f>
        <v>0</v>
      </c>
      <c r="L158">
        <f>'80°C'!L11</f>
        <v>0</v>
      </c>
      <c r="M158" t="str">
        <f>'80°C'!M11</f>
        <v>H398</v>
      </c>
      <c r="N158" t="str">
        <f>'80°C'!N11</f>
        <v>NA</v>
      </c>
      <c r="O158" s="51">
        <v>-1</v>
      </c>
      <c r="P158" s="103">
        <f t="shared" si="13"/>
        <v>1.4386292E-2</v>
      </c>
      <c r="Q158">
        <f>'110°C'!J11</f>
        <v>4126</v>
      </c>
      <c r="R158">
        <f>'110°C'!K11</f>
        <v>0</v>
      </c>
      <c r="S158">
        <f>'110°C'!L11</f>
        <v>0</v>
      </c>
      <c r="T158" t="str">
        <f>'110°C'!M11</f>
        <v>H398</v>
      </c>
      <c r="U158" t="str">
        <f>'110°C'!N11</f>
        <v>NA</v>
      </c>
      <c r="V158" s="51">
        <v>-1</v>
      </c>
      <c r="W158" s="104">
        <f t="shared" si="14"/>
        <v>1.4386292E-2</v>
      </c>
      <c r="X158" s="41">
        <f>'140°C'!J11</f>
        <v>4126</v>
      </c>
      <c r="Y158" s="41">
        <f>'140°C'!K11</f>
        <v>0</v>
      </c>
      <c r="Z158" s="41">
        <f>'140°C'!L11</f>
        <v>0</v>
      </c>
      <c r="AA158" s="41" t="str">
        <f>'140°C'!M11</f>
        <v>H398</v>
      </c>
      <c r="AB158" s="41" t="str">
        <f>'140°C'!N11</f>
        <v>NA</v>
      </c>
    </row>
    <row r="159" spans="1:28">
      <c r="A159" s="99">
        <f t="shared" si="15"/>
        <v>-0.50545137902163961</v>
      </c>
      <c r="B159" s="87">
        <f t="shared" si="16"/>
        <v>1.5502634094366597E-2</v>
      </c>
      <c r="C159">
        <f>fossil!J12</f>
        <v>3963</v>
      </c>
      <c r="D159" t="str">
        <f>fossil!K12</f>
        <v>RKH</v>
      </c>
      <c r="E159">
        <f>fossil!L12</f>
        <v>2</v>
      </c>
      <c r="F159" t="str">
        <f>fossil!M12</f>
        <v>G483</v>
      </c>
      <c r="G159">
        <f>fossil!N12</f>
        <v>0</v>
      </c>
      <c r="H159" s="51">
        <v>-1</v>
      </c>
      <c r="I159" s="106">
        <f t="shared" si="12"/>
        <v>1.4544361E-2</v>
      </c>
      <c r="J159">
        <f>'80°C'!J12</f>
        <v>4126</v>
      </c>
      <c r="K159">
        <f>'80°C'!K12</f>
        <v>0</v>
      </c>
      <c r="L159">
        <f>'80°C'!L12</f>
        <v>0</v>
      </c>
      <c r="M159" t="str">
        <f>'80°C'!M12</f>
        <v>H398</v>
      </c>
      <c r="N159" t="str">
        <f>'80°C'!N12</f>
        <v>NA</v>
      </c>
      <c r="O159" s="51">
        <v>-1</v>
      </c>
      <c r="P159" s="103">
        <f t="shared" si="13"/>
        <v>1.4544361E-2</v>
      </c>
      <c r="Q159">
        <f>'110°C'!J12</f>
        <v>4126</v>
      </c>
      <c r="R159">
        <f>'110°C'!K12</f>
        <v>0</v>
      </c>
      <c r="S159">
        <f>'110°C'!L12</f>
        <v>0</v>
      </c>
      <c r="T159" t="str">
        <f>'110°C'!M12</f>
        <v>H398</v>
      </c>
      <c r="U159" t="str">
        <f>'110°C'!N12</f>
        <v>NA</v>
      </c>
      <c r="V159" s="51">
        <v>-1</v>
      </c>
      <c r="W159" s="104">
        <f t="shared" si="14"/>
        <v>1.4544361E-2</v>
      </c>
      <c r="X159" s="41">
        <f>'140°C'!J12</f>
        <v>4126</v>
      </c>
      <c r="Y159" s="41">
        <f>'140°C'!K12</f>
        <v>0</v>
      </c>
      <c r="Z159" s="41">
        <f>'140°C'!L12</f>
        <v>0</v>
      </c>
      <c r="AA159" s="41" t="str">
        <f>'140°C'!M12</f>
        <v>H398</v>
      </c>
      <c r="AB159" s="41" t="str">
        <f>'140°C'!N12</f>
        <v>NA</v>
      </c>
    </row>
    <row r="160" spans="1:28">
      <c r="A160" s="99">
        <f t="shared" si="15"/>
        <v>-0.50545137902163961</v>
      </c>
      <c r="B160" s="87">
        <f t="shared" si="16"/>
        <v>1.5921161501360401E-2</v>
      </c>
      <c r="C160">
        <f>fossil!J13</f>
        <v>3964</v>
      </c>
      <c r="D160" t="str">
        <f>fossil!K13</f>
        <v>RKH</v>
      </c>
      <c r="E160">
        <f>fossil!L13</f>
        <v>2</v>
      </c>
      <c r="F160" t="str">
        <f>fossil!M13</f>
        <v>G483</v>
      </c>
      <c r="G160">
        <f>fossil!N13</f>
        <v>0</v>
      </c>
      <c r="H160" s="51">
        <v>-1</v>
      </c>
      <c r="I160" s="106">
        <f t="shared" si="12"/>
        <v>1.5018769E-2</v>
      </c>
      <c r="J160">
        <f>'80°C'!J13</f>
        <v>4129</v>
      </c>
      <c r="K160">
        <f>'80°C'!K13</f>
        <v>0</v>
      </c>
      <c r="L160">
        <f>'80°C'!L13</f>
        <v>0</v>
      </c>
      <c r="M160" t="str">
        <f>'80°C'!M13</f>
        <v>G483</v>
      </c>
      <c r="N160" t="str">
        <f>'80°C'!N13</f>
        <v>NA</v>
      </c>
      <c r="O160" s="51">
        <v>-1</v>
      </c>
      <c r="P160" s="103">
        <f t="shared" si="13"/>
        <v>1.5018769E-2</v>
      </c>
      <c r="Q160">
        <f>'110°C'!J13</f>
        <v>4129</v>
      </c>
      <c r="R160">
        <f>'110°C'!K13</f>
        <v>0</v>
      </c>
      <c r="S160">
        <f>'110°C'!L13</f>
        <v>0</v>
      </c>
      <c r="T160" t="str">
        <f>'110°C'!M13</f>
        <v>G483</v>
      </c>
      <c r="U160" t="str">
        <f>'110°C'!N13</f>
        <v>NA</v>
      </c>
      <c r="V160" s="51">
        <v>-1</v>
      </c>
      <c r="W160" s="104">
        <f t="shared" si="14"/>
        <v>1.5018769E-2</v>
      </c>
      <c r="X160" s="41">
        <f>'140°C'!J13</f>
        <v>4129</v>
      </c>
      <c r="Y160" s="41">
        <f>'140°C'!K13</f>
        <v>0</v>
      </c>
      <c r="Z160" s="41">
        <f>'140°C'!L13</f>
        <v>0</v>
      </c>
      <c r="AA160" s="41" t="str">
        <f>'140°C'!M13</f>
        <v>G483</v>
      </c>
      <c r="AB160" s="41" t="str">
        <f>'140°C'!N13</f>
        <v>NA</v>
      </c>
    </row>
    <row r="161" spans="1:28">
      <c r="A161" s="99">
        <f t="shared" si="15"/>
        <v>-0.50545137902163961</v>
      </c>
      <c r="B161" s="87">
        <f t="shared" si="16"/>
        <v>1.4689972694361092E-2</v>
      </c>
      <c r="C161">
        <f>fossil!J14</f>
        <v>3965</v>
      </c>
      <c r="D161" t="str">
        <f>fossil!K14</f>
        <v>RKH</v>
      </c>
      <c r="E161">
        <f>fossil!L14</f>
        <v>2</v>
      </c>
      <c r="F161" t="str">
        <f>fossil!M14</f>
        <v>G483</v>
      </c>
      <c r="G161">
        <f>fossil!N14</f>
        <v>0</v>
      </c>
      <c r="H161" s="51">
        <v>-1</v>
      </c>
      <c r="I161" s="106">
        <f t="shared" si="12"/>
        <v>1.4194281E-2</v>
      </c>
      <c r="J161">
        <f>'80°C'!J14</f>
        <v>4129</v>
      </c>
      <c r="K161">
        <f>'80°C'!K14</f>
        <v>0</v>
      </c>
      <c r="L161">
        <f>'80°C'!L14</f>
        <v>0</v>
      </c>
      <c r="M161" t="str">
        <f>'80°C'!M14</f>
        <v>G483</v>
      </c>
      <c r="N161" t="str">
        <f>'80°C'!N14</f>
        <v>NA</v>
      </c>
      <c r="O161" s="51">
        <v>-1</v>
      </c>
      <c r="P161" s="103">
        <f t="shared" si="13"/>
        <v>1.4194281E-2</v>
      </c>
      <c r="Q161">
        <f>'110°C'!J14</f>
        <v>4129</v>
      </c>
      <c r="R161">
        <f>'110°C'!K14</f>
        <v>0</v>
      </c>
      <c r="S161">
        <f>'110°C'!L14</f>
        <v>0</v>
      </c>
      <c r="T161" t="str">
        <f>'110°C'!M14</f>
        <v>G483</v>
      </c>
      <c r="U161" t="str">
        <f>'110°C'!N14</f>
        <v>NA</v>
      </c>
      <c r="V161" s="51">
        <v>-1</v>
      </c>
      <c r="W161" s="104">
        <f t="shared" si="14"/>
        <v>1.4194281E-2</v>
      </c>
      <c r="X161" s="41">
        <f>'140°C'!J14</f>
        <v>4129</v>
      </c>
      <c r="Y161" s="41">
        <f>'140°C'!K14</f>
        <v>0</v>
      </c>
      <c r="Z161" s="41">
        <f>'140°C'!L14</f>
        <v>0</v>
      </c>
      <c r="AA161" s="41" t="str">
        <f>'140°C'!M14</f>
        <v>G483</v>
      </c>
      <c r="AB161" s="41" t="str">
        <f>'140°C'!N14</f>
        <v>NA</v>
      </c>
    </row>
    <row r="162" spans="1:28">
      <c r="A162" s="99">
        <f t="shared" si="15"/>
        <v>-0.64866141168266522</v>
      </c>
      <c r="B162" s="87">
        <f t="shared" si="16"/>
        <v>2.1373739413825019E-2</v>
      </c>
      <c r="C162" t="str">
        <f>fossil!J15</f>
        <v>2902ave</v>
      </c>
      <c r="D162" t="str">
        <f>fossil!K15</f>
        <v>RKH</v>
      </c>
      <c r="E162">
        <f>fossil!L15</f>
        <v>3</v>
      </c>
      <c r="F162" t="str">
        <f>fossil!M15</f>
        <v>H316</v>
      </c>
      <c r="G162">
        <f>fossil!N15</f>
        <v>0</v>
      </c>
      <c r="H162" s="51">
        <v>-1</v>
      </c>
      <c r="I162" s="106">
        <f t="shared" si="12"/>
        <v>2.2204353999999999E-2</v>
      </c>
      <c r="J162">
        <f>'80°C'!J15</f>
        <v>4129</v>
      </c>
      <c r="K162">
        <f>'80°C'!K15</f>
        <v>0</v>
      </c>
      <c r="L162">
        <f>'80°C'!L15</f>
        <v>0</v>
      </c>
      <c r="M162" t="str">
        <f>'80°C'!M15</f>
        <v>H429</v>
      </c>
      <c r="N162" t="str">
        <f>'80°C'!N15</f>
        <v>NA</v>
      </c>
      <c r="O162" s="51">
        <v>-1</v>
      </c>
      <c r="P162" s="103">
        <f t="shared" si="13"/>
        <v>2.2204353999999999E-2</v>
      </c>
      <c r="Q162">
        <f>'110°C'!J15</f>
        <v>4129</v>
      </c>
      <c r="R162">
        <f>'110°C'!K15</f>
        <v>0</v>
      </c>
      <c r="S162">
        <f>'110°C'!L15</f>
        <v>0</v>
      </c>
      <c r="T162" t="str">
        <f>'110°C'!M15</f>
        <v>H429</v>
      </c>
      <c r="U162" t="str">
        <f>'110°C'!N15</f>
        <v>NA</v>
      </c>
      <c r="V162" s="51">
        <v>-1</v>
      </c>
      <c r="W162" s="104">
        <f t="shared" si="14"/>
        <v>2.2204353999999999E-2</v>
      </c>
      <c r="X162" s="41">
        <f>'140°C'!J15</f>
        <v>4129</v>
      </c>
      <c r="Y162" s="41">
        <f>'140°C'!K15</f>
        <v>0</v>
      </c>
      <c r="Z162" s="41">
        <f>'140°C'!L15</f>
        <v>0</v>
      </c>
      <c r="AA162" s="41" t="str">
        <f>'140°C'!M15</f>
        <v>H429</v>
      </c>
      <c r="AB162" s="41" t="str">
        <f>'140°C'!N15</f>
        <v>NA</v>
      </c>
    </row>
    <row r="163" spans="1:28">
      <c r="A163" s="99">
        <f t="shared" si="15"/>
        <v>-0.64866141168266522</v>
      </c>
      <c r="B163" s="87">
        <f t="shared" si="16"/>
        <v>2.0173184953936434E-2</v>
      </c>
      <c r="C163" t="str">
        <f>fossil!J16</f>
        <v>2303ave</v>
      </c>
      <c r="D163" t="str">
        <f>fossil!K16</f>
        <v>RKH</v>
      </c>
      <c r="E163">
        <f>fossil!L16</f>
        <v>3</v>
      </c>
      <c r="F163" t="str">
        <f>fossil!M16</f>
        <v>H316</v>
      </c>
      <c r="G163">
        <f>fossil!N16</f>
        <v>0</v>
      </c>
      <c r="H163" s="51">
        <v>-1</v>
      </c>
      <c r="I163" s="106">
        <f t="shared" si="12"/>
        <v>1.5145239E-2</v>
      </c>
      <c r="J163">
        <f>'80°C'!J16</f>
        <v>4129</v>
      </c>
      <c r="K163">
        <f>'80°C'!K16</f>
        <v>0</v>
      </c>
      <c r="L163">
        <f>'80°C'!L16</f>
        <v>0</v>
      </c>
      <c r="M163" t="str">
        <f>'80°C'!M16</f>
        <v>H402</v>
      </c>
      <c r="N163" t="str">
        <f>'80°C'!N16</f>
        <v>NA</v>
      </c>
      <c r="O163" s="51">
        <v>-1</v>
      </c>
      <c r="P163" s="103">
        <f t="shared" si="13"/>
        <v>1.5145239E-2</v>
      </c>
      <c r="Q163">
        <f>'110°C'!J16</f>
        <v>4129</v>
      </c>
      <c r="R163">
        <f>'110°C'!K16</f>
        <v>0</v>
      </c>
      <c r="S163">
        <f>'110°C'!L16</f>
        <v>0</v>
      </c>
      <c r="T163" t="str">
        <f>'110°C'!M16</f>
        <v>H402</v>
      </c>
      <c r="U163" t="str">
        <f>'110°C'!N16</f>
        <v>NA</v>
      </c>
      <c r="V163" s="51">
        <v>-1</v>
      </c>
      <c r="W163" s="104">
        <f t="shared" si="14"/>
        <v>1.5145239E-2</v>
      </c>
      <c r="X163" s="41">
        <f>'140°C'!J16</f>
        <v>4129</v>
      </c>
      <c r="Y163" s="41">
        <f>'140°C'!K16</f>
        <v>0</v>
      </c>
      <c r="Z163" s="41">
        <f>'140°C'!L16</f>
        <v>0</v>
      </c>
      <c r="AA163" s="41" t="str">
        <f>'140°C'!M16</f>
        <v>H402</v>
      </c>
      <c r="AB163" s="41" t="str">
        <f>'140°C'!N16</f>
        <v>NA</v>
      </c>
    </row>
    <row r="164" spans="1:28">
      <c r="A164" s="99">
        <f t="shared" si="15"/>
        <v>-0.64866141168266522</v>
      </c>
      <c r="B164" s="87">
        <f t="shared" si="16"/>
        <v>2.2522528424145052E-2</v>
      </c>
      <c r="C164" t="str">
        <f>fossil!J17</f>
        <v>2304ave</v>
      </c>
      <c r="D164" t="str">
        <f>fossil!K17</f>
        <v>RKH</v>
      </c>
      <c r="E164">
        <f>fossil!L17</f>
        <v>3</v>
      </c>
      <c r="F164" t="str">
        <f>fossil!M17</f>
        <v>H316</v>
      </c>
      <c r="G164">
        <f>fossil!N17</f>
        <v>0</v>
      </c>
      <c r="H164" s="86">
        <f t="shared" ref="H164:H187" si="17">LOG(C39*I$148)</f>
        <v>0.68955703314942884</v>
      </c>
      <c r="I164" s="100">
        <f t="shared" si="12"/>
        <v>1.2131975E-2</v>
      </c>
      <c r="J164">
        <f>'80°C'!J17</f>
        <v>2588</v>
      </c>
      <c r="K164">
        <f>'80°C'!K17</f>
        <v>80</v>
      </c>
      <c r="L164">
        <f>'80°C'!L17</f>
        <v>120</v>
      </c>
      <c r="M164" t="str">
        <f>'80°C'!M17</f>
        <v>H391</v>
      </c>
      <c r="N164" t="str">
        <f>'80°C'!N17</f>
        <v>nh4 contam</v>
      </c>
      <c r="O164" s="101">
        <f>LOG(E39)</f>
        <v>2.0791812460476247</v>
      </c>
      <c r="P164" s="142">
        <f>F39</f>
        <v>7.3924738000000004E-2</v>
      </c>
      <c r="Q164">
        <f>'110°C'!J17</f>
        <v>2588</v>
      </c>
      <c r="R164">
        <f>'110°C'!K17</f>
        <v>110</v>
      </c>
      <c r="S164">
        <f>'110°C'!L17</f>
        <v>120</v>
      </c>
      <c r="T164" t="str">
        <f>'110°C'!M17</f>
        <v>H391</v>
      </c>
      <c r="U164" t="str">
        <f>'110°C'!N17</f>
        <v>nh4 contam</v>
      </c>
      <c r="V164" s="101">
        <f>LOG(G39*W$148)</f>
        <v>1.1050122179871045</v>
      </c>
      <c r="W164" s="89">
        <f>H39</f>
        <v>3.7054522999999999E-2</v>
      </c>
      <c r="X164" s="41">
        <f>'140°C'!J17</f>
        <v>2588</v>
      </c>
      <c r="Y164" s="41">
        <f>'140°C'!K17</f>
        <v>140</v>
      </c>
      <c r="Z164" s="41">
        <f>'140°C'!L17</f>
        <v>1</v>
      </c>
      <c r="AA164" s="41" t="str">
        <f>'140°C'!M17</f>
        <v>H391</v>
      </c>
      <c r="AB164" s="41" t="str">
        <f>'140°C'!N17</f>
        <v>nh4 contam</v>
      </c>
    </row>
    <row r="165" spans="1:28">
      <c r="A165" s="99">
        <f t="shared" si="15"/>
        <v>-0.64866141168266522</v>
      </c>
      <c r="B165" s="87">
        <f t="shared" si="16"/>
        <v>1.4586713130469612E-2</v>
      </c>
      <c r="C165">
        <f>fossil!J18</f>
        <v>2905</v>
      </c>
      <c r="D165" t="str">
        <f>fossil!K18</f>
        <v>RKH</v>
      </c>
      <c r="E165">
        <f>fossil!L18</f>
        <v>3</v>
      </c>
      <c r="F165" t="str">
        <f>fossil!M18</f>
        <v>G483</v>
      </c>
      <c r="G165">
        <f>fossil!N18</f>
        <v>0</v>
      </c>
      <c r="H165" s="86">
        <f t="shared" si="17"/>
        <v>0.68955703314942884</v>
      </c>
      <c r="I165" s="100">
        <f t="shared" si="12"/>
        <v>1.4349481000000001E-2</v>
      </c>
      <c r="J165">
        <f>'80°C'!J18</f>
        <v>2588</v>
      </c>
      <c r="K165">
        <f>'80°C'!K18</f>
        <v>80</v>
      </c>
      <c r="L165">
        <f>'80°C'!L18</f>
        <v>120</v>
      </c>
      <c r="M165" t="str">
        <f>'80°C'!M18</f>
        <v>H391</v>
      </c>
      <c r="N165" t="str">
        <f>'80°C'!N18</f>
        <v>nh4 contam</v>
      </c>
      <c r="O165" s="101">
        <f t="shared" ref="O165:O187" si="18">LOG(E40)</f>
        <v>2.0791812460476247</v>
      </c>
      <c r="P165" s="142">
        <f t="shared" ref="P165:P187" si="19">F40</f>
        <v>2.7236106999999999E-2</v>
      </c>
      <c r="Q165">
        <f>'110°C'!J18</f>
        <v>2588</v>
      </c>
      <c r="R165">
        <f>'110°C'!K18</f>
        <v>110</v>
      </c>
      <c r="S165">
        <f>'110°C'!L18</f>
        <v>120</v>
      </c>
      <c r="T165" t="str">
        <f>'110°C'!M18</f>
        <v>H391</v>
      </c>
      <c r="U165" t="str">
        <f>'110°C'!N18</f>
        <v>nh4 contam</v>
      </c>
      <c r="V165" s="101">
        <f t="shared" ref="V165:V228" si="20">LOG(G40*W$148)</f>
        <v>1.1050122179871045</v>
      </c>
      <c r="W165" s="89">
        <f t="shared" ref="W165:W228" si="21">H40</f>
        <v>1.3090207E-2</v>
      </c>
      <c r="X165" s="41">
        <f>'140°C'!J18</f>
        <v>2588</v>
      </c>
      <c r="Y165" s="41">
        <f>'140°C'!K18</f>
        <v>140</v>
      </c>
      <c r="Z165" s="41">
        <f>'140°C'!L18</f>
        <v>1</v>
      </c>
      <c r="AA165" s="41" t="str">
        <f>'140°C'!M18</f>
        <v>H391</v>
      </c>
      <c r="AB165" s="41" t="str">
        <f>'140°C'!N18</f>
        <v>nh4 contam</v>
      </c>
    </row>
    <row r="166" spans="1:28">
      <c r="A166" s="99">
        <f t="shared" si="15"/>
        <v>-0.64866141168266522</v>
      </c>
      <c r="B166" s="87">
        <f t="shared" si="16"/>
        <v>1.5398194796661201E-2</v>
      </c>
      <c r="C166">
        <f>fossil!J19</f>
        <v>2906</v>
      </c>
      <c r="D166" t="str">
        <f>fossil!K19</f>
        <v>RKH</v>
      </c>
      <c r="E166">
        <f>fossil!L19</f>
        <v>3</v>
      </c>
      <c r="F166" t="str">
        <f>fossil!M19</f>
        <v>G483</v>
      </c>
      <c r="G166">
        <f>fossil!N19</f>
        <v>0</v>
      </c>
      <c r="H166" s="86">
        <f t="shared" si="17"/>
        <v>1.7687382791970536</v>
      </c>
      <c r="I166" s="100">
        <f t="shared" si="12"/>
        <v>2.3641387999999999E-2</v>
      </c>
      <c r="J166">
        <f>'80°C'!J19</f>
        <v>2588</v>
      </c>
      <c r="K166">
        <f>'80°C'!K19</f>
        <v>80</v>
      </c>
      <c r="L166">
        <f>'80°C'!L19</f>
        <v>1440</v>
      </c>
      <c r="M166" t="str">
        <f>'80°C'!M19</f>
        <v>H420</v>
      </c>
      <c r="N166" t="str">
        <f>'80°C'!N19</f>
        <v>NA</v>
      </c>
      <c r="O166" s="101">
        <f t="shared" si="18"/>
        <v>2.3802112417116059</v>
      </c>
      <c r="P166" s="142">
        <f t="shared" si="19"/>
        <v>9.1941047999999997E-2</v>
      </c>
      <c r="Q166">
        <f>'110°C'!J19</f>
        <v>2588</v>
      </c>
      <c r="R166">
        <f>'110°C'!K19</f>
        <v>110</v>
      </c>
      <c r="S166">
        <f>'110°C'!L19</f>
        <v>240</v>
      </c>
      <c r="T166" t="str">
        <f>'110°C'!M19</f>
        <v>H391</v>
      </c>
      <c r="U166" t="str">
        <f>'110°C'!N19</f>
        <v>nh4 contam</v>
      </c>
      <c r="V166" s="101">
        <f t="shared" si="20"/>
        <v>1.1050122179871045</v>
      </c>
      <c r="W166" s="89">
        <f t="shared" si="21"/>
        <v>1.4772356E-2</v>
      </c>
      <c r="X166" s="41">
        <f>'140°C'!J19</f>
        <v>2588</v>
      </c>
      <c r="Y166" s="41">
        <f>'140°C'!K19</f>
        <v>140</v>
      </c>
      <c r="Z166" s="41">
        <f>'140°C'!L19</f>
        <v>1</v>
      </c>
      <c r="AA166" s="41" t="str">
        <f>'140°C'!M19</f>
        <v>H391</v>
      </c>
      <c r="AB166" s="41" t="str">
        <f>'140°C'!N19</f>
        <v>nh4 contam</v>
      </c>
    </row>
    <row r="167" spans="1:28">
      <c r="A167" s="99">
        <f t="shared" si="15"/>
        <v>-0.64866141168266522</v>
      </c>
      <c r="B167" s="87">
        <f t="shared" si="16"/>
        <v>1.9201493695059794E-2</v>
      </c>
      <c r="C167">
        <f>fossil!J20</f>
        <v>3966</v>
      </c>
      <c r="D167" t="str">
        <f>fossil!K20</f>
        <v>RKH</v>
      </c>
      <c r="E167">
        <f>fossil!L20</f>
        <v>3</v>
      </c>
      <c r="F167" t="str">
        <f>fossil!M20</f>
        <v>G483</v>
      </c>
      <c r="G167">
        <f>fossil!N20</f>
        <v>0</v>
      </c>
      <c r="H167" s="86">
        <f t="shared" si="17"/>
        <v>1.7687382791970536</v>
      </c>
      <c r="I167" s="100">
        <f t="shared" si="12"/>
        <v>2.3533558999999999E-2</v>
      </c>
      <c r="J167">
        <f>'80°C'!J20</f>
        <v>2588</v>
      </c>
      <c r="K167">
        <f>'80°C'!K20</f>
        <v>80</v>
      </c>
      <c r="L167">
        <f>'80°C'!L20</f>
        <v>1440</v>
      </c>
      <c r="M167" t="str">
        <f>'80°C'!M20</f>
        <v>H420</v>
      </c>
      <c r="N167" t="str">
        <f>'80°C'!N20</f>
        <v>NA</v>
      </c>
      <c r="O167" s="101">
        <f t="shared" si="18"/>
        <v>2.3802112417116059</v>
      </c>
      <c r="P167" s="142">
        <f t="shared" si="19"/>
        <v>3.3992004999999999E-2</v>
      </c>
      <c r="Q167">
        <f>'110°C'!J20</f>
        <v>2588</v>
      </c>
      <c r="R167">
        <f>'110°C'!K20</f>
        <v>110</v>
      </c>
      <c r="S167">
        <f>'110°C'!L20</f>
        <v>240</v>
      </c>
      <c r="T167" t="str">
        <f>'110°C'!M20</f>
        <v>H391</v>
      </c>
      <c r="U167" t="str">
        <f>'110°C'!N20</f>
        <v>nh4 contam</v>
      </c>
      <c r="V167" s="101">
        <f t="shared" si="20"/>
        <v>1.1050122179871045</v>
      </c>
      <c r="W167" s="89">
        <f t="shared" si="21"/>
        <v>1.3744902E-2</v>
      </c>
      <c r="X167" s="41">
        <f>'140°C'!J20</f>
        <v>2588</v>
      </c>
      <c r="Y167" s="41">
        <f>'140°C'!K20</f>
        <v>140</v>
      </c>
      <c r="Z167" s="41">
        <f>'140°C'!L20</f>
        <v>1</v>
      </c>
      <c r="AA167" s="41" t="str">
        <f>'140°C'!M20</f>
        <v>H391</v>
      </c>
      <c r="AB167" s="41" t="str">
        <f>'140°C'!N20</f>
        <v>nh4 contam</v>
      </c>
    </row>
    <row r="168" spans="1:28">
      <c r="A168" s="99">
        <f t="shared" si="15"/>
        <v>-0.64866141168266522</v>
      </c>
      <c r="B168" s="87">
        <f t="shared" si="16"/>
        <v>1.6971947461064636E-2</v>
      </c>
      <c r="C168">
        <f>fossil!J21</f>
        <v>3967</v>
      </c>
      <c r="D168" t="str">
        <f>fossil!K21</f>
        <v>RKH</v>
      </c>
      <c r="E168">
        <f>fossil!L21</f>
        <v>3</v>
      </c>
      <c r="F168" t="str">
        <f>fossil!M21</f>
        <v>G483</v>
      </c>
      <c r="G168">
        <f>fossil!N21</f>
        <v>0</v>
      </c>
      <c r="H168" s="86">
        <f t="shared" si="17"/>
        <v>1.4677082835330724</v>
      </c>
      <c r="I168" s="100">
        <f t="shared" si="12"/>
        <v>1.7852653999999999E-2</v>
      </c>
      <c r="J168">
        <f>'80°C'!J21</f>
        <v>2588</v>
      </c>
      <c r="K168">
        <f>'80°C'!K21</f>
        <v>80</v>
      </c>
      <c r="L168">
        <f>'80°C'!L21</f>
        <v>720</v>
      </c>
      <c r="M168" t="str">
        <f>'80°C'!M21</f>
        <v>H391</v>
      </c>
      <c r="N168" t="str">
        <f>'80°C'!N21</f>
        <v>nh4 contam</v>
      </c>
      <c r="O168" s="101">
        <f t="shared" si="18"/>
        <v>2.6812412373755872</v>
      </c>
      <c r="P168" s="142">
        <f t="shared" si="19"/>
        <v>4.8509187000000002E-2</v>
      </c>
      <c r="Q168">
        <f>'110°C'!J21</f>
        <v>2588</v>
      </c>
      <c r="R168">
        <f>'110°C'!K21</f>
        <v>110</v>
      </c>
      <c r="S168">
        <f>'110°C'!L21</f>
        <v>480</v>
      </c>
      <c r="T168" t="str">
        <f>'110°C'!M21</f>
        <v>H391</v>
      </c>
      <c r="U168" t="str">
        <f>'110°C'!N21</f>
        <v>nh4 contam</v>
      </c>
      <c r="V168" s="101">
        <f t="shared" si="20"/>
        <v>1.4060422136510857</v>
      </c>
      <c r="W168" s="89">
        <f t="shared" si="21"/>
        <v>1.6042372999999999E-2</v>
      </c>
      <c r="X168" s="41">
        <f>'140°C'!J21</f>
        <v>2588</v>
      </c>
      <c r="Y168" s="41">
        <f>'140°C'!K21</f>
        <v>140</v>
      </c>
      <c r="Z168" s="41">
        <f>'140°C'!L21</f>
        <v>2</v>
      </c>
      <c r="AA168" s="41" t="str">
        <f>'140°C'!M21</f>
        <v>H391</v>
      </c>
      <c r="AB168" s="41" t="str">
        <f>'140°C'!N21</f>
        <v>nh4 contam</v>
      </c>
    </row>
    <row r="169" spans="1:28">
      <c r="A169" s="99">
        <f t="shared" si="15"/>
        <v>-0.64866141168266522</v>
      </c>
      <c r="B169" s="87">
        <f t="shared" si="16"/>
        <v>1.4161467290924918E-2</v>
      </c>
      <c r="C169">
        <f>fossil!J22</f>
        <v>3968</v>
      </c>
      <c r="D169" t="str">
        <f>fossil!K22</f>
        <v>RKH</v>
      </c>
      <c r="E169">
        <f>fossil!L22</f>
        <v>3</v>
      </c>
      <c r="F169" t="str">
        <f>fossil!M22</f>
        <v>G483</v>
      </c>
      <c r="G169">
        <f>fossil!N22</f>
        <v>0</v>
      </c>
      <c r="H169" s="86">
        <f t="shared" si="17"/>
        <v>1.4677082835330724</v>
      </c>
      <c r="I169" s="100">
        <f t="shared" si="12"/>
        <v>2.1767512999999999E-2</v>
      </c>
      <c r="J169">
        <f>'80°C'!J22</f>
        <v>2588</v>
      </c>
      <c r="K169">
        <f>'80°C'!K22</f>
        <v>80</v>
      </c>
      <c r="L169">
        <f>'80°C'!L22</f>
        <v>720</v>
      </c>
      <c r="M169" t="str">
        <f>'80°C'!M22</f>
        <v>H420</v>
      </c>
      <c r="N169" t="str">
        <f>'80°C'!N22</f>
        <v>NA</v>
      </c>
      <c r="O169" s="101">
        <f t="shared" si="18"/>
        <v>2.6812412373755872</v>
      </c>
      <c r="P169" s="142">
        <f t="shared" si="19"/>
        <v>0.164627883</v>
      </c>
      <c r="Q169">
        <f>'110°C'!J22</f>
        <v>2588</v>
      </c>
      <c r="R169">
        <f>'110°C'!K22</f>
        <v>110</v>
      </c>
      <c r="S169">
        <f>'110°C'!L22</f>
        <v>480</v>
      </c>
      <c r="T169" t="str">
        <f>'110°C'!M22</f>
        <v>H391</v>
      </c>
      <c r="U169" t="str">
        <f>'110°C'!N22</f>
        <v>nh4 contam</v>
      </c>
      <c r="V169" s="101">
        <f t="shared" si="20"/>
        <v>1.4060422136510857</v>
      </c>
      <c r="W169" s="89">
        <f t="shared" si="21"/>
        <v>1.1857504E-2</v>
      </c>
      <c r="X169" s="41">
        <f>'140°C'!J22</f>
        <v>2588</v>
      </c>
      <c r="Y169" s="41">
        <f>'140°C'!K22</f>
        <v>140</v>
      </c>
      <c r="Z169" s="41">
        <f>'140°C'!L22</f>
        <v>2</v>
      </c>
      <c r="AA169" s="41" t="str">
        <f>'140°C'!M22</f>
        <v>H391</v>
      </c>
      <c r="AB169" s="41" t="str">
        <f>'140°C'!N22</f>
        <v>nh4 contam</v>
      </c>
    </row>
    <row r="170" spans="1:28">
      <c r="A170" s="99">
        <f t="shared" si="15"/>
        <v>-0.30217090797076118</v>
      </c>
      <c r="B170" s="87">
        <f t="shared" si="16"/>
        <v>1.5480839999999999E-2</v>
      </c>
      <c r="C170">
        <f>fossil!J23</f>
        <v>4058</v>
      </c>
      <c r="D170" t="str">
        <f>fossil!K23</f>
        <v>YCG</v>
      </c>
      <c r="E170">
        <f>fossil!L23</f>
        <v>3</v>
      </c>
      <c r="F170" t="str">
        <f>fossil!M23</f>
        <v>G483</v>
      </c>
      <c r="G170">
        <f>fossil!N23</f>
        <v>0</v>
      </c>
      <c r="H170" s="86">
        <f t="shared" si="17"/>
        <v>0.68955703314942884</v>
      </c>
      <c r="I170" s="100">
        <f t="shared" si="12"/>
        <v>1.8168297E-2</v>
      </c>
      <c r="J170">
        <f>'80°C'!J23</f>
        <v>2589</v>
      </c>
      <c r="K170">
        <f>'80°C'!K23</f>
        <v>80</v>
      </c>
      <c r="L170">
        <f>'80°C'!L23</f>
        <v>120</v>
      </c>
      <c r="M170" t="str">
        <f>'80°C'!M23</f>
        <v>H397</v>
      </c>
      <c r="N170" t="str">
        <f>'80°C'!N23</f>
        <v>NA</v>
      </c>
      <c r="O170" s="101">
        <f t="shared" si="18"/>
        <v>2.0791812460476247</v>
      </c>
      <c r="P170" s="142">
        <f t="shared" si="19"/>
        <v>4.3002160999999997E-2</v>
      </c>
      <c r="Q170">
        <f>'110°C'!J23</f>
        <v>2589</v>
      </c>
      <c r="R170">
        <f>'110°C'!K23</f>
        <v>110</v>
      </c>
      <c r="S170">
        <f>'110°C'!L23</f>
        <v>120</v>
      </c>
      <c r="T170" t="str">
        <f>'110°C'!M23</f>
        <v>H397</v>
      </c>
      <c r="U170" t="str">
        <f>'110°C'!N23</f>
        <v>NA</v>
      </c>
      <c r="V170" s="101">
        <f t="shared" si="20"/>
        <v>1.4060422136510857</v>
      </c>
      <c r="W170" s="89">
        <f t="shared" si="21"/>
        <v>1.5218193E-2</v>
      </c>
      <c r="X170" s="41">
        <f>'140°C'!J23</f>
        <v>2588</v>
      </c>
      <c r="Y170" s="41">
        <f>'140°C'!K23</f>
        <v>140</v>
      </c>
      <c r="Z170" s="41">
        <f>'140°C'!L23</f>
        <v>2</v>
      </c>
      <c r="AA170" s="41" t="str">
        <f>'140°C'!M23</f>
        <v>H391</v>
      </c>
      <c r="AB170" s="41" t="str">
        <f>'140°C'!N23</f>
        <v>nh4 contam</v>
      </c>
    </row>
    <row r="171" spans="1:28">
      <c r="A171" s="99">
        <f t="shared" si="15"/>
        <v>-0.30217090797076118</v>
      </c>
      <c r="B171" s="87">
        <f t="shared" si="16"/>
        <v>1.6361813999999999E-2</v>
      </c>
      <c r="C171">
        <f>fossil!J24</f>
        <v>4059</v>
      </c>
      <c r="D171" t="str">
        <f>fossil!K24</f>
        <v>YCG</v>
      </c>
      <c r="E171">
        <f>fossil!L24</f>
        <v>3</v>
      </c>
      <c r="F171" t="str">
        <f>fossil!M24</f>
        <v>G483</v>
      </c>
      <c r="G171">
        <f>fossil!N24</f>
        <v>0</v>
      </c>
      <c r="H171" s="86">
        <f t="shared" si="17"/>
        <v>0.68955703314942884</v>
      </c>
      <c r="I171" s="100">
        <f t="shared" si="12"/>
        <v>1.9158260999999999E-2</v>
      </c>
      <c r="J171">
        <f>'80°C'!J24</f>
        <v>2589</v>
      </c>
      <c r="K171">
        <f>'80°C'!K24</f>
        <v>80</v>
      </c>
      <c r="L171">
        <f>'80°C'!L24</f>
        <v>120</v>
      </c>
      <c r="M171" t="str">
        <f>'80°C'!M24</f>
        <v>H397</v>
      </c>
      <c r="N171" t="str">
        <f>'80°C'!N24</f>
        <v>NA</v>
      </c>
      <c r="O171" s="101">
        <f t="shared" si="18"/>
        <v>2.0791812460476247</v>
      </c>
      <c r="P171" s="142">
        <f t="shared" si="19"/>
        <v>2.7195298E-2</v>
      </c>
      <c r="Q171">
        <f>'110°C'!J24</f>
        <v>2589</v>
      </c>
      <c r="R171">
        <f>'110°C'!K24</f>
        <v>110</v>
      </c>
      <c r="S171">
        <f>'110°C'!L24</f>
        <v>120</v>
      </c>
      <c r="T171" t="str">
        <f>'110°C'!M24</f>
        <v>H397</v>
      </c>
      <c r="U171" t="str">
        <f>'110°C'!N24</f>
        <v>NA</v>
      </c>
      <c r="V171" s="101">
        <f t="shared" si="20"/>
        <v>1.4060422136510857</v>
      </c>
      <c r="W171" s="89">
        <f t="shared" si="21"/>
        <v>1.320234E-2</v>
      </c>
      <c r="X171" s="41">
        <f>'140°C'!J24</f>
        <v>2588</v>
      </c>
      <c r="Y171" s="41">
        <f>'140°C'!K24</f>
        <v>140</v>
      </c>
      <c r="Z171" s="41">
        <f>'140°C'!L24</f>
        <v>2</v>
      </c>
      <c r="AA171" s="41" t="str">
        <f>'140°C'!M24</f>
        <v>H391</v>
      </c>
      <c r="AB171" s="41" t="str">
        <f>'140°C'!N24</f>
        <v>nh4 contam</v>
      </c>
    </row>
    <row r="172" spans="1:28">
      <c r="A172" s="99">
        <f t="shared" si="15"/>
        <v>-0.30217090797076118</v>
      </c>
      <c r="B172" s="87">
        <f t="shared" si="16"/>
        <v>1.6008079000000001E-2</v>
      </c>
      <c r="C172" t="str">
        <f>fossil!J25</f>
        <v>4060a1</v>
      </c>
      <c r="D172" t="str">
        <f>fossil!K25</f>
        <v>YCG</v>
      </c>
      <c r="E172">
        <f>fossil!L25</f>
        <v>3</v>
      </c>
      <c r="F172" t="str">
        <f>fossil!M25</f>
        <v>G483</v>
      </c>
      <c r="G172">
        <f>fossil!N25</f>
        <v>0</v>
      </c>
      <c r="H172" s="86">
        <f t="shared" si="17"/>
        <v>1.7687382791970536</v>
      </c>
      <c r="I172" s="100">
        <f t="shared" si="12"/>
        <v>2.1640096000000001E-2</v>
      </c>
      <c r="J172">
        <f>'80°C'!J25</f>
        <v>2589</v>
      </c>
      <c r="K172">
        <f>'80°C'!K25</f>
        <v>80</v>
      </c>
      <c r="L172">
        <f>'80°C'!L25</f>
        <v>1440</v>
      </c>
      <c r="M172" t="str">
        <f>'80°C'!M25</f>
        <v>H402</v>
      </c>
      <c r="N172" t="str">
        <f>'80°C'!N25</f>
        <v>NA</v>
      </c>
      <c r="O172" s="101">
        <f t="shared" si="18"/>
        <v>2.3802112417116059</v>
      </c>
      <c r="P172" s="142">
        <f t="shared" si="19"/>
        <v>3.5923174000000002E-2</v>
      </c>
      <c r="Q172">
        <f>'110°C'!J25</f>
        <v>2589</v>
      </c>
      <c r="R172">
        <f>'110°C'!K25</f>
        <v>110</v>
      </c>
      <c r="S172">
        <f>'110°C'!L25</f>
        <v>240</v>
      </c>
      <c r="T172" t="str">
        <f>'110°C'!M25</f>
        <v>H397</v>
      </c>
      <c r="U172" t="str">
        <f>'110°C'!N25</f>
        <v>NA</v>
      </c>
      <c r="V172" s="101">
        <f t="shared" si="20"/>
        <v>1.707072209315067</v>
      </c>
      <c r="W172" s="89">
        <f t="shared" si="21"/>
        <v>2.0585066999999999E-2</v>
      </c>
      <c r="X172" s="41">
        <f>'140°C'!J25</f>
        <v>2588</v>
      </c>
      <c r="Y172" s="41">
        <f>'140°C'!K25</f>
        <v>140</v>
      </c>
      <c r="Z172" s="41">
        <f>'140°C'!L25</f>
        <v>4</v>
      </c>
      <c r="AA172" s="41" t="str">
        <f>'140°C'!M25</f>
        <v>H391</v>
      </c>
      <c r="AB172" s="41" t="str">
        <f>'140°C'!N25</f>
        <v>nh4 contam</v>
      </c>
    </row>
    <row r="173" spans="1:28">
      <c r="A173" s="99">
        <f t="shared" si="15"/>
        <v>-0.30217090797076118</v>
      </c>
      <c r="B173" s="87">
        <f t="shared" si="16"/>
        <v>1.6227322999999998E-2</v>
      </c>
      <c r="C173" t="str">
        <f>fossil!J26</f>
        <v>4060b1</v>
      </c>
      <c r="D173" t="str">
        <f>fossil!K26</f>
        <v>YCG</v>
      </c>
      <c r="E173">
        <f>fossil!L26</f>
        <v>3</v>
      </c>
      <c r="F173" t="str">
        <f>fossil!M26</f>
        <v>G483</v>
      </c>
      <c r="G173">
        <f>fossil!N26</f>
        <v>0</v>
      </c>
      <c r="H173" s="86">
        <f t="shared" si="17"/>
        <v>1.7687382791970536</v>
      </c>
      <c r="I173" s="100">
        <f t="shared" si="12"/>
        <v>2.4187791E-2</v>
      </c>
      <c r="J173">
        <f>'80°C'!J26</f>
        <v>2589</v>
      </c>
      <c r="K173">
        <f>'80°C'!K26</f>
        <v>80</v>
      </c>
      <c r="L173">
        <f>'80°C'!L26</f>
        <v>1440</v>
      </c>
      <c r="M173" t="str">
        <f>'80°C'!M26</f>
        <v>H402</v>
      </c>
      <c r="N173" t="str">
        <f>'80°C'!N26</f>
        <v>NA</v>
      </c>
      <c r="O173" s="101">
        <f t="shared" si="18"/>
        <v>2.3802112417116059</v>
      </c>
      <c r="P173" s="142">
        <f t="shared" si="19"/>
        <v>3.3135197999999998E-2</v>
      </c>
      <c r="Q173">
        <f>'110°C'!J26</f>
        <v>2589</v>
      </c>
      <c r="R173">
        <f>'110°C'!K26</f>
        <v>110</v>
      </c>
      <c r="S173">
        <f>'110°C'!L26</f>
        <v>240</v>
      </c>
      <c r="T173" t="str">
        <f>'110°C'!M26</f>
        <v>H402</v>
      </c>
      <c r="U173" t="str">
        <f>'110°C'!N26</f>
        <v>NA</v>
      </c>
      <c r="V173" s="101">
        <f t="shared" si="20"/>
        <v>1.707072209315067</v>
      </c>
      <c r="W173" s="89">
        <f t="shared" si="21"/>
        <v>2.2709424999999998E-2</v>
      </c>
      <c r="X173" s="41">
        <f>'140°C'!J26</f>
        <v>2588</v>
      </c>
      <c r="Y173" s="41">
        <f>'140°C'!K26</f>
        <v>140</v>
      </c>
      <c r="Z173" s="41">
        <f>'140°C'!L26</f>
        <v>4</v>
      </c>
      <c r="AA173" s="41" t="str">
        <f>'140°C'!M26</f>
        <v>H391</v>
      </c>
      <c r="AB173" s="41" t="str">
        <f>'140°C'!N26</f>
        <v>nh4 contam</v>
      </c>
    </row>
    <row r="174" spans="1:28">
      <c r="A174" s="99">
        <f t="shared" si="15"/>
        <v>-0.33385638535106971</v>
      </c>
      <c r="B174" s="87">
        <f t="shared" si="16"/>
        <v>1.6709422000000002E-2</v>
      </c>
      <c r="C174">
        <f>fossil!J27</f>
        <v>4061</v>
      </c>
      <c r="D174" t="str">
        <f>fossil!K27</f>
        <v>YCG</v>
      </c>
      <c r="E174" t="str">
        <f>fossil!L27</f>
        <v>4B</v>
      </c>
      <c r="F174" t="str">
        <f>fossil!M27</f>
        <v>G483</v>
      </c>
      <c r="G174">
        <f>fossil!N27</f>
        <v>0</v>
      </c>
      <c r="H174" s="86">
        <f t="shared" si="17"/>
        <v>1.4677082835330724</v>
      </c>
      <c r="I174" s="100">
        <f t="shared" si="12"/>
        <v>1.8854023000000001E-2</v>
      </c>
      <c r="J174">
        <f>'80°C'!J27</f>
        <v>2589</v>
      </c>
      <c r="K174">
        <f>'80°C'!K27</f>
        <v>80</v>
      </c>
      <c r="L174">
        <f>'80°C'!L27</f>
        <v>720</v>
      </c>
      <c r="M174" t="str">
        <f>'80°C'!M27</f>
        <v>H397</v>
      </c>
      <c r="N174" t="str">
        <f>'80°C'!N27</f>
        <v>NA</v>
      </c>
      <c r="O174" s="101">
        <f t="shared" si="18"/>
        <v>2.6812412373755872</v>
      </c>
      <c r="P174" s="142">
        <f t="shared" si="19"/>
        <v>4.7538609000000003E-2</v>
      </c>
      <c r="Q174">
        <f>'110°C'!J27</f>
        <v>2589</v>
      </c>
      <c r="R174">
        <f>'110°C'!K27</f>
        <v>110</v>
      </c>
      <c r="S174">
        <f>'110°C'!L27</f>
        <v>480</v>
      </c>
      <c r="T174" t="str">
        <f>'110°C'!M27</f>
        <v>H397</v>
      </c>
      <c r="U174" t="str">
        <f>'110°C'!N27</f>
        <v>NA</v>
      </c>
      <c r="V174" s="101">
        <f t="shared" si="20"/>
        <v>1.8831634683707481</v>
      </c>
      <c r="W174" s="89">
        <f t="shared" si="21"/>
        <v>6.7789467000000006E-2</v>
      </c>
      <c r="X174" s="41">
        <f>'140°C'!J27</f>
        <v>2588</v>
      </c>
      <c r="Y174" s="41">
        <f>'140°C'!K27</f>
        <v>140</v>
      </c>
      <c r="Z174" s="41">
        <f>'140°C'!L27</f>
        <v>6</v>
      </c>
      <c r="AA174" s="41" t="str">
        <f>'140°C'!M27</f>
        <v>H391</v>
      </c>
      <c r="AB174" s="41" t="str">
        <f>'140°C'!N27</f>
        <v>nh4 contam</v>
      </c>
    </row>
    <row r="175" spans="1:28">
      <c r="A175" s="99">
        <f t="shared" si="15"/>
        <v>-0.33385638535106971</v>
      </c>
      <c r="B175" s="87">
        <f t="shared" si="16"/>
        <v>1.6099149E-2</v>
      </c>
      <c r="C175">
        <f>fossil!J28</f>
        <v>4062</v>
      </c>
      <c r="D175" t="str">
        <f>fossil!K28</f>
        <v>YCG</v>
      </c>
      <c r="E175" t="str">
        <f>fossil!L28</f>
        <v>4B</v>
      </c>
      <c r="F175" t="str">
        <f>fossil!M28</f>
        <v>G483</v>
      </c>
      <c r="G175">
        <f>fossil!N28</f>
        <v>0</v>
      </c>
      <c r="H175" s="86">
        <f t="shared" si="17"/>
        <v>1.4677082835330724</v>
      </c>
      <c r="I175" s="100">
        <f t="shared" si="12"/>
        <v>2.0298765999999999E-2</v>
      </c>
      <c r="J175">
        <f>'80°C'!J28</f>
        <v>2589</v>
      </c>
      <c r="K175">
        <f>'80°C'!K28</f>
        <v>80</v>
      </c>
      <c r="L175">
        <f>'80°C'!L28</f>
        <v>720</v>
      </c>
      <c r="M175" t="str">
        <f>'80°C'!M28</f>
        <v>H402</v>
      </c>
      <c r="N175" t="str">
        <f>'80°C'!N28</f>
        <v>NA</v>
      </c>
      <c r="O175" s="101">
        <f t="shared" si="18"/>
        <v>2.6812412373755872</v>
      </c>
      <c r="P175" s="142">
        <f t="shared" si="19"/>
        <v>4.3630362999999998E-2</v>
      </c>
      <c r="Q175">
        <f>'110°C'!J28</f>
        <v>2589</v>
      </c>
      <c r="R175">
        <f>'110°C'!K28</f>
        <v>110</v>
      </c>
      <c r="S175">
        <f>'110°C'!L28</f>
        <v>480</v>
      </c>
      <c r="T175" t="str">
        <f>'110°C'!M28</f>
        <v>H402</v>
      </c>
      <c r="U175" t="str">
        <f>'110°C'!N28</f>
        <v>NA</v>
      </c>
      <c r="V175" s="101">
        <f t="shared" si="20"/>
        <v>1.8831634683707481</v>
      </c>
      <c r="W175" s="89">
        <f t="shared" si="21"/>
        <v>2.3128134000000002E-2</v>
      </c>
      <c r="X175" s="41">
        <f>'140°C'!J28</f>
        <v>2588</v>
      </c>
      <c r="Y175" s="41">
        <f>'140°C'!K28</f>
        <v>140</v>
      </c>
      <c r="Z175" s="41">
        <f>'140°C'!L28</f>
        <v>6</v>
      </c>
      <c r="AA175" s="41" t="str">
        <f>'140°C'!M28</f>
        <v>H391</v>
      </c>
      <c r="AB175" s="41" t="str">
        <f>'140°C'!N28</f>
        <v>nh4 contam</v>
      </c>
    </row>
    <row r="176" spans="1:28">
      <c r="A176" s="99">
        <f t="shared" si="15"/>
        <v>-0.33385638535106971</v>
      </c>
      <c r="B176" s="87">
        <f t="shared" si="16"/>
        <v>1.6379214999999999E-2</v>
      </c>
      <c r="C176" t="str">
        <f>fossil!J29</f>
        <v>4063-1</v>
      </c>
      <c r="D176" t="str">
        <f>fossil!K29</f>
        <v>YCG</v>
      </c>
      <c r="E176" t="str">
        <f>fossil!L29</f>
        <v>4B</v>
      </c>
      <c r="F176" t="str">
        <f>fossil!M29</f>
        <v>G483</v>
      </c>
      <c r="G176">
        <f>fossil!N29</f>
        <v>0</v>
      </c>
      <c r="H176" s="86">
        <f t="shared" si="17"/>
        <v>0.68955703314942884</v>
      </c>
      <c r="I176" s="100">
        <f t="shared" si="12"/>
        <v>2.3108167999999998E-2</v>
      </c>
      <c r="J176">
        <f>'80°C'!J29</f>
        <v>4126</v>
      </c>
      <c r="K176">
        <f>'80°C'!K29</f>
        <v>80</v>
      </c>
      <c r="L176">
        <f>'80°C'!L29</f>
        <v>120</v>
      </c>
      <c r="M176" t="str">
        <f>'80°C'!M29</f>
        <v>H398</v>
      </c>
      <c r="N176" t="str">
        <f>'80°C'!N29</f>
        <v>NA</v>
      </c>
      <c r="O176" s="101">
        <f t="shared" si="18"/>
        <v>2.0791812460476247</v>
      </c>
      <c r="P176" s="142">
        <f t="shared" si="19"/>
        <v>2.9434049E-2</v>
      </c>
      <c r="Q176">
        <f>'110°C'!J29</f>
        <v>4126</v>
      </c>
      <c r="R176">
        <f>'110°C'!K29</f>
        <v>110</v>
      </c>
      <c r="S176">
        <f>'110°C'!L29</f>
        <v>120</v>
      </c>
      <c r="T176" t="str">
        <f>'110°C'!M29</f>
        <v>H398</v>
      </c>
      <c r="U176" t="str">
        <f>'110°C'!N29</f>
        <v>NA</v>
      </c>
      <c r="V176" s="101">
        <f t="shared" si="20"/>
        <v>2.008102204979048</v>
      </c>
      <c r="W176" s="89">
        <f t="shared" si="21"/>
        <v>3.1451195000000001E-2</v>
      </c>
      <c r="X176" s="41">
        <f>'140°C'!J29</f>
        <v>2588</v>
      </c>
      <c r="Y176" s="41">
        <f>'140°C'!K29</f>
        <v>140</v>
      </c>
      <c r="Z176" s="41">
        <f>'140°C'!L29</f>
        <v>8</v>
      </c>
      <c r="AA176" s="41" t="str">
        <f>'140°C'!M29</f>
        <v>H391</v>
      </c>
      <c r="AB176" s="41" t="str">
        <f>'140°C'!N29</f>
        <v>nh4 contam</v>
      </c>
    </row>
    <row r="177" spans="1:28">
      <c r="A177" s="99">
        <f t="shared" si="15"/>
        <v>-0.33385638535106971</v>
      </c>
      <c r="B177" s="87">
        <f t="shared" si="16"/>
        <v>1.6406397E-2</v>
      </c>
      <c r="C177" t="str">
        <f>fossil!J30</f>
        <v>4064-1</v>
      </c>
      <c r="D177" t="str">
        <f>fossil!K30</f>
        <v>YCG</v>
      </c>
      <c r="E177" t="str">
        <f>fossil!L30</f>
        <v>4B</v>
      </c>
      <c r="F177" t="str">
        <f>fossil!M30</f>
        <v>G483</v>
      </c>
      <c r="G177">
        <f>fossil!N30</f>
        <v>0</v>
      </c>
      <c r="H177" s="86">
        <f t="shared" si="17"/>
        <v>0.68955703314942884</v>
      </c>
      <c r="I177" s="100">
        <f t="shared" si="12"/>
        <v>2.0858063999999999E-2</v>
      </c>
      <c r="J177">
        <f>'80°C'!J30</f>
        <v>4126</v>
      </c>
      <c r="K177">
        <f>'80°C'!K30</f>
        <v>80</v>
      </c>
      <c r="L177">
        <f>'80°C'!L30</f>
        <v>120</v>
      </c>
      <c r="M177" t="str">
        <f>'80°C'!M30</f>
        <v>H420</v>
      </c>
      <c r="N177" t="str">
        <f>'80°C'!N30</f>
        <v>NA</v>
      </c>
      <c r="O177" s="101">
        <f t="shared" si="18"/>
        <v>2.0791812460476247</v>
      </c>
      <c r="P177" s="142">
        <f t="shared" si="19"/>
        <v>3.6325785999999999E-2</v>
      </c>
      <c r="Q177">
        <f>'110°C'!J30</f>
        <v>4126</v>
      </c>
      <c r="R177">
        <f>'110°C'!K30</f>
        <v>110</v>
      </c>
      <c r="S177">
        <f>'110°C'!L30</f>
        <v>120</v>
      </c>
      <c r="T177" t="str">
        <f>'110°C'!M30</f>
        <v>H398</v>
      </c>
      <c r="U177" t="str">
        <f>'110°C'!N30</f>
        <v>NA</v>
      </c>
      <c r="V177" s="101">
        <f t="shared" si="20"/>
        <v>2.008102204979048</v>
      </c>
      <c r="W177" s="89">
        <f t="shared" si="21"/>
        <v>3.0110122999999999E-2</v>
      </c>
      <c r="X177" s="41">
        <f>'140°C'!J30</f>
        <v>2588</v>
      </c>
      <c r="Y177" s="41">
        <f>'140°C'!K30</f>
        <v>140</v>
      </c>
      <c r="Z177" s="41">
        <f>'140°C'!L30</f>
        <v>8</v>
      </c>
      <c r="AA177" s="41" t="str">
        <f>'140°C'!M30</f>
        <v>H391</v>
      </c>
      <c r="AB177" s="41" t="str">
        <f>'140°C'!N30</f>
        <v>nh4 contam</v>
      </c>
    </row>
    <row r="178" spans="1:28">
      <c r="A178" s="99">
        <f t="shared" si="15"/>
        <v>-0.33385638535106971</v>
      </c>
      <c r="B178" s="87">
        <f t="shared" si="16"/>
        <v>1.5024028E-2</v>
      </c>
      <c r="C178">
        <f>fossil!J31</f>
        <v>4065</v>
      </c>
      <c r="D178" t="str">
        <f>fossil!K31</f>
        <v>YCG</v>
      </c>
      <c r="E178" t="str">
        <f>fossil!L31</f>
        <v>4B</v>
      </c>
      <c r="F178" t="str">
        <f>fossil!M31</f>
        <v>G483</v>
      </c>
      <c r="G178">
        <f>fossil!N31</f>
        <v>0</v>
      </c>
      <c r="H178" s="86">
        <f t="shared" si="17"/>
        <v>1.7687382791970536</v>
      </c>
      <c r="I178" s="100">
        <f t="shared" si="12"/>
        <v>2.0574044E-2</v>
      </c>
      <c r="J178">
        <f>'80°C'!J31</f>
        <v>4126</v>
      </c>
      <c r="K178">
        <f>'80°C'!K31</f>
        <v>80</v>
      </c>
      <c r="L178">
        <f>'80°C'!L31</f>
        <v>1440</v>
      </c>
      <c r="M178" t="str">
        <f>'80°C'!M31</f>
        <v>H420</v>
      </c>
      <c r="N178" t="str">
        <f>'80°C'!N31</f>
        <v>NA</v>
      </c>
      <c r="O178" s="101">
        <f t="shared" si="18"/>
        <v>2.3802112417116059</v>
      </c>
      <c r="P178" s="142">
        <f t="shared" si="19"/>
        <v>3.8664904999999999E-2</v>
      </c>
      <c r="Q178">
        <f>'110°C'!J31</f>
        <v>4126</v>
      </c>
      <c r="R178">
        <f>'110°C'!K31</f>
        <v>110</v>
      </c>
      <c r="S178">
        <f>'110°C'!L31</f>
        <v>240</v>
      </c>
      <c r="T178" t="str">
        <f>'110°C'!M31</f>
        <v>H398</v>
      </c>
      <c r="U178" t="str">
        <f>'110°C'!N31</f>
        <v>NA</v>
      </c>
      <c r="V178" s="101">
        <f t="shared" si="20"/>
        <v>2.4852234596987106</v>
      </c>
      <c r="W178" s="89">
        <f t="shared" si="21"/>
        <v>4.4585782999999997E-2</v>
      </c>
      <c r="X178" s="41">
        <f>'140°C'!J31</f>
        <v>2588</v>
      </c>
      <c r="Y178" s="41">
        <f>'140°C'!K31</f>
        <v>140</v>
      </c>
      <c r="Z178" s="41">
        <f>'140°C'!L31</f>
        <v>24</v>
      </c>
      <c r="AA178" s="41" t="str">
        <f>'140°C'!M31</f>
        <v>H420</v>
      </c>
      <c r="AB178" s="41" t="str">
        <f>'140°C'!N31</f>
        <v>NA</v>
      </c>
    </row>
    <row r="179" spans="1:28">
      <c r="A179" s="99">
        <f t="shared" si="15"/>
        <v>-0.33385638535106971</v>
      </c>
      <c r="B179" s="87">
        <f t="shared" si="16"/>
        <v>1.6197504000000001E-2</v>
      </c>
      <c r="C179" t="str">
        <f>fossil!J32</f>
        <v>4066-1</v>
      </c>
      <c r="D179" t="str">
        <f>fossil!K32</f>
        <v>YCG</v>
      </c>
      <c r="E179" t="str">
        <f>fossil!L32</f>
        <v>4B</v>
      </c>
      <c r="F179" t="str">
        <f>fossil!M32</f>
        <v>G483</v>
      </c>
      <c r="G179">
        <f>fossil!N32</f>
        <v>0</v>
      </c>
      <c r="H179" s="86">
        <f t="shared" si="17"/>
        <v>1.7687382791970536</v>
      </c>
      <c r="I179" s="100">
        <f>D54</f>
        <v>2.4467525E-2</v>
      </c>
      <c r="J179">
        <f>'80°C'!J32</f>
        <v>4126</v>
      </c>
      <c r="K179">
        <f>'80°C'!K32</f>
        <v>80</v>
      </c>
      <c r="L179">
        <f>'80°C'!L32</f>
        <v>1440</v>
      </c>
      <c r="M179" t="str">
        <f>'80°C'!M32</f>
        <v>H420</v>
      </c>
      <c r="N179" t="str">
        <f>'80°C'!N32</f>
        <v>NA</v>
      </c>
      <c r="O179" s="101">
        <f t="shared" si="18"/>
        <v>2.3802112417116059</v>
      </c>
      <c r="P179" s="142">
        <f t="shared" si="19"/>
        <v>4.3091160000000003E-2</v>
      </c>
      <c r="Q179">
        <f>'110°C'!J32</f>
        <v>4126</v>
      </c>
      <c r="R179">
        <f>'110°C'!K32</f>
        <v>110</v>
      </c>
      <c r="S179">
        <f>'110°C'!L32</f>
        <v>240</v>
      </c>
      <c r="T179" t="str">
        <f>'110°C'!M32</f>
        <v>H398</v>
      </c>
      <c r="U179" t="str">
        <f>'110°C'!N32</f>
        <v>NA</v>
      </c>
      <c r="V179" s="101">
        <f t="shared" si="20"/>
        <v>2.4852234596987106</v>
      </c>
      <c r="W179" s="89">
        <f t="shared" si="21"/>
        <v>4.6504647000000003E-2</v>
      </c>
      <c r="X179" s="41">
        <f>'140°C'!J32</f>
        <v>2588</v>
      </c>
      <c r="Y179" s="41">
        <f>'140°C'!K32</f>
        <v>140</v>
      </c>
      <c r="Z179" s="41">
        <f>'140°C'!L32</f>
        <v>24</v>
      </c>
      <c r="AA179" s="41" t="str">
        <f>'140°C'!M32</f>
        <v>H391</v>
      </c>
      <c r="AB179" s="41" t="str">
        <f>'140°C'!N32</f>
        <v>nh4 contam</v>
      </c>
    </row>
    <row r="180" spans="1:28">
      <c r="A180" s="99">
        <f t="shared" si="15"/>
        <v>-0.33385638535106971</v>
      </c>
      <c r="B180" s="87">
        <f t="shared" si="16"/>
        <v>1.5582148000000001E-2</v>
      </c>
      <c r="C180" t="str">
        <f>fossil!J33</f>
        <v>4068-1</v>
      </c>
      <c r="D180" t="str">
        <f>fossil!K33</f>
        <v>YCG</v>
      </c>
      <c r="E180" t="str">
        <f>fossil!L33</f>
        <v>4B</v>
      </c>
      <c r="F180" t="str">
        <f>fossil!M33</f>
        <v>G483</v>
      </c>
      <c r="G180">
        <f>fossil!N33</f>
        <v>0</v>
      </c>
      <c r="H180" s="86">
        <f t="shared" si="17"/>
        <v>1.4677082835330724</v>
      </c>
      <c r="I180" s="100">
        <f t="shared" ref="I180:I187" si="22">D55</f>
        <v>1.7914402999999999E-2</v>
      </c>
      <c r="J180">
        <f>'80°C'!J33</f>
        <v>4126</v>
      </c>
      <c r="K180">
        <f>'80°C'!K33</f>
        <v>80</v>
      </c>
      <c r="L180">
        <f>'80°C'!L33</f>
        <v>720</v>
      </c>
      <c r="M180" t="str">
        <f>'80°C'!M33</f>
        <v>H398</v>
      </c>
      <c r="N180" t="str">
        <f>'80°C'!N33</f>
        <v>NA</v>
      </c>
      <c r="O180" s="101">
        <f t="shared" si="18"/>
        <v>2.6812412373755872</v>
      </c>
      <c r="P180" s="142">
        <f t="shared" si="19"/>
        <v>4.6004445999999997E-2</v>
      </c>
      <c r="Q180">
        <f>'110°C'!J33</f>
        <v>4126</v>
      </c>
      <c r="R180">
        <f>'110°C'!K33</f>
        <v>110</v>
      </c>
      <c r="S180">
        <f>'110°C'!L33</f>
        <v>480</v>
      </c>
      <c r="T180" t="str">
        <f>'110°C'!M33</f>
        <v>H398</v>
      </c>
      <c r="U180" t="str">
        <f>'110°C'!N33</f>
        <v>NA</v>
      </c>
      <c r="V180" s="101">
        <f t="shared" si="20"/>
        <v>2.7862534553626919</v>
      </c>
      <c r="W180" s="89">
        <f t="shared" si="21"/>
        <v>6.0934607000000002E-2</v>
      </c>
      <c r="X180" s="41">
        <f>'140°C'!J33</f>
        <v>2588</v>
      </c>
      <c r="Y180" s="41">
        <f>'140°C'!K33</f>
        <v>140</v>
      </c>
      <c r="Z180" s="41">
        <f>'140°C'!L33</f>
        <v>48</v>
      </c>
      <c r="AA180" s="41" t="str">
        <f>'140°C'!M33</f>
        <v>G483</v>
      </c>
      <c r="AB180" s="41" t="str">
        <f>'140°C'!N33</f>
        <v>NA</v>
      </c>
    </row>
    <row r="181" spans="1:28">
      <c r="A181" s="99">
        <f t="shared" si="15"/>
        <v>-0.33385638535106971</v>
      </c>
      <c r="B181" s="87">
        <f t="shared" si="16"/>
        <v>1.8524043E-2</v>
      </c>
      <c r="C181" t="str">
        <f>fossil!J34</f>
        <v>4069-1</v>
      </c>
      <c r="D181" t="str">
        <f>fossil!K34</f>
        <v>YCG</v>
      </c>
      <c r="E181" t="str">
        <f>fossil!L34</f>
        <v>4B</v>
      </c>
      <c r="F181" t="str">
        <f>fossil!M34</f>
        <v>G483</v>
      </c>
      <c r="G181">
        <f>fossil!N34</f>
        <v>0</v>
      </c>
      <c r="H181" s="86">
        <f t="shared" si="17"/>
        <v>1.4677082835330724</v>
      </c>
      <c r="I181" s="100">
        <f t="shared" si="22"/>
        <v>2.1256356000000001E-2</v>
      </c>
      <c r="J181">
        <f>'80°C'!J34</f>
        <v>4126</v>
      </c>
      <c r="K181">
        <f>'80°C'!K34</f>
        <v>80</v>
      </c>
      <c r="L181">
        <f>'80°C'!L34</f>
        <v>720</v>
      </c>
      <c r="M181" t="str">
        <f>'80°C'!M34</f>
        <v>H420</v>
      </c>
      <c r="N181" t="str">
        <f>'80°C'!N34</f>
        <v>NA</v>
      </c>
      <c r="O181" s="101">
        <f t="shared" si="18"/>
        <v>2.6812412373755872</v>
      </c>
      <c r="P181" s="142">
        <f t="shared" si="19"/>
        <v>4.7153340000000002E-2</v>
      </c>
      <c r="Q181">
        <f>'110°C'!J34</f>
        <v>4126</v>
      </c>
      <c r="R181">
        <f>'110°C'!K34</f>
        <v>110</v>
      </c>
      <c r="S181">
        <f>'110°C'!L34</f>
        <v>480</v>
      </c>
      <c r="T181" t="str">
        <f>'110°C'!M34</f>
        <v>H398</v>
      </c>
      <c r="U181" t="str">
        <f>'110°C'!N34</f>
        <v>NA</v>
      </c>
      <c r="V181" s="101">
        <f t="shared" si="20"/>
        <v>2.7862534553626919</v>
      </c>
      <c r="W181" s="89">
        <f t="shared" si="21"/>
        <v>6.3475861999999994E-2</v>
      </c>
      <c r="X181" s="41">
        <f>'140°C'!J34</f>
        <v>2588</v>
      </c>
      <c r="Y181" s="41">
        <f>'140°C'!K34</f>
        <v>140</v>
      </c>
      <c r="Z181" s="41">
        <f>'140°C'!L34</f>
        <v>48</v>
      </c>
      <c r="AA181" s="41" t="str">
        <f>'140°C'!M34</f>
        <v>G483</v>
      </c>
      <c r="AB181" s="41" t="str">
        <f>'140°C'!N34</f>
        <v>NA</v>
      </c>
    </row>
    <row r="182" spans="1:28">
      <c r="A182" s="99">
        <f t="shared" si="15"/>
        <v>-0.33385638535106971</v>
      </c>
      <c r="B182" s="87">
        <f t="shared" si="16"/>
        <v>1.6096432000000001E-2</v>
      </c>
      <c r="C182">
        <f>fossil!J35</f>
        <v>4070</v>
      </c>
      <c r="D182" t="str">
        <f>fossil!K35</f>
        <v>YCG</v>
      </c>
      <c r="E182" t="str">
        <f>fossil!L35</f>
        <v>4B</v>
      </c>
      <c r="F182" t="str">
        <f>fossil!M35</f>
        <v>G483</v>
      </c>
      <c r="G182">
        <f>fossil!N35</f>
        <v>0</v>
      </c>
      <c r="H182" s="86">
        <f t="shared" si="17"/>
        <v>0.68955703314942884</v>
      </c>
      <c r="I182" s="100">
        <f t="shared" si="22"/>
        <v>2.1105747000000001E-2</v>
      </c>
      <c r="J182">
        <f>'80°C'!J35</f>
        <v>4129</v>
      </c>
      <c r="K182">
        <f>'80°C'!K35</f>
        <v>80</v>
      </c>
      <c r="L182">
        <f>'80°C'!L35</f>
        <v>120</v>
      </c>
      <c r="M182" t="str">
        <f>'80°C'!M35</f>
        <v>H398</v>
      </c>
      <c r="N182" t="str">
        <f>'80°C'!N35</f>
        <v>NA</v>
      </c>
      <c r="O182" s="101">
        <f t="shared" si="18"/>
        <v>2.0791812460476247</v>
      </c>
      <c r="P182" s="142">
        <f t="shared" si="19"/>
        <v>3.1866070000000003E-2</v>
      </c>
      <c r="Q182">
        <f>'110°C'!J35</f>
        <v>4129</v>
      </c>
      <c r="R182">
        <f>'110°C'!K35</f>
        <v>110</v>
      </c>
      <c r="S182">
        <f>'110°C'!L35</f>
        <v>120</v>
      </c>
      <c r="T182" t="str">
        <f>'110°C'!M35</f>
        <v>H398</v>
      </c>
      <c r="U182" t="str">
        <f>'110°C'!N35</f>
        <v>NA</v>
      </c>
      <c r="V182" s="101">
        <f t="shared" si="20"/>
        <v>2.7862534553626919</v>
      </c>
      <c r="W182" s="89">
        <f t="shared" si="21"/>
        <v>5.3156902999999998E-2</v>
      </c>
      <c r="X182" s="41">
        <f>'140°C'!J35</f>
        <v>2588</v>
      </c>
      <c r="Y182" s="41">
        <f>'140°C'!K35</f>
        <v>140</v>
      </c>
      <c r="Z182" s="41">
        <f>'140°C'!L35</f>
        <v>48</v>
      </c>
      <c r="AA182" s="41" t="str">
        <f>'140°C'!M35</f>
        <v>H391</v>
      </c>
      <c r="AB182" s="41" t="str">
        <f>'140°C'!N35</f>
        <v>nh4 contam</v>
      </c>
    </row>
    <row r="183" spans="1:28">
      <c r="A183" s="99">
        <f t="shared" si="15"/>
        <v>-0.33385638535106971</v>
      </c>
      <c r="B183" s="87">
        <f t="shared" si="16"/>
        <v>1.5588647000000001E-2</v>
      </c>
      <c r="C183">
        <f>fossil!J36</f>
        <v>3959</v>
      </c>
      <c r="D183" t="str">
        <f>fossil!K36</f>
        <v>YCG</v>
      </c>
      <c r="E183" t="str">
        <f>fossil!L36</f>
        <v>4B</v>
      </c>
      <c r="F183" t="str">
        <f>fossil!M36</f>
        <v>G483</v>
      </c>
      <c r="G183">
        <f>fossil!N36</f>
        <v>0</v>
      </c>
      <c r="H183" s="86">
        <f t="shared" si="17"/>
        <v>0.68955703314942884</v>
      </c>
      <c r="I183" s="100">
        <f t="shared" si="22"/>
        <v>1.9546489E-2</v>
      </c>
      <c r="J183">
        <f>'80°C'!J36</f>
        <v>4129</v>
      </c>
      <c r="K183">
        <f>'80°C'!K36</f>
        <v>80</v>
      </c>
      <c r="L183">
        <f>'80°C'!L36</f>
        <v>120</v>
      </c>
      <c r="M183" t="str">
        <f>'80°C'!M36</f>
        <v>H398</v>
      </c>
      <c r="N183" t="str">
        <f>'80°C'!N36</f>
        <v>NA</v>
      </c>
      <c r="O183" s="101">
        <f t="shared" si="18"/>
        <v>2.0791812460476247</v>
      </c>
      <c r="P183" s="142">
        <f t="shared" si="19"/>
        <v>3.0354962999999999E-2</v>
      </c>
      <c r="Q183">
        <f>'110°C'!J36</f>
        <v>4129</v>
      </c>
      <c r="R183">
        <f>'110°C'!K36</f>
        <v>110</v>
      </c>
      <c r="S183">
        <f>'110°C'!L36</f>
        <v>120</v>
      </c>
      <c r="T183" t="str">
        <f>'110°C'!M36</f>
        <v>H398</v>
      </c>
      <c r="U183" t="str">
        <f>'110°C'!N36</f>
        <v>NA</v>
      </c>
      <c r="V183" s="101">
        <f t="shared" si="20"/>
        <v>2.7862534553626919</v>
      </c>
      <c r="W183" s="89">
        <f t="shared" si="21"/>
        <v>6.1517203999999999E-2</v>
      </c>
      <c r="X183" s="41">
        <f>'140°C'!J36</f>
        <v>2588</v>
      </c>
      <c r="Y183" s="41">
        <f>'140°C'!K36</f>
        <v>140</v>
      </c>
      <c r="Z183" s="41">
        <f>'140°C'!L36</f>
        <v>48</v>
      </c>
      <c r="AA183" s="41" t="str">
        <f>'140°C'!M36</f>
        <v>H391</v>
      </c>
      <c r="AB183" s="41" t="str">
        <f>'140°C'!N36</f>
        <v>nh4 contam</v>
      </c>
    </row>
    <row r="184" spans="1:28">
      <c r="A184" s="99">
        <f t="shared" si="15"/>
        <v>-0.33385638535106971</v>
      </c>
      <c r="B184" s="87">
        <f t="shared" si="16"/>
        <v>1.7000370000000001E-2</v>
      </c>
      <c r="C184" t="str">
        <f>fossil!J37</f>
        <v>4095-1</v>
      </c>
      <c r="D184" t="str">
        <f>fossil!K37</f>
        <v>YCG</v>
      </c>
      <c r="E184" t="str">
        <f>fossil!L37</f>
        <v>4B</v>
      </c>
      <c r="F184" t="str">
        <f>fossil!M37</f>
        <v>G483</v>
      </c>
      <c r="G184">
        <f>fossil!N37</f>
        <v>0</v>
      </c>
      <c r="H184" s="86">
        <f t="shared" si="17"/>
        <v>1.7687382791970536</v>
      </c>
      <c r="I184" s="100">
        <f t="shared" si="22"/>
        <v>2.7007222000000001E-2</v>
      </c>
      <c r="J184">
        <f>'80°C'!J37</f>
        <v>4129</v>
      </c>
      <c r="K184">
        <f>'80°C'!K37</f>
        <v>80</v>
      </c>
      <c r="L184">
        <f>'80°C'!L37</f>
        <v>1440</v>
      </c>
      <c r="M184" t="str">
        <f>'80°C'!M37</f>
        <v>H398</v>
      </c>
      <c r="N184" t="str">
        <f>'80°C'!N37</f>
        <v>NA</v>
      </c>
      <c r="O184" s="101">
        <f t="shared" si="18"/>
        <v>2.3802112417116059</v>
      </c>
      <c r="P184" s="142">
        <f t="shared" si="19"/>
        <v>3.65165E-2</v>
      </c>
      <c r="Q184">
        <f>'110°C'!J37</f>
        <v>4129</v>
      </c>
      <c r="R184">
        <f>'110°C'!K37</f>
        <v>110</v>
      </c>
      <c r="S184">
        <f>'110°C'!L37</f>
        <v>240</v>
      </c>
      <c r="T184" t="str">
        <f>'110°C'!M37</f>
        <v>H402</v>
      </c>
      <c r="U184" t="str">
        <f>'110°C'!N37</f>
        <v>NA</v>
      </c>
      <c r="V184" s="101">
        <f t="shared" si="20"/>
        <v>2.9623447144183728</v>
      </c>
      <c r="W184" s="89">
        <f t="shared" si="21"/>
        <v>6.6374904999999998E-2</v>
      </c>
      <c r="X184" s="41">
        <f>'140°C'!J37</f>
        <v>2588</v>
      </c>
      <c r="Y184" s="41">
        <f>'140°C'!K37</f>
        <v>140</v>
      </c>
      <c r="Z184" s="41">
        <f>'140°C'!L37</f>
        <v>72</v>
      </c>
      <c r="AA184" s="41" t="str">
        <f>'140°C'!M37</f>
        <v>H391</v>
      </c>
      <c r="AB184" s="41" t="str">
        <f>'140°C'!N37</f>
        <v>nh4 contam</v>
      </c>
    </row>
    <row r="185" spans="1:28">
      <c r="A185" s="99">
        <f t="shared" si="15"/>
        <v>-0.35275086015471563</v>
      </c>
      <c r="B185" s="87">
        <f t="shared" si="16"/>
        <v>1.5403306E-2</v>
      </c>
      <c r="C185">
        <f>fossil!J38</f>
        <v>4071</v>
      </c>
      <c r="D185" t="str">
        <f>fossil!K38</f>
        <v>YCG</v>
      </c>
      <c r="E185" t="str">
        <f>fossil!L38</f>
        <v>5B</v>
      </c>
      <c r="F185" t="str">
        <f>fossil!M38</f>
        <v>G483</v>
      </c>
      <c r="G185">
        <f>fossil!N38</f>
        <v>0</v>
      </c>
      <c r="H185" s="86">
        <f t="shared" si="17"/>
        <v>1.7687382791970536</v>
      </c>
      <c r="I185" s="100">
        <f t="shared" si="22"/>
        <v>2.5593029999999999E-2</v>
      </c>
      <c r="J185">
        <f>'80°C'!J38</f>
        <v>4129</v>
      </c>
      <c r="K185">
        <f>'80°C'!K38</f>
        <v>80</v>
      </c>
      <c r="L185">
        <f>'80°C'!L38</f>
        <v>1440</v>
      </c>
      <c r="M185" t="str">
        <f>'80°C'!M38</f>
        <v>H398</v>
      </c>
      <c r="N185" t="str">
        <f>'80°C'!N38</f>
        <v>NA</v>
      </c>
      <c r="O185" s="101">
        <f t="shared" si="18"/>
        <v>2.3802112417116059</v>
      </c>
      <c r="P185" s="142">
        <f t="shared" si="19"/>
        <v>3.4970857000000001E-2</v>
      </c>
      <c r="Q185">
        <f>'110°C'!J38</f>
        <v>4129</v>
      </c>
      <c r="R185">
        <f>'110°C'!K38</f>
        <v>110</v>
      </c>
      <c r="S185">
        <f>'110°C'!L38</f>
        <v>240</v>
      </c>
      <c r="T185" t="str">
        <f>'110°C'!M38</f>
        <v>H398</v>
      </c>
      <c r="U185" t="str">
        <f>'110°C'!N38</f>
        <v>NA</v>
      </c>
      <c r="V185" s="101">
        <f t="shared" si="20"/>
        <v>2.9623447144183728</v>
      </c>
      <c r="W185" s="89">
        <f t="shared" si="21"/>
        <v>7.5706138000000006E-2</v>
      </c>
      <c r="X185" s="41">
        <f>'140°C'!J38</f>
        <v>2588</v>
      </c>
      <c r="Y185" s="41">
        <f>'140°C'!K38</f>
        <v>140</v>
      </c>
      <c r="Z185" s="41">
        <f>'140°C'!L38</f>
        <v>72</v>
      </c>
      <c r="AA185" s="41" t="str">
        <f>'140°C'!M38</f>
        <v>H391</v>
      </c>
      <c r="AB185" s="41" t="str">
        <f>'140°C'!N38</f>
        <v>nh4 contam</v>
      </c>
    </row>
    <row r="186" spans="1:28">
      <c r="A186" s="99">
        <f t="shared" si="15"/>
        <v>-0.35275086015471563</v>
      </c>
      <c r="B186" s="87">
        <f t="shared" si="16"/>
        <v>1.5871858999999999E-2</v>
      </c>
      <c r="C186" t="str">
        <f>fossil!J39</f>
        <v>4072-1</v>
      </c>
      <c r="D186" t="str">
        <f>fossil!K39</f>
        <v>YCG</v>
      </c>
      <c r="E186" t="str">
        <f>fossil!L39</f>
        <v>5B</v>
      </c>
      <c r="F186" t="str">
        <f>fossil!M39</f>
        <v>G483</v>
      </c>
      <c r="G186">
        <f>fossil!N39</f>
        <v>0</v>
      </c>
      <c r="H186" s="86">
        <f t="shared" si="17"/>
        <v>1.4677082835330724</v>
      </c>
      <c r="I186" s="100">
        <f t="shared" si="22"/>
        <v>2.2679659000000001E-2</v>
      </c>
      <c r="J186">
        <f>'80°C'!J39</f>
        <v>4129</v>
      </c>
      <c r="K186">
        <f>'80°C'!K39</f>
        <v>80</v>
      </c>
      <c r="L186">
        <f>'80°C'!L39</f>
        <v>720</v>
      </c>
      <c r="M186" t="str">
        <f>'80°C'!M39</f>
        <v>H420</v>
      </c>
      <c r="N186" t="str">
        <f>'80°C'!N39</f>
        <v>NA</v>
      </c>
      <c r="O186" s="101">
        <f t="shared" si="18"/>
        <v>2.6812412373755872</v>
      </c>
      <c r="P186" s="142">
        <f t="shared" si="19"/>
        <v>4.3500609000000003E-2</v>
      </c>
      <c r="Q186">
        <f>'110°C'!J39</f>
        <v>4129</v>
      </c>
      <c r="R186">
        <f>'110°C'!K39</f>
        <v>110</v>
      </c>
      <c r="S186">
        <f>'110°C'!L39</f>
        <v>480</v>
      </c>
      <c r="T186" t="str">
        <f>'110°C'!M39</f>
        <v>H398</v>
      </c>
      <c r="U186" t="str">
        <f>'110°C'!N39</f>
        <v>NA</v>
      </c>
      <c r="V186" s="101">
        <f t="shared" si="20"/>
        <v>3.0872834510266731</v>
      </c>
      <c r="W186" s="89">
        <f t="shared" si="21"/>
        <v>6.1519694E-2</v>
      </c>
      <c r="X186" s="41">
        <f>'140°C'!J39</f>
        <v>2588</v>
      </c>
      <c r="Y186" s="41">
        <f>'140°C'!K39</f>
        <v>140</v>
      </c>
      <c r="Z186" s="41">
        <f>'140°C'!L39</f>
        <v>96</v>
      </c>
      <c r="AA186" s="41" t="str">
        <f>'140°C'!M39</f>
        <v>H391</v>
      </c>
      <c r="AB186" s="41" t="str">
        <f>'140°C'!N39</f>
        <v>nh4 contam</v>
      </c>
    </row>
    <row r="187" spans="1:28">
      <c r="A187" s="99">
        <f t="shared" si="15"/>
        <v>-0.35275086015471563</v>
      </c>
      <c r="B187" s="87">
        <f t="shared" si="16"/>
        <v>1.5117698000000001E-2</v>
      </c>
      <c r="C187">
        <f>fossil!J40</f>
        <v>4073</v>
      </c>
      <c r="D187" t="str">
        <f>fossil!K40</f>
        <v>YCG</v>
      </c>
      <c r="E187" t="str">
        <f>fossil!L40</f>
        <v>5B</v>
      </c>
      <c r="F187" t="str">
        <f>fossil!M40</f>
        <v>G483</v>
      </c>
      <c r="G187">
        <f>fossil!N40</f>
        <v>0</v>
      </c>
      <c r="H187" s="86">
        <f t="shared" si="17"/>
        <v>1.4677082835330724</v>
      </c>
      <c r="I187" s="100">
        <f t="shared" si="22"/>
        <v>1.8999595000000001E-2</v>
      </c>
      <c r="J187">
        <f>'80°C'!J40</f>
        <v>4129</v>
      </c>
      <c r="K187">
        <f>'80°C'!K40</f>
        <v>80</v>
      </c>
      <c r="L187">
        <f>'80°C'!L40</f>
        <v>720</v>
      </c>
      <c r="M187" t="str">
        <f>'80°C'!M40</f>
        <v>H398</v>
      </c>
      <c r="N187" t="str">
        <f>'80°C'!N40</f>
        <v>NA</v>
      </c>
      <c r="O187" s="101">
        <f t="shared" si="18"/>
        <v>2.6812412373755872</v>
      </c>
      <c r="P187" s="142">
        <f t="shared" si="19"/>
        <v>4.7040710999999999E-2</v>
      </c>
      <c r="Q187">
        <f>'110°C'!J40</f>
        <v>4129</v>
      </c>
      <c r="R187">
        <f>'110°C'!K40</f>
        <v>110</v>
      </c>
      <c r="S187">
        <f>'110°C'!L40</f>
        <v>480</v>
      </c>
      <c r="T187" t="str">
        <f>'110°C'!M40</f>
        <v>H420</v>
      </c>
      <c r="U187" t="str">
        <f>'110°C'!N40</f>
        <v>NA</v>
      </c>
      <c r="V187" s="101">
        <f t="shared" si="20"/>
        <v>3.0872834510266731</v>
      </c>
      <c r="W187" s="89">
        <f t="shared" si="21"/>
        <v>0.149489065</v>
      </c>
      <c r="X187" s="41">
        <f>'140°C'!J40</f>
        <v>2588</v>
      </c>
      <c r="Y187" s="41">
        <f>'140°C'!K40</f>
        <v>140</v>
      </c>
      <c r="Z187" s="41">
        <f>'140°C'!L40</f>
        <v>96</v>
      </c>
      <c r="AA187" s="41" t="str">
        <f>'140°C'!M40</f>
        <v>H391</v>
      </c>
      <c r="AB187" s="41" t="str">
        <f>'140°C'!N40</f>
        <v>nh4 contam</v>
      </c>
    </row>
    <row r="188" spans="1:28">
      <c r="A188" s="99">
        <f t="shared" si="15"/>
        <v>-0.53707338321879605</v>
      </c>
      <c r="B188" s="87">
        <f t="shared" si="16"/>
        <v>1.6409531000000002E-2</v>
      </c>
      <c r="C188" t="str">
        <f>fossil!J41</f>
        <v>4074-1</v>
      </c>
      <c r="D188" t="str">
        <f>fossil!K41</f>
        <v>YCG</v>
      </c>
      <c r="E188">
        <f>fossil!L41</f>
        <v>6</v>
      </c>
      <c r="F188" t="str">
        <f>fossil!M41</f>
        <v>G483</v>
      </c>
      <c r="G188">
        <f>fossil!N41</f>
        <v>0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 s="101">
        <f t="shared" si="20"/>
        <v>3.1841934640347294</v>
      </c>
      <c r="W188" s="89">
        <f t="shared" si="21"/>
        <v>6.9546632999999997E-2</v>
      </c>
      <c r="X188" s="41">
        <f>'140°C'!J41</f>
        <v>2588</v>
      </c>
      <c r="Y188" s="41">
        <f>'140°C'!K41</f>
        <v>140</v>
      </c>
      <c r="Z188" s="41">
        <f>'140°C'!L41</f>
        <v>120</v>
      </c>
      <c r="AA188" s="41" t="str">
        <f>'140°C'!M41</f>
        <v>H391</v>
      </c>
      <c r="AB188" s="41" t="str">
        <f>'140°C'!N41</f>
        <v>nh4 contam</v>
      </c>
    </row>
    <row r="189" spans="1:28">
      <c r="A189" s="99">
        <f t="shared" si="15"/>
        <v>-0.53707338321879605</v>
      </c>
      <c r="B189" s="87">
        <f t="shared" si="16"/>
        <v>1.6888013E-2</v>
      </c>
      <c r="C189">
        <f>fossil!J42</f>
        <v>4075</v>
      </c>
      <c r="D189" t="str">
        <f>fossil!K42</f>
        <v>YCG</v>
      </c>
      <c r="E189">
        <f>fossil!L42</f>
        <v>6</v>
      </c>
      <c r="F189" t="str">
        <f>fossil!M42</f>
        <v>G483</v>
      </c>
      <c r="G189">
        <f>fossil!N42</f>
        <v>0</v>
      </c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 s="101">
        <f t="shared" si="20"/>
        <v>3.1841934640347294</v>
      </c>
      <c r="W189" s="89">
        <f t="shared" si="21"/>
        <v>0.155623648</v>
      </c>
      <c r="X189" s="41">
        <f>'140°C'!J42</f>
        <v>2588</v>
      </c>
      <c r="Y189" s="41">
        <f>'140°C'!K42</f>
        <v>140</v>
      </c>
      <c r="Z189" s="41">
        <f>'140°C'!L42</f>
        <v>120</v>
      </c>
      <c r="AA189" s="41" t="str">
        <f>'140°C'!M42</f>
        <v>H391</v>
      </c>
      <c r="AB189" s="41" t="str">
        <f>'140°C'!N42</f>
        <v>nh4 contam</v>
      </c>
    </row>
    <row r="190" spans="1:28">
      <c r="A190" s="99">
        <f t="shared" si="15"/>
        <v>-0.53707338321879605</v>
      </c>
      <c r="B190" s="87">
        <f t="shared" si="16"/>
        <v>1.5281853999999999E-2</v>
      </c>
      <c r="C190" t="str">
        <f>fossil!J43</f>
        <v>4076-1</v>
      </c>
      <c r="D190" t="str">
        <f>fossil!K43</f>
        <v>YCG</v>
      </c>
      <c r="E190">
        <f>fossil!L43</f>
        <v>6</v>
      </c>
      <c r="F190" t="str">
        <f>fossil!M43</f>
        <v>G483</v>
      </c>
      <c r="G190">
        <f>fossil!N43</f>
        <v>0</v>
      </c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 s="101">
        <f t="shared" si="20"/>
        <v>1.1050122179871045</v>
      </c>
      <c r="W190" s="89">
        <f t="shared" si="21"/>
        <v>1.9397447000000002E-2</v>
      </c>
      <c r="X190" s="41">
        <f>'140°C'!J43</f>
        <v>2589</v>
      </c>
      <c r="Y190" s="41">
        <f>'140°C'!K43</f>
        <v>140</v>
      </c>
      <c r="Z190" s="41">
        <f>'140°C'!L43</f>
        <v>1</v>
      </c>
      <c r="AA190" s="41" t="str">
        <f>'140°C'!M43</f>
        <v>H397</v>
      </c>
      <c r="AB190" s="41" t="str">
        <f>'140°C'!N43</f>
        <v>NA</v>
      </c>
    </row>
    <row r="191" spans="1:28">
      <c r="A191" s="99">
        <f t="shared" si="15"/>
        <v>-0.53707338321879605</v>
      </c>
      <c r="B191" s="87">
        <f t="shared" si="16"/>
        <v>1.5575111000000001E-2</v>
      </c>
      <c r="C191" t="str">
        <f>fossil!J44</f>
        <v>4077-1</v>
      </c>
      <c r="D191" t="str">
        <f>fossil!K44</f>
        <v>YCG</v>
      </c>
      <c r="E191">
        <f>fossil!L44</f>
        <v>6</v>
      </c>
      <c r="F191" t="str">
        <f>fossil!M44</f>
        <v>G483</v>
      </c>
      <c r="G191">
        <f>fossil!N44</f>
        <v>0</v>
      </c>
      <c r="O191"/>
      <c r="P191"/>
      <c r="Q191"/>
      <c r="R191"/>
      <c r="S191"/>
      <c r="T191"/>
      <c r="U191"/>
      <c r="V191" s="101">
        <f t="shared" si="20"/>
        <v>1.1050122179871045</v>
      </c>
      <c r="W191" s="89">
        <f t="shared" si="21"/>
        <v>1.9897649E-2</v>
      </c>
      <c r="X191" s="41">
        <f>'140°C'!J44</f>
        <v>2589</v>
      </c>
      <c r="Y191" s="41">
        <f>'140°C'!K44</f>
        <v>140</v>
      </c>
      <c r="Z191" s="41">
        <f>'140°C'!L44</f>
        <v>1</v>
      </c>
      <c r="AA191" s="41" t="str">
        <f>'140°C'!M44</f>
        <v>H397</v>
      </c>
      <c r="AB191" s="41" t="str">
        <f>'140°C'!N44</f>
        <v>NA</v>
      </c>
    </row>
    <row r="192" spans="1:28">
      <c r="A192" s="99">
        <f t="shared" si="15"/>
        <v>-0.35275086015471563</v>
      </c>
      <c r="B192" s="87">
        <f t="shared" si="16"/>
        <v>1.6776536000000002E-2</v>
      </c>
      <c r="C192">
        <f>fossil!J45</f>
        <v>4078</v>
      </c>
      <c r="D192" t="str">
        <f>fossil!K45</f>
        <v>YCG</v>
      </c>
      <c r="E192" t="str">
        <f>fossil!L45</f>
        <v>Anglo-Scandinavian</v>
      </c>
      <c r="F192" t="str">
        <f>fossil!M45</f>
        <v>G483</v>
      </c>
      <c r="G192">
        <f>fossil!N45</f>
        <v>0</v>
      </c>
      <c r="O192"/>
      <c r="P192"/>
      <c r="Q192"/>
      <c r="R192"/>
      <c r="S192"/>
      <c r="T192"/>
      <c r="U192"/>
      <c r="V192" s="101">
        <f t="shared" si="20"/>
        <v>1.4060422136510857</v>
      </c>
      <c r="W192" s="89">
        <f t="shared" si="21"/>
        <v>2.0289125000000002E-2</v>
      </c>
      <c r="X192" s="41">
        <f>'140°C'!J45</f>
        <v>2589</v>
      </c>
      <c r="Y192" s="41">
        <f>'140°C'!K45</f>
        <v>140</v>
      </c>
      <c r="Z192" s="41">
        <f>'140°C'!L45</f>
        <v>2</v>
      </c>
      <c r="AA192" s="41" t="str">
        <f>'140°C'!M45</f>
        <v>H397</v>
      </c>
      <c r="AB192" s="41" t="str">
        <f>'140°C'!N45</f>
        <v>NA</v>
      </c>
    </row>
    <row r="193" spans="1:28">
      <c r="A193" s="99">
        <f t="shared" si="15"/>
        <v>-0.35275086015471563</v>
      </c>
      <c r="B193" s="87">
        <f t="shared" si="16"/>
        <v>1.5003298E-2</v>
      </c>
      <c r="C193">
        <f>fossil!J46</f>
        <v>4079</v>
      </c>
      <c r="D193" t="str">
        <f>fossil!K46</f>
        <v>YCG</v>
      </c>
      <c r="E193" t="str">
        <f>fossil!L46</f>
        <v>Anglo-Scandinavian</v>
      </c>
      <c r="F193" t="str">
        <f>fossil!M46</f>
        <v>G483</v>
      </c>
      <c r="G193">
        <f>fossil!N46</f>
        <v>0</v>
      </c>
      <c r="O193"/>
      <c r="P193"/>
      <c r="Q193"/>
      <c r="R193"/>
      <c r="S193"/>
      <c r="T193"/>
      <c r="U193"/>
      <c r="V193" s="101">
        <f t="shared" si="20"/>
        <v>1.4060422136510857</v>
      </c>
      <c r="W193" s="89">
        <f t="shared" si="21"/>
        <v>2.0692986999999999E-2</v>
      </c>
      <c r="X193" s="41">
        <f>'140°C'!J46</f>
        <v>2589</v>
      </c>
      <c r="Y193" s="41">
        <f>'140°C'!K46</f>
        <v>140</v>
      </c>
      <c r="Z193" s="41">
        <f>'140°C'!L46</f>
        <v>2</v>
      </c>
      <c r="AA193" s="41" t="str">
        <f>'140°C'!M46</f>
        <v>H397</v>
      </c>
      <c r="AB193" s="41" t="str">
        <f>'140°C'!N46</f>
        <v>NA</v>
      </c>
    </row>
    <row r="194" spans="1:28">
      <c r="A194" s="99">
        <f t="shared" si="15"/>
        <v>-0.35275086015471563</v>
      </c>
      <c r="B194" s="87">
        <f t="shared" si="16"/>
        <v>1.5555114E-2</v>
      </c>
      <c r="C194">
        <f>fossil!J47</f>
        <v>4080</v>
      </c>
      <c r="D194" t="str">
        <f>fossil!K47</f>
        <v>YCG</v>
      </c>
      <c r="E194" t="str">
        <f>fossil!L47</f>
        <v>Anglo-Scandinavian</v>
      </c>
      <c r="F194" t="str">
        <f>fossil!M47</f>
        <v>G483</v>
      </c>
      <c r="G194">
        <f>fossil!N47</f>
        <v>0</v>
      </c>
      <c r="V194" s="101">
        <f t="shared" si="20"/>
        <v>1.707072209315067</v>
      </c>
      <c r="W194" s="89">
        <f t="shared" si="21"/>
        <v>2.3426796999999999E-2</v>
      </c>
      <c r="X194" s="41">
        <f>'140°C'!J47</f>
        <v>2589</v>
      </c>
      <c r="Y194" s="41">
        <f>'140°C'!K47</f>
        <v>140</v>
      </c>
      <c r="Z194" s="41">
        <f>'140°C'!L47</f>
        <v>4</v>
      </c>
      <c r="AA194" s="41" t="str">
        <f>'140°C'!M47</f>
        <v>H397</v>
      </c>
      <c r="AB194" s="41" t="str">
        <f>'140°C'!N47</f>
        <v>NA</v>
      </c>
    </row>
    <row r="195" spans="1:28">
      <c r="A195" s="99">
        <f t="shared" si="15"/>
        <v>-0.30217090797076118</v>
      </c>
      <c r="B195" s="87">
        <f t="shared" si="16"/>
        <v>1.4597681E-2</v>
      </c>
      <c r="C195" t="str">
        <f>fossil!J48</f>
        <v>4060a2</v>
      </c>
      <c r="D195" t="str">
        <f>fossil!K48</f>
        <v>YCG</v>
      </c>
      <c r="E195">
        <f>fossil!L48</f>
        <v>3</v>
      </c>
      <c r="F195" t="str">
        <f>fossil!M48</f>
        <v>H391</v>
      </c>
      <c r="G195">
        <f>fossil!N48</f>
        <v>0</v>
      </c>
      <c r="V195" s="101">
        <f t="shared" si="20"/>
        <v>1.707072209315067</v>
      </c>
      <c r="W195" s="89">
        <f t="shared" si="21"/>
        <v>2.6875007999999999E-2</v>
      </c>
      <c r="X195" s="41">
        <f>'140°C'!J48</f>
        <v>2589</v>
      </c>
      <c r="Y195" s="41">
        <f>'140°C'!K48</f>
        <v>140</v>
      </c>
      <c r="Z195" s="41">
        <f>'140°C'!L48</f>
        <v>4</v>
      </c>
      <c r="AA195" s="41" t="str">
        <f>'140°C'!M48</f>
        <v>H397</v>
      </c>
      <c r="AB195" s="41" t="str">
        <f>'140°C'!N48</f>
        <v>NA</v>
      </c>
    </row>
    <row r="196" spans="1:28">
      <c r="A196" s="99">
        <f t="shared" si="15"/>
        <v>-0.30217090797076118</v>
      </c>
      <c r="B196" s="87">
        <f t="shared" si="16"/>
        <v>1.5340588E-2</v>
      </c>
      <c r="C196" t="str">
        <f>fossil!J49</f>
        <v>4060b2</v>
      </c>
      <c r="D196" t="str">
        <f>fossil!K49</f>
        <v>YCG</v>
      </c>
      <c r="E196">
        <f>fossil!L49</f>
        <v>3</v>
      </c>
      <c r="F196" t="str">
        <f>fossil!M49</f>
        <v>H391</v>
      </c>
      <c r="G196">
        <f>fossil!N49</f>
        <v>0</v>
      </c>
      <c r="V196" s="101">
        <f t="shared" si="20"/>
        <v>1.8831634683707481</v>
      </c>
      <c r="W196" s="89">
        <f t="shared" si="21"/>
        <v>2.5546185999999999E-2</v>
      </c>
      <c r="X196" s="41">
        <f>'140°C'!J49</f>
        <v>2589</v>
      </c>
      <c r="Y196" s="41">
        <f>'140°C'!K49</f>
        <v>140</v>
      </c>
      <c r="Z196" s="41">
        <f>'140°C'!L49</f>
        <v>6</v>
      </c>
      <c r="AA196" s="41" t="str">
        <f>'140°C'!M49</f>
        <v>H397</v>
      </c>
      <c r="AB196" s="41" t="str">
        <f>'140°C'!N49</f>
        <v>NA</v>
      </c>
    </row>
    <row r="197" spans="1:28">
      <c r="A197" s="99">
        <f t="shared" si="15"/>
        <v>-0.33385638535106971</v>
      </c>
      <c r="B197" s="87">
        <f t="shared" si="16"/>
        <v>1.3649839E-2</v>
      </c>
      <c r="C197" t="str">
        <f>fossil!J50</f>
        <v>4063-2</v>
      </c>
      <c r="D197" t="str">
        <f>fossil!K50</f>
        <v>YCG</v>
      </c>
      <c r="E197" t="str">
        <f>fossil!L50</f>
        <v>4B</v>
      </c>
      <c r="F197" t="str">
        <f>fossil!M50</f>
        <v>H391</v>
      </c>
      <c r="G197">
        <f>fossil!N50</f>
        <v>0</v>
      </c>
      <c r="V197" s="101">
        <f t="shared" si="20"/>
        <v>1.8831634683707481</v>
      </c>
      <c r="W197" s="89">
        <f t="shared" si="21"/>
        <v>2.6532414000000001E-2</v>
      </c>
      <c r="X197" s="41">
        <f>'140°C'!J50</f>
        <v>2589</v>
      </c>
      <c r="Y197" s="41">
        <f>'140°C'!K50</f>
        <v>140</v>
      </c>
      <c r="Z197" s="41">
        <f>'140°C'!L50</f>
        <v>6</v>
      </c>
      <c r="AA197" s="41" t="str">
        <f>'140°C'!M50</f>
        <v>H397</v>
      </c>
      <c r="AB197" s="41" t="str">
        <f>'140°C'!N50</f>
        <v>NA</v>
      </c>
    </row>
    <row r="198" spans="1:28">
      <c r="A198" s="99">
        <f t="shared" si="15"/>
        <v>-0.33385638535106971</v>
      </c>
      <c r="B198" s="87">
        <f t="shared" si="16"/>
        <v>1.4293024E-2</v>
      </c>
      <c r="C198" t="str">
        <f>fossil!J51</f>
        <v>4064-2</v>
      </c>
      <c r="D198" t="str">
        <f>fossil!K51</f>
        <v>YCG</v>
      </c>
      <c r="E198" t="str">
        <f>fossil!L51</f>
        <v>4B</v>
      </c>
      <c r="F198" t="str">
        <f>fossil!M51</f>
        <v>H391</v>
      </c>
      <c r="G198">
        <f>fossil!N51</f>
        <v>0</v>
      </c>
      <c r="V198" s="101">
        <f t="shared" si="20"/>
        <v>2.008102204979048</v>
      </c>
      <c r="W198" s="89">
        <f t="shared" si="21"/>
        <v>2.8706771999999998E-2</v>
      </c>
      <c r="X198" s="41">
        <f>'140°C'!J51</f>
        <v>2589</v>
      </c>
      <c r="Y198" s="41">
        <f>'140°C'!K51</f>
        <v>140</v>
      </c>
      <c r="Z198" s="41">
        <f>'140°C'!L51</f>
        <v>8</v>
      </c>
      <c r="AA198" s="41" t="str">
        <f>'140°C'!M51</f>
        <v>H397</v>
      </c>
      <c r="AB198" s="41" t="str">
        <f>'140°C'!N51</f>
        <v>NA</v>
      </c>
    </row>
    <row r="199" spans="1:28">
      <c r="A199" s="99">
        <f t="shared" si="15"/>
        <v>-0.33385638535106971</v>
      </c>
      <c r="B199" s="87">
        <f t="shared" si="16"/>
        <v>1.4427743999999999E-2</v>
      </c>
      <c r="C199" t="str">
        <f>fossil!J52</f>
        <v>4066-2</v>
      </c>
      <c r="D199" t="str">
        <f>fossil!K52</f>
        <v>YCG</v>
      </c>
      <c r="E199" t="str">
        <f>fossil!L52</f>
        <v>4B</v>
      </c>
      <c r="F199" t="str">
        <f>fossil!M52</f>
        <v>H391</v>
      </c>
      <c r="G199">
        <f>fossil!N52</f>
        <v>0</v>
      </c>
      <c r="V199" s="101">
        <f t="shared" si="20"/>
        <v>2.008102204979048</v>
      </c>
      <c r="W199" s="89">
        <f t="shared" si="21"/>
        <v>2.9817617000000001E-2</v>
      </c>
      <c r="X199" s="41">
        <f>'140°C'!J52</f>
        <v>2589</v>
      </c>
      <c r="Y199" s="41">
        <f>'140°C'!K52</f>
        <v>140</v>
      </c>
      <c r="Z199" s="41">
        <f>'140°C'!L52</f>
        <v>8</v>
      </c>
      <c r="AA199" s="41" t="str">
        <f>'140°C'!M52</f>
        <v>H402</v>
      </c>
      <c r="AB199" s="41" t="str">
        <f>'140°C'!N52</f>
        <v>NA</v>
      </c>
    </row>
    <row r="200" spans="1:28">
      <c r="A200" s="99">
        <f t="shared" si="15"/>
        <v>-0.33385638535106971</v>
      </c>
      <c r="B200" s="87">
        <f t="shared" si="16"/>
        <v>1.4211886999999999E-2</v>
      </c>
      <c r="C200">
        <f>fossil!J53</f>
        <v>4067</v>
      </c>
      <c r="D200" t="str">
        <f>fossil!K53</f>
        <v>YCG</v>
      </c>
      <c r="E200" t="str">
        <f>fossil!L53</f>
        <v>4B</v>
      </c>
      <c r="F200" t="str">
        <f>fossil!M53</f>
        <v>H391</v>
      </c>
      <c r="G200">
        <f>fossil!N53</f>
        <v>0</v>
      </c>
      <c r="V200" s="101">
        <f t="shared" si="20"/>
        <v>2.4852234596987106</v>
      </c>
      <c r="W200" s="89">
        <f t="shared" si="21"/>
        <v>4.3282200999999999E-2</v>
      </c>
      <c r="X200" s="41">
        <f>'140°C'!J53</f>
        <v>2589</v>
      </c>
      <c r="Y200" s="41">
        <f>'140°C'!K53</f>
        <v>140</v>
      </c>
      <c r="Z200" s="41">
        <f>'140°C'!L53</f>
        <v>24</v>
      </c>
      <c r="AA200" s="41" t="str">
        <f>'140°C'!M53</f>
        <v>H397</v>
      </c>
      <c r="AB200" s="41" t="str">
        <f>'140°C'!N53</f>
        <v>NA</v>
      </c>
    </row>
    <row r="201" spans="1:28">
      <c r="A201" s="99">
        <f t="shared" si="15"/>
        <v>-0.33385638535106971</v>
      </c>
      <c r="B201" s="87">
        <f t="shared" si="16"/>
        <v>1.4081086E-2</v>
      </c>
      <c r="C201" t="str">
        <f>fossil!J54</f>
        <v>4068-2</v>
      </c>
      <c r="D201" t="str">
        <f>fossil!K54</f>
        <v>YCG</v>
      </c>
      <c r="E201" t="str">
        <f>fossil!L54</f>
        <v>4B</v>
      </c>
      <c r="F201" t="str">
        <f>fossil!M54</f>
        <v>H391</v>
      </c>
      <c r="G201">
        <f>fossil!N54</f>
        <v>0</v>
      </c>
      <c r="V201" s="101">
        <f t="shared" si="20"/>
        <v>2.4852234596987106</v>
      </c>
      <c r="W201" s="89">
        <f t="shared" si="21"/>
        <v>4.4362961999999999E-2</v>
      </c>
      <c r="X201" s="41">
        <f>'140°C'!J54</f>
        <v>2589</v>
      </c>
      <c r="Y201" s="41">
        <f>'140°C'!K54</f>
        <v>140</v>
      </c>
      <c r="Z201" s="41">
        <f>'140°C'!L54</f>
        <v>24</v>
      </c>
      <c r="AA201" s="41" t="str">
        <f>'140°C'!M54</f>
        <v>H402</v>
      </c>
      <c r="AB201" s="41" t="str">
        <f>'140°C'!N54</f>
        <v>NA</v>
      </c>
    </row>
    <row r="202" spans="1:28">
      <c r="A202" s="99">
        <f t="shared" si="15"/>
        <v>-0.33385638535106971</v>
      </c>
      <c r="B202" s="87">
        <f t="shared" si="16"/>
        <v>1.4696580000000001E-2</v>
      </c>
      <c r="C202" t="str">
        <f>fossil!J55</f>
        <v>4069-2</v>
      </c>
      <c r="D202" t="str">
        <f>fossil!K55</f>
        <v>YCG</v>
      </c>
      <c r="E202" t="str">
        <f>fossil!L55</f>
        <v>4B</v>
      </c>
      <c r="F202" t="str">
        <f>fossil!M55</f>
        <v>H391</v>
      </c>
      <c r="G202">
        <f>fossil!N55</f>
        <v>0</v>
      </c>
      <c r="V202" s="101">
        <f t="shared" si="20"/>
        <v>2.7862534553626919</v>
      </c>
      <c r="W202" s="89">
        <f t="shared" si="21"/>
        <v>6.0334770000000003E-2</v>
      </c>
      <c r="X202" s="41">
        <f>'140°C'!J55</f>
        <v>2589</v>
      </c>
      <c r="Y202" s="41">
        <f>'140°C'!K55</f>
        <v>140</v>
      </c>
      <c r="Z202" s="41">
        <f>'140°C'!L55</f>
        <v>48</v>
      </c>
      <c r="AA202" s="41" t="str">
        <f>'140°C'!M55</f>
        <v>H397</v>
      </c>
      <c r="AB202" s="41" t="str">
        <f>'140°C'!N55</f>
        <v>NA</v>
      </c>
    </row>
    <row r="203" spans="1:28">
      <c r="A203" s="99">
        <f t="shared" si="15"/>
        <v>-0.33385638535106971</v>
      </c>
      <c r="B203" s="87">
        <f t="shared" si="16"/>
        <v>1.7000370000000001E-2</v>
      </c>
      <c r="C203" t="str">
        <f>fossil!J56</f>
        <v>4095-2</v>
      </c>
      <c r="D203" t="str">
        <f>fossil!K56</f>
        <v>YCG</v>
      </c>
      <c r="E203" t="str">
        <f>fossil!L56</f>
        <v>4B</v>
      </c>
      <c r="F203" t="str">
        <f>fossil!M56</f>
        <v>H391</v>
      </c>
      <c r="G203" t="str">
        <f>fossil!N56</f>
        <v>contam nh4</v>
      </c>
      <c r="V203" s="101">
        <f t="shared" si="20"/>
        <v>2.7862534553626919</v>
      </c>
      <c r="W203" s="89">
        <f t="shared" si="21"/>
        <v>5.9188259999999999E-2</v>
      </c>
      <c r="X203" s="41">
        <f>'140°C'!J56</f>
        <v>2589</v>
      </c>
      <c r="Y203" s="41">
        <f>'140°C'!K56</f>
        <v>140</v>
      </c>
      <c r="Z203" s="41">
        <f>'140°C'!L56</f>
        <v>48</v>
      </c>
      <c r="AA203" s="41" t="str">
        <f>'140°C'!M56</f>
        <v>H397</v>
      </c>
      <c r="AB203" s="41" t="str">
        <f>'140°C'!N56</f>
        <v>NA</v>
      </c>
    </row>
    <row r="204" spans="1:28">
      <c r="A204" s="99">
        <f t="shared" si="15"/>
        <v>-0.35275086015471563</v>
      </c>
      <c r="B204" s="87">
        <f t="shared" si="16"/>
        <v>1.1048541E-2</v>
      </c>
      <c r="C204" t="str">
        <f>fossil!J57</f>
        <v>4072-2</v>
      </c>
      <c r="D204" t="str">
        <f>fossil!K57</f>
        <v>YCG</v>
      </c>
      <c r="E204" t="str">
        <f>fossil!L57</f>
        <v>5B</v>
      </c>
      <c r="F204" t="str">
        <f>fossil!M57</f>
        <v>H391</v>
      </c>
      <c r="G204">
        <f>fossil!N57</f>
        <v>0</v>
      </c>
      <c r="V204" s="101">
        <f t="shared" si="20"/>
        <v>2.9623447144183728</v>
      </c>
      <c r="W204" s="89">
        <f t="shared" si="21"/>
        <v>8.3081709000000004E-2</v>
      </c>
      <c r="X204" s="41">
        <f>'140°C'!J57</f>
        <v>2589</v>
      </c>
      <c r="Y204" s="41">
        <f>'140°C'!K57</f>
        <v>140</v>
      </c>
      <c r="Z204" s="41">
        <f>'140°C'!L57</f>
        <v>72</v>
      </c>
      <c r="AA204" s="41" t="str">
        <f>'140°C'!M57</f>
        <v>H397</v>
      </c>
      <c r="AB204" s="41" t="str">
        <f>'140°C'!N57</f>
        <v>NA</v>
      </c>
    </row>
    <row r="205" spans="1:28">
      <c r="A205" s="99">
        <f t="shared" si="15"/>
        <v>-0.53707338321879605</v>
      </c>
      <c r="B205" s="87">
        <f t="shared" si="16"/>
        <v>1.7618801E-2</v>
      </c>
      <c r="C205" t="str">
        <f>fossil!J58</f>
        <v>4074-2</v>
      </c>
      <c r="D205" t="str">
        <f>fossil!K58</f>
        <v>YCG</v>
      </c>
      <c r="E205">
        <f>fossil!L58</f>
        <v>6</v>
      </c>
      <c r="F205" t="str">
        <f>fossil!M58</f>
        <v>H391</v>
      </c>
      <c r="G205">
        <f>fossil!N58</f>
        <v>0</v>
      </c>
      <c r="V205" s="101">
        <f t="shared" si="20"/>
        <v>2.9623447144183728</v>
      </c>
      <c r="W205" s="89">
        <f t="shared" si="21"/>
        <v>8.4907870999999996E-2</v>
      </c>
      <c r="X205" s="41">
        <f>'140°C'!J58</f>
        <v>2589</v>
      </c>
      <c r="Y205" s="41">
        <f>'140°C'!K58</f>
        <v>140</v>
      </c>
      <c r="Z205" s="41">
        <f>'140°C'!L58</f>
        <v>72</v>
      </c>
      <c r="AA205" s="41" t="str">
        <f>'140°C'!M58</f>
        <v>H397</v>
      </c>
      <c r="AB205" s="41" t="str">
        <f>'140°C'!N58</f>
        <v>NA</v>
      </c>
    </row>
    <row r="206" spans="1:28">
      <c r="A206" s="99">
        <f t="shared" si="15"/>
        <v>-0.53707338321879605</v>
      </c>
      <c r="B206" s="87">
        <f t="shared" si="16"/>
        <v>1.8877204000000002E-2</v>
      </c>
      <c r="C206" t="str">
        <f>fossil!J59</f>
        <v>4076-2</v>
      </c>
      <c r="D206" t="str">
        <f>fossil!K59</f>
        <v>YCG</v>
      </c>
      <c r="E206">
        <f>fossil!L59</f>
        <v>6</v>
      </c>
      <c r="F206" t="str">
        <f>fossil!M59</f>
        <v>H391</v>
      </c>
      <c r="G206">
        <f>fossil!N59</f>
        <v>0</v>
      </c>
      <c r="V206" s="101">
        <f t="shared" si="20"/>
        <v>3.0872834510266731</v>
      </c>
      <c r="W206" s="89">
        <f t="shared" si="21"/>
        <v>9.3323337000000006E-2</v>
      </c>
      <c r="X206" s="41">
        <f>'140°C'!J59</f>
        <v>2589</v>
      </c>
      <c r="Y206" s="41">
        <f>'140°C'!K59</f>
        <v>140</v>
      </c>
      <c r="Z206" s="41">
        <f>'140°C'!L59</f>
        <v>96</v>
      </c>
      <c r="AA206" s="41" t="str">
        <f>'140°C'!M59</f>
        <v>H402</v>
      </c>
      <c r="AB206" s="41" t="str">
        <f>'140°C'!N59</f>
        <v>NA</v>
      </c>
    </row>
    <row r="207" spans="1:28">
      <c r="A207" s="99">
        <f t="shared" si="15"/>
        <v>-0.53707338321879605</v>
      </c>
      <c r="B207" s="87">
        <f t="shared" si="16"/>
        <v>1.6991353000000001E-2</v>
      </c>
      <c r="C207" t="str">
        <f>fossil!J60</f>
        <v>4077-2</v>
      </c>
      <c r="D207" t="str">
        <f>fossil!K60</f>
        <v>YCG</v>
      </c>
      <c r="E207">
        <f>fossil!L60</f>
        <v>6</v>
      </c>
      <c r="F207" t="str">
        <f>fossil!M60</f>
        <v>H391</v>
      </c>
      <c r="G207">
        <f>fossil!N60</f>
        <v>0</v>
      </c>
      <c r="V207" s="101">
        <f t="shared" si="20"/>
        <v>3.0872834510266731</v>
      </c>
      <c r="W207" s="89">
        <f t="shared" si="21"/>
        <v>9.3909145999999999E-2</v>
      </c>
      <c r="X207" s="41">
        <f>'140°C'!J60</f>
        <v>2589</v>
      </c>
      <c r="Y207" s="41">
        <f>'140°C'!K60</f>
        <v>140</v>
      </c>
      <c r="Z207" s="41">
        <f>'140°C'!L60</f>
        <v>96</v>
      </c>
      <c r="AA207" s="41" t="str">
        <f>'140°C'!M60</f>
        <v>H397</v>
      </c>
      <c r="AB207" s="41" t="str">
        <f>'140°C'!N60</f>
        <v>NA</v>
      </c>
    </row>
    <row r="208" spans="1:28">
      <c r="A208" s="99">
        <f t="shared" si="15"/>
        <v>-0.35275086015471563</v>
      </c>
      <c r="B208" s="87">
        <f t="shared" si="16"/>
        <v>1.6203903814999802E-2</v>
      </c>
      <c r="C208" t="str">
        <f>fossil!J61</f>
        <v>4081-1</v>
      </c>
      <c r="D208" t="str">
        <f>fossil!K61</f>
        <v>YLB</v>
      </c>
      <c r="E208" t="str">
        <f>fossil!L61</f>
        <v>Anglo-Scandinavian</v>
      </c>
      <c r="F208" t="str">
        <f>fossil!M61</f>
        <v>G483</v>
      </c>
      <c r="G208">
        <f>fossil!N61</f>
        <v>0</v>
      </c>
      <c r="V208" s="101">
        <f t="shared" si="20"/>
        <v>3.1841934640347294</v>
      </c>
      <c r="W208" s="89">
        <f t="shared" si="21"/>
        <v>0.109192834</v>
      </c>
      <c r="X208" s="41">
        <f>'140°C'!J61</f>
        <v>2589</v>
      </c>
      <c r="Y208" s="41">
        <f>'140°C'!K61</f>
        <v>140</v>
      </c>
      <c r="Z208" s="41">
        <f>'140°C'!L61</f>
        <v>120</v>
      </c>
      <c r="AA208" s="41" t="str">
        <f>'140°C'!M61</f>
        <v>H402</v>
      </c>
      <c r="AB208" s="41" t="str">
        <f>'140°C'!N61</f>
        <v>NA</v>
      </c>
    </row>
    <row r="209" spans="1:28">
      <c r="A209" s="99">
        <f t="shared" si="15"/>
        <v>-0.35275086015471563</v>
      </c>
      <c r="B209" s="87">
        <f t="shared" si="16"/>
        <v>1.6491992370263397E-2</v>
      </c>
      <c r="C209">
        <f>fossil!J62</f>
        <v>4082</v>
      </c>
      <c r="D209" t="str">
        <f>fossil!K62</f>
        <v>YLB</v>
      </c>
      <c r="E209" t="str">
        <f>fossil!L62</f>
        <v>Anglo-Scandinavian</v>
      </c>
      <c r="F209" t="str">
        <f>fossil!M62</f>
        <v>G483</v>
      </c>
      <c r="G209">
        <f>fossil!N62</f>
        <v>0</v>
      </c>
      <c r="V209" s="101">
        <f t="shared" si="20"/>
        <v>3.1841934640347294</v>
      </c>
      <c r="W209" s="89">
        <f t="shared" si="21"/>
        <v>0.112164376</v>
      </c>
      <c r="X209" s="41">
        <f>'140°C'!J62</f>
        <v>2589</v>
      </c>
      <c r="Y209" s="41">
        <f>'140°C'!K62</f>
        <v>140</v>
      </c>
      <c r="Z209" s="41">
        <f>'140°C'!L62</f>
        <v>120</v>
      </c>
      <c r="AA209" s="41" t="str">
        <f>'140°C'!M62</f>
        <v>H420</v>
      </c>
      <c r="AB209" s="41" t="str">
        <f>'140°C'!N62</f>
        <v>NA</v>
      </c>
    </row>
    <row r="210" spans="1:28">
      <c r="A210" s="99">
        <f t="shared" si="15"/>
        <v>-0.35275086015471563</v>
      </c>
      <c r="B210" s="87">
        <f t="shared" si="16"/>
        <v>1.6420242127456627E-2</v>
      </c>
      <c r="C210">
        <f>fossil!J63</f>
        <v>4083</v>
      </c>
      <c r="D210" t="str">
        <f>fossil!K63</f>
        <v>YLB</v>
      </c>
      <c r="E210" t="str">
        <f>fossil!L63</f>
        <v>Anglo-Scandinavian</v>
      </c>
      <c r="F210" t="str">
        <f>fossil!M63</f>
        <v>G483</v>
      </c>
      <c r="G210">
        <f>fossil!N63</f>
        <v>0</v>
      </c>
      <c r="V210" s="101">
        <f t="shared" si="20"/>
        <v>1.1050122179871045</v>
      </c>
      <c r="W210" s="89">
        <f t="shared" si="21"/>
        <v>1.7348743E-2</v>
      </c>
      <c r="X210" s="41">
        <f>'140°C'!J63</f>
        <v>4126</v>
      </c>
      <c r="Y210" s="41">
        <f>'140°C'!K63</f>
        <v>140</v>
      </c>
      <c r="Z210" s="41">
        <f>'140°C'!L63</f>
        <v>1</v>
      </c>
      <c r="AA210" s="41" t="str">
        <f>'140°C'!M63</f>
        <v>H397</v>
      </c>
      <c r="AB210" s="41" t="str">
        <f>'140°C'!N63</f>
        <v>NA</v>
      </c>
    </row>
    <row r="211" spans="1:28">
      <c r="A211" s="99">
        <f t="shared" si="15"/>
        <v>-0.35275086015471563</v>
      </c>
      <c r="B211" s="87">
        <f t="shared" si="16"/>
        <v>1.5136433408274886E-2</v>
      </c>
      <c r="C211">
        <f>fossil!J64</f>
        <v>4084</v>
      </c>
      <c r="D211" t="str">
        <f>fossil!K64</f>
        <v>YLB</v>
      </c>
      <c r="E211" t="str">
        <f>fossil!L64</f>
        <v>Anglo-Scandinavian</v>
      </c>
      <c r="F211" t="str">
        <f>fossil!M64</f>
        <v>G483</v>
      </c>
      <c r="G211">
        <f>fossil!N64</f>
        <v>0</v>
      </c>
      <c r="V211" s="101">
        <f t="shared" si="20"/>
        <v>1.1050122179871045</v>
      </c>
      <c r="W211" s="89">
        <f t="shared" si="21"/>
        <v>1.7736259000000001E-2</v>
      </c>
      <c r="X211" s="41">
        <f>'140°C'!J64</f>
        <v>4126</v>
      </c>
      <c r="Y211" s="41">
        <f>'140°C'!K64</f>
        <v>140</v>
      </c>
      <c r="Z211" s="41">
        <f>'140°C'!L64</f>
        <v>1</v>
      </c>
      <c r="AA211" s="41" t="str">
        <f>'140°C'!M64</f>
        <v>H420</v>
      </c>
      <c r="AB211" s="41" t="str">
        <f>'140°C'!N64</f>
        <v>NA</v>
      </c>
    </row>
    <row r="212" spans="1:28">
      <c r="A212" s="99">
        <f t="shared" si="15"/>
        <v>-0.35275086015471563</v>
      </c>
      <c r="B212" s="87">
        <f t="shared" si="16"/>
        <v>1.6925811246025185E-2</v>
      </c>
      <c r="C212">
        <f>fossil!J65</f>
        <v>4085</v>
      </c>
      <c r="D212" t="str">
        <f>fossil!K65</f>
        <v>YLB</v>
      </c>
      <c r="E212" t="str">
        <f>fossil!L65</f>
        <v>Anglo-Scandinavian</v>
      </c>
      <c r="F212" t="str">
        <f>fossil!M65</f>
        <v>G483</v>
      </c>
      <c r="G212">
        <f>fossil!N65</f>
        <v>0</v>
      </c>
      <c r="V212" s="101">
        <f t="shared" si="20"/>
        <v>1.4060422136510857</v>
      </c>
      <c r="W212" s="89">
        <f t="shared" si="21"/>
        <v>1.8715894E-2</v>
      </c>
      <c r="X212" s="41">
        <f>'140°C'!J65</f>
        <v>4126</v>
      </c>
      <c r="Y212" s="41">
        <f>'140°C'!K65</f>
        <v>140</v>
      </c>
      <c r="Z212" s="41">
        <f>'140°C'!L65</f>
        <v>2</v>
      </c>
      <c r="AA212" s="41" t="str">
        <f>'140°C'!M65</f>
        <v>H397</v>
      </c>
      <c r="AB212" s="41" t="str">
        <f>'140°C'!N65</f>
        <v>NA</v>
      </c>
    </row>
    <row r="213" spans="1:28">
      <c r="A213" s="99">
        <f t="shared" si="15"/>
        <v>-0.35275086015471563</v>
      </c>
      <c r="B213" s="87">
        <f t="shared" si="16"/>
        <v>1.5941616361199562E-2</v>
      </c>
      <c r="C213">
        <f>fossil!J66</f>
        <v>4086</v>
      </c>
      <c r="D213" t="str">
        <f>fossil!K66</f>
        <v>YLB</v>
      </c>
      <c r="E213" t="str">
        <f>fossil!L66</f>
        <v>Anglo-Scandinavian</v>
      </c>
      <c r="F213" t="str">
        <f>fossil!M66</f>
        <v>G483</v>
      </c>
      <c r="G213">
        <f>fossil!N66</f>
        <v>0</v>
      </c>
      <c r="V213" s="101">
        <f t="shared" si="20"/>
        <v>1.4060422136510857</v>
      </c>
      <c r="W213" s="89">
        <f t="shared" si="21"/>
        <v>2.0028122999999998E-2</v>
      </c>
      <c r="X213" s="41">
        <f>'140°C'!J66</f>
        <v>4126</v>
      </c>
      <c r="Y213" s="41">
        <f>'140°C'!K66</f>
        <v>140</v>
      </c>
      <c r="Z213" s="41">
        <f>'140°C'!L66</f>
        <v>2</v>
      </c>
      <c r="AA213" s="41" t="str">
        <f>'140°C'!M66</f>
        <v>H397</v>
      </c>
      <c r="AB213" s="41" t="str">
        <f>'140°C'!N66</f>
        <v>NA</v>
      </c>
    </row>
    <row r="214" spans="1:28">
      <c r="A214" s="99">
        <f t="shared" si="15"/>
        <v>-0.35275086015471563</v>
      </c>
      <c r="B214" s="87">
        <f t="shared" si="16"/>
        <v>1.9223476315228742E-2</v>
      </c>
      <c r="C214" t="str">
        <f>fossil!J67</f>
        <v>4087a</v>
      </c>
      <c r="D214" t="str">
        <f>fossil!K67</f>
        <v>YLB</v>
      </c>
      <c r="E214" t="str">
        <f>fossil!L67</f>
        <v>Anglo-Scandinavian</v>
      </c>
      <c r="F214" t="str">
        <f>fossil!M67</f>
        <v>G483</v>
      </c>
      <c r="G214">
        <f>fossil!N67</f>
        <v>0</v>
      </c>
      <c r="V214" s="101">
        <f t="shared" si="20"/>
        <v>1.707072209315067</v>
      </c>
      <c r="W214" s="89">
        <f t="shared" si="21"/>
        <v>3.9411624999999999E-2</v>
      </c>
      <c r="X214" s="41">
        <f>'140°C'!J67</f>
        <v>4126</v>
      </c>
      <c r="Y214" s="41">
        <f>'140°C'!K67</f>
        <v>140</v>
      </c>
      <c r="Z214" s="41">
        <f>'140°C'!L67</f>
        <v>4</v>
      </c>
      <c r="AA214" s="41" t="str">
        <f>'140°C'!M67</f>
        <v>H397</v>
      </c>
      <c r="AB214" s="41" t="str">
        <f>'140°C'!N67</f>
        <v>NA</v>
      </c>
    </row>
    <row r="215" spans="1:28">
      <c r="A215" s="99">
        <f t="shared" ref="A215:A265" si="23">LOG(A90*B$148)</f>
        <v>-0.35275086015471563</v>
      </c>
      <c r="B215" s="87">
        <f t="shared" ref="B215:B265" si="24">B90</f>
        <v>1.7454306623940263E-2</v>
      </c>
      <c r="C215" t="str">
        <f>fossil!J68</f>
        <v>4087b</v>
      </c>
      <c r="D215" t="str">
        <f>fossil!K68</f>
        <v>YLB</v>
      </c>
      <c r="E215" t="str">
        <f>fossil!L68</f>
        <v>Anglo-Scandinavian</v>
      </c>
      <c r="F215" t="str">
        <f>fossil!M68</f>
        <v>G483</v>
      </c>
      <c r="G215">
        <f>fossil!N68</f>
        <v>0</v>
      </c>
      <c r="V215" s="101">
        <f t="shared" si="20"/>
        <v>1.707072209315067</v>
      </c>
      <c r="W215" s="89">
        <f t="shared" si="21"/>
        <v>2.6994374000000002E-2</v>
      </c>
      <c r="X215" s="41">
        <f>'140°C'!J68</f>
        <v>4126</v>
      </c>
      <c r="Y215" s="41">
        <f>'140°C'!K68</f>
        <v>140</v>
      </c>
      <c r="Z215" s="41">
        <f>'140°C'!L68</f>
        <v>4</v>
      </c>
      <c r="AA215" s="41" t="str">
        <f>'140°C'!M68</f>
        <v>H397</v>
      </c>
      <c r="AB215" s="41" t="str">
        <f>'140°C'!N68</f>
        <v>NA</v>
      </c>
    </row>
    <row r="216" spans="1:28">
      <c r="A216" s="99">
        <f t="shared" si="23"/>
        <v>-0.35275086015471563</v>
      </c>
      <c r="B216" s="87">
        <f t="shared" si="24"/>
        <v>1.5994643877073809E-2</v>
      </c>
      <c r="C216" t="str">
        <f>fossil!J69</f>
        <v>4088-1</v>
      </c>
      <c r="D216" t="str">
        <f>fossil!K69</f>
        <v>YLB</v>
      </c>
      <c r="E216" t="str">
        <f>fossil!L69</f>
        <v>Anglo-Scandinavian</v>
      </c>
      <c r="F216" t="str">
        <f>fossil!M69</f>
        <v>G483</v>
      </c>
      <c r="G216">
        <f>fossil!N69</f>
        <v>0</v>
      </c>
      <c r="V216" s="101">
        <f t="shared" si="20"/>
        <v>1.8831634683707481</v>
      </c>
      <c r="W216" s="89">
        <f t="shared" si="21"/>
        <v>3.0544991000000001E-2</v>
      </c>
      <c r="X216" s="41">
        <f>'140°C'!J69</f>
        <v>4126</v>
      </c>
      <c r="Y216" s="41">
        <f>'140°C'!K69</f>
        <v>140</v>
      </c>
      <c r="Z216" s="41">
        <f>'140°C'!L69</f>
        <v>6</v>
      </c>
      <c r="AA216" s="41" t="str">
        <f>'140°C'!M69</f>
        <v>H397</v>
      </c>
      <c r="AB216" s="41" t="str">
        <f>'140°C'!N69</f>
        <v>NA</v>
      </c>
    </row>
    <row r="217" spans="1:28">
      <c r="A217" s="99">
        <f t="shared" si="23"/>
        <v>-0.35275086015471563</v>
      </c>
      <c r="B217" s="87">
        <f t="shared" si="24"/>
        <v>1.5689568535196239E-2</v>
      </c>
      <c r="C217">
        <f>fossil!J70</f>
        <v>4089</v>
      </c>
      <c r="D217" t="str">
        <f>fossil!K70</f>
        <v>YLB</v>
      </c>
      <c r="E217" t="str">
        <f>fossil!L70</f>
        <v>Anglo-Scandinavian</v>
      </c>
      <c r="F217" t="str">
        <f>fossil!M70</f>
        <v>G483</v>
      </c>
      <c r="G217">
        <f>fossil!N70</f>
        <v>0</v>
      </c>
      <c r="V217" s="101">
        <f t="shared" si="20"/>
        <v>1.8831634683707481</v>
      </c>
      <c r="W217" s="89">
        <f t="shared" si="21"/>
        <v>3.0158896000000001E-2</v>
      </c>
      <c r="X217" s="41">
        <f>'140°C'!J70</f>
        <v>4126</v>
      </c>
      <c r="Y217" s="41">
        <f>'140°C'!K70</f>
        <v>140</v>
      </c>
      <c r="Z217" s="41">
        <f>'140°C'!L70</f>
        <v>6</v>
      </c>
      <c r="AA217" s="41" t="str">
        <f>'140°C'!M70</f>
        <v>H398</v>
      </c>
      <c r="AB217" s="41" t="str">
        <f>'140°C'!N70</f>
        <v>NA</v>
      </c>
    </row>
    <row r="218" spans="1:28">
      <c r="A218" s="99">
        <f t="shared" si="23"/>
        <v>-0.35275086015471563</v>
      </c>
      <c r="B218" s="87">
        <f t="shared" si="24"/>
        <v>1.6171639730968763E-2</v>
      </c>
      <c r="C218">
        <f>fossil!J71</f>
        <v>4090</v>
      </c>
      <c r="D218" t="str">
        <f>fossil!K71</f>
        <v>YLB</v>
      </c>
      <c r="E218" t="str">
        <f>fossil!L71</f>
        <v>Anglo-Scandinavian</v>
      </c>
      <c r="F218" t="str">
        <f>fossil!M71</f>
        <v>G484</v>
      </c>
      <c r="G218">
        <f>fossil!N71</f>
        <v>0</v>
      </c>
      <c r="V218" s="101">
        <f t="shared" si="20"/>
        <v>2.008102204979048</v>
      </c>
      <c r="W218" s="89">
        <f t="shared" si="21"/>
        <v>3.3091874E-2</v>
      </c>
      <c r="X218" s="41">
        <f>'140°C'!J71</f>
        <v>4126</v>
      </c>
      <c r="Y218" s="41">
        <f>'140°C'!K71</f>
        <v>140</v>
      </c>
      <c r="Z218" s="41">
        <f>'140°C'!L71</f>
        <v>8</v>
      </c>
      <c r="AA218" s="41" t="str">
        <f>'140°C'!M71</f>
        <v>H398</v>
      </c>
      <c r="AB218" s="41" t="str">
        <f>'140°C'!N71</f>
        <v>NA</v>
      </c>
    </row>
    <row r="219" spans="1:28">
      <c r="A219" s="99">
        <f t="shared" si="23"/>
        <v>-0.35275086015471563</v>
      </c>
      <c r="B219" s="87">
        <f t="shared" si="24"/>
        <v>1.6249602742649537E-2</v>
      </c>
      <c r="C219">
        <f>fossil!J72</f>
        <v>4091</v>
      </c>
      <c r="D219" t="str">
        <f>fossil!K72</f>
        <v>YLB</v>
      </c>
      <c r="E219" t="str">
        <f>fossil!L72</f>
        <v>Anglo-Scandinavian</v>
      </c>
      <c r="F219" t="str">
        <f>fossil!M72</f>
        <v>G484</v>
      </c>
      <c r="G219">
        <f>fossil!N72</f>
        <v>0</v>
      </c>
      <c r="V219" s="101">
        <f t="shared" si="20"/>
        <v>2.008102204979048</v>
      </c>
      <c r="W219" s="89">
        <f t="shared" si="21"/>
        <v>3.3743506E-2</v>
      </c>
      <c r="X219" s="41">
        <f>'140°C'!J72</f>
        <v>4126</v>
      </c>
      <c r="Y219" s="41">
        <f>'140°C'!K72</f>
        <v>140</v>
      </c>
      <c r="Z219" s="41">
        <f>'140°C'!L72</f>
        <v>8</v>
      </c>
      <c r="AA219" s="41" t="str">
        <f>'140°C'!M72</f>
        <v>H398</v>
      </c>
      <c r="AB219" s="41" t="str">
        <f>'140°C'!N72</f>
        <v>NA</v>
      </c>
    </row>
    <row r="220" spans="1:28">
      <c r="A220" s="99">
        <f t="shared" si="23"/>
        <v>-0.35275086015471563</v>
      </c>
      <c r="B220" s="87">
        <f t="shared" si="24"/>
        <v>1.5625662060958386E-2</v>
      </c>
      <c r="C220">
        <f>fossil!J73</f>
        <v>4092</v>
      </c>
      <c r="D220" t="str">
        <f>fossil!K73</f>
        <v>YLB</v>
      </c>
      <c r="E220" t="str">
        <f>fossil!L73</f>
        <v>Anglo-Scandinavian</v>
      </c>
      <c r="F220" t="str">
        <f>fossil!M73</f>
        <v>G484</v>
      </c>
      <c r="G220">
        <f>fossil!N73</f>
        <v>0</v>
      </c>
      <c r="V220" s="101">
        <f t="shared" si="20"/>
        <v>2.4852234596987106</v>
      </c>
      <c r="W220" s="89">
        <f t="shared" si="21"/>
        <v>5.0685183000000002E-2</v>
      </c>
      <c r="X220" s="41">
        <f>'140°C'!J73</f>
        <v>4126</v>
      </c>
      <c r="Y220" s="41">
        <f>'140°C'!K73</f>
        <v>140</v>
      </c>
      <c r="Z220" s="41">
        <f>'140°C'!L73</f>
        <v>24</v>
      </c>
      <c r="AA220" s="41" t="str">
        <f>'140°C'!M73</f>
        <v>H398</v>
      </c>
      <c r="AB220" s="41" t="str">
        <f>'140°C'!N73</f>
        <v>NA</v>
      </c>
    </row>
    <row r="221" spans="1:28">
      <c r="A221" s="99">
        <f t="shared" si="23"/>
        <v>-0.35275086015471563</v>
      </c>
      <c r="B221" s="87">
        <f t="shared" si="24"/>
        <v>1.7259635020018853E-2</v>
      </c>
      <c r="C221">
        <f>fossil!J74</f>
        <v>4094</v>
      </c>
      <c r="D221" t="str">
        <f>fossil!K74</f>
        <v>YLB</v>
      </c>
      <c r="E221" t="str">
        <f>fossil!L74</f>
        <v>Anglo-Scandinavian</v>
      </c>
      <c r="F221" t="str">
        <f>fossil!M74</f>
        <v>G484</v>
      </c>
      <c r="G221">
        <f>fossil!N74</f>
        <v>0</v>
      </c>
      <c r="V221" s="101">
        <f t="shared" si="20"/>
        <v>2.4852234596987106</v>
      </c>
      <c r="W221" s="89">
        <f t="shared" si="21"/>
        <v>4.5974173E-2</v>
      </c>
      <c r="X221" s="41">
        <f>'140°C'!J74</f>
        <v>4126</v>
      </c>
      <c r="Y221" s="41">
        <f>'140°C'!K74</f>
        <v>140</v>
      </c>
      <c r="Z221" s="41">
        <f>'140°C'!L74</f>
        <v>24</v>
      </c>
      <c r="AA221" s="41" t="str">
        <f>'140°C'!M74</f>
        <v>H398</v>
      </c>
      <c r="AB221" s="41" t="str">
        <f>'140°C'!N74</f>
        <v>NA</v>
      </c>
    </row>
    <row r="222" spans="1:28">
      <c r="A222" s="99">
        <f t="shared" si="23"/>
        <v>-0.35275086015471563</v>
      </c>
      <c r="B222" s="87">
        <f t="shared" si="24"/>
        <v>1.5587086792478428E-2</v>
      </c>
      <c r="C222" t="str">
        <f>fossil!J75</f>
        <v>4081-2</v>
      </c>
      <c r="D222" t="str">
        <f>fossil!K75</f>
        <v>YLB</v>
      </c>
      <c r="E222" t="str">
        <f>fossil!L75</f>
        <v>Anglo-Scandinavian</v>
      </c>
      <c r="F222" t="str">
        <f>fossil!M75</f>
        <v>H391</v>
      </c>
      <c r="G222">
        <f>fossil!N75</f>
        <v>0</v>
      </c>
      <c r="V222" s="101">
        <f t="shared" si="20"/>
        <v>2.7862534553626919</v>
      </c>
      <c r="W222" s="89">
        <f t="shared" si="21"/>
        <v>5.9331898000000001E-2</v>
      </c>
      <c r="X222" s="41">
        <f>'140°C'!J75</f>
        <v>4126</v>
      </c>
      <c r="Y222" s="41">
        <f>'140°C'!K75</f>
        <v>140</v>
      </c>
      <c r="Z222" s="41">
        <f>'140°C'!L75</f>
        <v>48</v>
      </c>
      <c r="AA222" s="41" t="str">
        <f>'140°C'!M75</f>
        <v>G483</v>
      </c>
      <c r="AB222" s="41" t="str">
        <f>'140°C'!N75</f>
        <v>NA</v>
      </c>
    </row>
    <row r="223" spans="1:28">
      <c r="A223" s="99">
        <f t="shared" si="23"/>
        <v>-0.35275086015471563</v>
      </c>
      <c r="B223" s="87">
        <f t="shared" si="24"/>
        <v>1.816741143734036E-2</v>
      </c>
      <c r="C223" t="str">
        <f>fossil!J76</f>
        <v>4088-2</v>
      </c>
      <c r="D223" t="str">
        <f>fossil!K76</f>
        <v>YLB</v>
      </c>
      <c r="E223" t="str">
        <f>fossil!L76</f>
        <v>Anglo-Scandinavian</v>
      </c>
      <c r="F223" t="str">
        <f>fossil!M76</f>
        <v>H391</v>
      </c>
      <c r="G223" t="str">
        <f>fossil!N76</f>
        <v>contam nh4</v>
      </c>
      <c r="V223" s="101">
        <f t="shared" si="20"/>
        <v>2.7862534553626919</v>
      </c>
      <c r="W223" s="89">
        <f t="shared" si="21"/>
        <v>5.7625876999999999E-2</v>
      </c>
      <c r="X223" s="41">
        <f>'140°C'!J76</f>
        <v>4126</v>
      </c>
      <c r="Y223" s="41">
        <f>'140°C'!K76</f>
        <v>140</v>
      </c>
      <c r="Z223" s="41">
        <f>'140°C'!L76</f>
        <v>48</v>
      </c>
      <c r="AA223" s="41" t="str">
        <f>'140°C'!M76</f>
        <v>G483</v>
      </c>
      <c r="AB223" s="41" t="str">
        <f>'140°C'!N76</f>
        <v>NA</v>
      </c>
    </row>
    <row r="224" spans="1:28">
      <c r="A224" s="99">
        <f t="shared" si="23"/>
        <v>-0.35275086015471563</v>
      </c>
      <c r="B224" s="87">
        <f t="shared" si="24"/>
        <v>3.2803367466644771E-2</v>
      </c>
      <c r="C224" s="138">
        <f>fossil!J77</f>
        <v>4093</v>
      </c>
      <c r="D224" s="138" t="str">
        <f>fossil!K77</f>
        <v>YLB</v>
      </c>
      <c r="E224" s="138" t="str">
        <f>fossil!L77</f>
        <v>Anglo-Scandinavian</v>
      </c>
      <c r="F224" s="138" t="str">
        <f>fossil!M77</f>
        <v>H391</v>
      </c>
      <c r="G224" s="138" t="str">
        <f>fossil!N77</f>
        <v>contam nh4</v>
      </c>
      <c r="V224" s="101">
        <f t="shared" si="20"/>
        <v>2.7862534553626919</v>
      </c>
      <c r="W224" s="89">
        <f t="shared" si="21"/>
        <v>5.0989868000000001E-2</v>
      </c>
      <c r="X224" s="41">
        <f>'140°C'!J77</f>
        <v>4126</v>
      </c>
      <c r="Y224" s="41">
        <f>'140°C'!K77</f>
        <v>140</v>
      </c>
      <c r="Z224" s="41">
        <f>'140°C'!L77</f>
        <v>48</v>
      </c>
      <c r="AA224" s="41" t="str">
        <f>'140°C'!M77</f>
        <v>H398</v>
      </c>
      <c r="AB224" s="41" t="str">
        <f>'140°C'!N77</f>
        <v>NA</v>
      </c>
    </row>
    <row r="225" spans="1:28">
      <c r="A225" s="99">
        <f t="shared" si="23"/>
        <v>-0.35275086015471563</v>
      </c>
      <c r="B225" s="87">
        <f t="shared" si="24"/>
        <v>1.7371401334596508E-2</v>
      </c>
      <c r="C225">
        <f>fossil!J78</f>
        <v>4121</v>
      </c>
      <c r="D225" t="str">
        <f>fossil!K78</f>
        <v>YSG</v>
      </c>
      <c r="E225" t="str">
        <f>fossil!L78</f>
        <v>Anglo-Scandinavian</v>
      </c>
      <c r="F225" t="str">
        <f>fossil!M78</f>
        <v>G483</v>
      </c>
      <c r="G225">
        <f>fossil!N78</f>
        <v>0</v>
      </c>
      <c r="V225" s="101">
        <f t="shared" si="20"/>
        <v>2.7862534553626919</v>
      </c>
      <c r="W225" s="89">
        <f t="shared" si="21"/>
        <v>5.4961659000000003E-2</v>
      </c>
      <c r="X225" s="41">
        <f>'140°C'!J78</f>
        <v>4126</v>
      </c>
      <c r="Y225" s="41">
        <f>'140°C'!K78</f>
        <v>140</v>
      </c>
      <c r="Z225" s="41">
        <f>'140°C'!L78</f>
        <v>48</v>
      </c>
      <c r="AA225" s="41" t="str">
        <f>'140°C'!M78</f>
        <v>H398</v>
      </c>
      <c r="AB225" s="41" t="str">
        <f>'140°C'!N78</f>
        <v>NA</v>
      </c>
    </row>
    <row r="226" spans="1:28">
      <c r="A226" s="99">
        <f t="shared" si="23"/>
        <v>-0.35275086015471563</v>
      </c>
      <c r="B226" s="87">
        <f t="shared" si="24"/>
        <v>1.47072270261539E-2</v>
      </c>
      <c r="C226">
        <f>fossil!J79</f>
        <v>4122</v>
      </c>
      <c r="D226" t="str">
        <f>fossil!K79</f>
        <v>YSG</v>
      </c>
      <c r="E226" t="str">
        <f>fossil!L79</f>
        <v>Anglo-Scandinavian</v>
      </c>
      <c r="F226" t="str">
        <f>fossil!M79</f>
        <v>G483</v>
      </c>
      <c r="G226">
        <f>fossil!N79</f>
        <v>0</v>
      </c>
      <c r="V226" s="101">
        <f t="shared" si="20"/>
        <v>2.9623447144183728</v>
      </c>
      <c r="W226" s="89">
        <f t="shared" si="21"/>
        <v>5.5588578E-2</v>
      </c>
      <c r="X226" s="41">
        <f>'140°C'!J79</f>
        <v>4126</v>
      </c>
      <c r="Y226" s="41">
        <f>'140°C'!K79</f>
        <v>140</v>
      </c>
      <c r="Z226" s="41">
        <f>'140°C'!L79</f>
        <v>72</v>
      </c>
      <c r="AA226" s="41" t="str">
        <f>'140°C'!M79</f>
        <v>H420</v>
      </c>
      <c r="AB226" s="41" t="str">
        <f>'140°C'!N79</f>
        <v>NA</v>
      </c>
    </row>
    <row r="227" spans="1:28">
      <c r="A227" s="99">
        <f t="shared" si="23"/>
        <v>-0.35275086015471563</v>
      </c>
      <c r="B227" s="87">
        <f t="shared" si="24"/>
        <v>1.8322467914321291E-2</v>
      </c>
      <c r="C227">
        <f>fossil!J80</f>
        <v>4123</v>
      </c>
      <c r="D227" t="str">
        <f>fossil!K80</f>
        <v>YSG</v>
      </c>
      <c r="E227" t="str">
        <f>fossil!L80</f>
        <v>Anglo-Scandinavian</v>
      </c>
      <c r="F227" t="str">
        <f>fossil!M80</f>
        <v>G483</v>
      </c>
      <c r="G227">
        <f>fossil!N80</f>
        <v>0</v>
      </c>
      <c r="V227" s="101">
        <f t="shared" si="20"/>
        <v>3.0872834510266731</v>
      </c>
      <c r="W227" s="89">
        <f t="shared" si="21"/>
        <v>6.3749372999999998E-2</v>
      </c>
      <c r="X227" s="41">
        <f>'140°C'!J80</f>
        <v>4126</v>
      </c>
      <c r="Y227" s="41">
        <f>'140°C'!K80</f>
        <v>140</v>
      </c>
      <c r="Z227" s="41">
        <f>'140°C'!L80</f>
        <v>96</v>
      </c>
      <c r="AA227" s="41" t="str">
        <f>'140°C'!M80</f>
        <v>H398</v>
      </c>
      <c r="AB227" s="41" t="str">
        <f>'140°C'!N80</f>
        <v>NA</v>
      </c>
    </row>
    <row r="228" spans="1:28">
      <c r="A228" s="99">
        <f t="shared" si="23"/>
        <v>-0.35275086015471563</v>
      </c>
      <c r="B228" s="87">
        <f t="shared" si="24"/>
        <v>1.841729592988529E-2</v>
      </c>
      <c r="C228">
        <f>fossil!J81</f>
        <v>4124</v>
      </c>
      <c r="D228" t="str">
        <f>fossil!K81</f>
        <v>YSG</v>
      </c>
      <c r="E228" t="str">
        <f>fossil!L81</f>
        <v>Anglo-Scandinavian</v>
      </c>
      <c r="F228" t="str">
        <f>fossil!M81</f>
        <v>G483</v>
      </c>
      <c r="G228">
        <f>fossil!N81</f>
        <v>0</v>
      </c>
      <c r="V228" s="101">
        <f t="shared" si="20"/>
        <v>3.0872834510266731</v>
      </c>
      <c r="W228" s="89">
        <f t="shared" si="21"/>
        <v>6.4773846999999996E-2</v>
      </c>
      <c r="X228" s="41">
        <f>'140°C'!J81</f>
        <v>4126</v>
      </c>
      <c r="Y228" s="41">
        <f>'140°C'!K81</f>
        <v>140</v>
      </c>
      <c r="Z228" s="41">
        <f>'140°C'!L81</f>
        <v>96</v>
      </c>
      <c r="AA228" s="41" t="str">
        <f>'140°C'!M81</f>
        <v>H398</v>
      </c>
      <c r="AB228" s="41" t="str">
        <f>'140°C'!N81</f>
        <v>NA</v>
      </c>
    </row>
    <row r="229" spans="1:28">
      <c r="A229" s="99">
        <f t="shared" si="23"/>
        <v>-0.35275086015471563</v>
      </c>
      <c r="B229" s="87">
        <f t="shared" si="24"/>
        <v>1.7082486091960468E-2</v>
      </c>
      <c r="C229">
        <f>fossil!J82</f>
        <v>4125</v>
      </c>
      <c r="D229" t="str">
        <f>fossil!K82</f>
        <v>YSG</v>
      </c>
      <c r="E229" t="str">
        <f>fossil!L82</f>
        <v>Anglo-Scandinavian</v>
      </c>
      <c r="F229" t="str">
        <f>fossil!M82</f>
        <v>G483</v>
      </c>
      <c r="G229">
        <f>fossil!N82</f>
        <v>0</v>
      </c>
      <c r="V229" s="101">
        <f t="shared" ref="V229:V252" si="25">LOG(G104*W$148)</f>
        <v>3.1841934640347294</v>
      </c>
      <c r="W229" s="89">
        <f t="shared" ref="W229:W252" si="26">H104</f>
        <v>7.1090485999999994E-2</v>
      </c>
      <c r="X229" s="41">
        <f>'140°C'!J82</f>
        <v>4126</v>
      </c>
      <c r="Y229" s="41">
        <f>'140°C'!K82</f>
        <v>140</v>
      </c>
      <c r="Z229" s="41">
        <f>'140°C'!L82</f>
        <v>120</v>
      </c>
      <c r="AA229" s="41" t="str">
        <f>'140°C'!M82</f>
        <v>H420</v>
      </c>
      <c r="AB229" s="41" t="str">
        <f>'140°C'!N82</f>
        <v>NA</v>
      </c>
    </row>
    <row r="230" spans="1:28">
      <c r="A230" s="99">
        <f t="shared" si="23"/>
        <v>-0.5892932714108815</v>
      </c>
      <c r="B230" s="87">
        <f t="shared" si="24"/>
        <v>1.7159670914415826E-2</v>
      </c>
      <c r="C230">
        <f>fossil!J83</f>
        <v>3944</v>
      </c>
      <c r="D230" t="str">
        <f>fossil!K83</f>
        <v>NBG</v>
      </c>
      <c r="E230">
        <f>fossil!L83</f>
        <v>6</v>
      </c>
      <c r="F230" t="str">
        <f>fossil!M83</f>
        <v>G483</v>
      </c>
      <c r="G230">
        <f>fossil!N83</f>
        <v>0</v>
      </c>
      <c r="V230" s="101">
        <f t="shared" si="25"/>
        <v>3.1841934640347294</v>
      </c>
      <c r="W230" s="89">
        <f t="shared" si="26"/>
        <v>6.7701660999999996E-2</v>
      </c>
      <c r="X230" s="41">
        <f>'140°C'!J83</f>
        <v>4126</v>
      </c>
      <c r="Y230" s="41">
        <f>'140°C'!K83</f>
        <v>140</v>
      </c>
      <c r="Z230" s="41">
        <f>'140°C'!L83</f>
        <v>120</v>
      </c>
      <c r="AA230" s="41" t="str">
        <f>'140°C'!M83</f>
        <v>H420</v>
      </c>
      <c r="AB230" s="41" t="str">
        <f>'140°C'!N83</f>
        <v>NA</v>
      </c>
    </row>
    <row r="231" spans="1:28">
      <c r="A231" s="99">
        <f t="shared" si="23"/>
        <v>-0.5892932714108815</v>
      </c>
      <c r="B231" s="87">
        <f t="shared" si="24"/>
        <v>1.619365429650545E-2</v>
      </c>
      <c r="C231">
        <f>fossil!J84</f>
        <v>3945</v>
      </c>
      <c r="D231" t="str">
        <f>fossil!K84</f>
        <v>NBG</v>
      </c>
      <c r="E231">
        <f>fossil!L84</f>
        <v>6</v>
      </c>
      <c r="F231" t="str">
        <f>fossil!M84</f>
        <v>G483</v>
      </c>
      <c r="G231">
        <f>fossil!N84</f>
        <v>0</v>
      </c>
      <c r="V231" s="101">
        <f t="shared" si="25"/>
        <v>1.1050122179871045</v>
      </c>
      <c r="W231" s="89">
        <f t="shared" si="26"/>
        <v>1.7099256E-2</v>
      </c>
      <c r="X231" s="41">
        <f>'140°C'!J84</f>
        <v>4129</v>
      </c>
      <c r="Y231" s="41">
        <f>'140°C'!K84</f>
        <v>140</v>
      </c>
      <c r="Z231" s="41">
        <f>'140°C'!L84</f>
        <v>1</v>
      </c>
      <c r="AA231" s="41" t="str">
        <f>'140°C'!M84</f>
        <v>H398</v>
      </c>
      <c r="AB231" s="41" t="str">
        <f>'140°C'!N84</f>
        <v>NA</v>
      </c>
    </row>
    <row r="232" spans="1:28">
      <c r="A232" s="99">
        <f t="shared" si="23"/>
        <v>-0.5892932714108815</v>
      </c>
      <c r="B232" s="87">
        <f t="shared" si="24"/>
        <v>1.6040301927413264E-2</v>
      </c>
      <c r="C232">
        <f>fossil!J85</f>
        <v>3946</v>
      </c>
      <c r="D232" t="str">
        <f>fossil!K85</f>
        <v>NBG</v>
      </c>
      <c r="E232">
        <f>fossil!L85</f>
        <v>6</v>
      </c>
      <c r="F232" t="str">
        <f>fossil!M85</f>
        <v>G483</v>
      </c>
      <c r="G232">
        <f>fossil!N85</f>
        <v>0</v>
      </c>
      <c r="V232" s="101">
        <f t="shared" si="25"/>
        <v>1.1050122179871045</v>
      </c>
      <c r="W232" s="89">
        <f t="shared" si="26"/>
        <v>1.9916211E-2</v>
      </c>
      <c r="X232" s="41">
        <f>'140°C'!J85</f>
        <v>4129</v>
      </c>
      <c r="Y232" s="41">
        <f>'140°C'!K85</f>
        <v>140</v>
      </c>
      <c r="Z232" s="41">
        <f>'140°C'!L85</f>
        <v>1</v>
      </c>
      <c r="AA232" s="41" t="str">
        <f>'140°C'!M85</f>
        <v>H398</v>
      </c>
      <c r="AB232" s="41" t="str">
        <f>'140°C'!N85</f>
        <v>NA</v>
      </c>
    </row>
    <row r="233" spans="1:28">
      <c r="A233" s="99">
        <f t="shared" si="23"/>
        <v>-0.5892932714108815</v>
      </c>
      <c r="B233" s="87">
        <f t="shared" si="24"/>
        <v>1.6244307045225E-2</v>
      </c>
      <c r="C233">
        <f>fossil!J86</f>
        <v>3947</v>
      </c>
      <c r="D233" t="str">
        <f>fossil!K86</f>
        <v>NBG</v>
      </c>
      <c r="E233">
        <f>fossil!L86</f>
        <v>6</v>
      </c>
      <c r="F233" t="str">
        <f>fossil!M86</f>
        <v>G483</v>
      </c>
      <c r="G233">
        <f>fossil!N86</f>
        <v>0</v>
      </c>
      <c r="V233" s="101">
        <f t="shared" si="25"/>
        <v>1.4060422136510857</v>
      </c>
      <c r="W233" s="89">
        <f t="shared" si="26"/>
        <v>1.6609722E-2</v>
      </c>
      <c r="X233" s="41">
        <f>'140°C'!J86</f>
        <v>4129</v>
      </c>
      <c r="Y233" s="41">
        <f>'140°C'!K86</f>
        <v>140</v>
      </c>
      <c r="Z233" s="41">
        <f>'140°C'!L86</f>
        <v>2</v>
      </c>
      <c r="AA233" s="41" t="str">
        <f>'140°C'!M86</f>
        <v>H398</v>
      </c>
      <c r="AB233" s="41" t="str">
        <f>'140°C'!N86</f>
        <v>NA</v>
      </c>
    </row>
    <row r="234" spans="1:28">
      <c r="A234" s="99">
        <f t="shared" si="23"/>
        <v>-0.5892932714108815</v>
      </c>
      <c r="B234" s="87">
        <f t="shared" si="24"/>
        <v>1.6190970969570315E-2</v>
      </c>
      <c r="C234">
        <f>fossil!J87</f>
        <v>3948</v>
      </c>
      <c r="D234" t="str">
        <f>fossil!K87</f>
        <v>NBG</v>
      </c>
      <c r="E234">
        <f>fossil!L87</f>
        <v>6</v>
      </c>
      <c r="F234" t="str">
        <f>fossil!M87</f>
        <v>G483</v>
      </c>
      <c r="G234">
        <f>fossil!N87</f>
        <v>0</v>
      </c>
      <c r="V234" s="101">
        <f t="shared" si="25"/>
        <v>1.4060422136510857</v>
      </c>
      <c r="W234" s="89">
        <f t="shared" si="26"/>
        <v>1.7716188000000001E-2</v>
      </c>
      <c r="X234" s="41">
        <f>'140°C'!J87</f>
        <v>4129</v>
      </c>
      <c r="Y234" s="41">
        <f>'140°C'!K87</f>
        <v>140</v>
      </c>
      <c r="Z234" s="41">
        <f>'140°C'!L87</f>
        <v>2</v>
      </c>
      <c r="AA234" s="41" t="str">
        <f>'140°C'!M87</f>
        <v>H398</v>
      </c>
      <c r="AB234" s="41" t="str">
        <f>'140°C'!N87</f>
        <v>NA</v>
      </c>
    </row>
    <row r="235" spans="1:28">
      <c r="A235" s="99">
        <f t="shared" si="23"/>
        <v>-0.5892932714108815</v>
      </c>
      <c r="B235" s="87">
        <f t="shared" si="24"/>
        <v>1.6845620708985001E-2</v>
      </c>
      <c r="C235">
        <f>fossil!J88</f>
        <v>3949</v>
      </c>
      <c r="D235" t="str">
        <f>fossil!K88</f>
        <v>NBG</v>
      </c>
      <c r="E235">
        <f>fossil!L88</f>
        <v>6</v>
      </c>
      <c r="F235" t="str">
        <f>fossil!M88</f>
        <v>G483</v>
      </c>
      <c r="G235">
        <f>fossil!N88</f>
        <v>0</v>
      </c>
      <c r="V235" s="101">
        <f t="shared" si="25"/>
        <v>1.707072209315067</v>
      </c>
      <c r="W235" s="89">
        <f t="shared" si="26"/>
        <v>2.3254540000000001E-2</v>
      </c>
      <c r="X235" s="41">
        <f>'140°C'!J88</f>
        <v>4129</v>
      </c>
      <c r="Y235" s="41">
        <f>'140°C'!K88</f>
        <v>140</v>
      </c>
      <c r="Z235" s="41">
        <f>'140°C'!L88</f>
        <v>4</v>
      </c>
      <c r="AA235" s="41" t="str">
        <f>'140°C'!M88</f>
        <v>H398</v>
      </c>
      <c r="AB235" s="41" t="str">
        <f>'140°C'!N88</f>
        <v>NA</v>
      </c>
    </row>
    <row r="236" spans="1:28">
      <c r="A236" s="99">
        <f t="shared" si="23"/>
        <v>-0.64866141168266522</v>
      </c>
      <c r="B236" s="87">
        <f t="shared" si="24"/>
        <v>1.7846760682037652E-2</v>
      </c>
      <c r="C236">
        <f>fossil!J89</f>
        <v>3950</v>
      </c>
      <c r="D236" t="str">
        <f>fossil!K89</f>
        <v>NBG</v>
      </c>
      <c r="E236">
        <f>fossil!L89</f>
        <v>8</v>
      </c>
      <c r="F236" t="str">
        <f>fossil!M89</f>
        <v>G483</v>
      </c>
      <c r="G236">
        <f>fossil!N89</f>
        <v>0</v>
      </c>
      <c r="V236" s="101">
        <f t="shared" si="25"/>
        <v>1.707072209315067</v>
      </c>
      <c r="W236" s="89">
        <f t="shared" si="26"/>
        <v>2.8351015E-2</v>
      </c>
      <c r="X236" s="41">
        <f>'140°C'!J89</f>
        <v>4129</v>
      </c>
      <c r="Y236" s="41">
        <f>'140°C'!K89</f>
        <v>140</v>
      </c>
      <c r="Z236" s="41">
        <f>'140°C'!L89</f>
        <v>4</v>
      </c>
      <c r="AA236" s="41" t="str">
        <f>'140°C'!M89</f>
        <v>H398</v>
      </c>
      <c r="AB236" s="41" t="str">
        <f>'140°C'!N89</f>
        <v>NA</v>
      </c>
    </row>
    <row r="237" spans="1:28">
      <c r="A237" s="99">
        <f t="shared" si="23"/>
        <v>-0.64866141168266522</v>
      </c>
      <c r="B237" s="87">
        <f t="shared" si="24"/>
        <v>1.5949309212696036E-2</v>
      </c>
      <c r="C237">
        <f>fossil!J90</f>
        <v>3951</v>
      </c>
      <c r="D237" t="str">
        <f>fossil!K90</f>
        <v>NBG</v>
      </c>
      <c r="E237">
        <f>fossil!L90</f>
        <v>8</v>
      </c>
      <c r="F237" t="str">
        <f>fossil!M90</f>
        <v>G483</v>
      </c>
      <c r="G237">
        <f>fossil!N90</f>
        <v>0</v>
      </c>
      <c r="V237" s="101">
        <f t="shared" si="25"/>
        <v>1.8831634683707481</v>
      </c>
      <c r="W237" s="89">
        <f t="shared" si="26"/>
        <v>2.8613270999999999E-2</v>
      </c>
      <c r="X237" s="41">
        <f>'140°C'!J90</f>
        <v>4129</v>
      </c>
      <c r="Y237" s="41">
        <f>'140°C'!K90</f>
        <v>140</v>
      </c>
      <c r="Z237" s="41">
        <f>'140°C'!L90</f>
        <v>6</v>
      </c>
      <c r="AA237" s="41" t="str">
        <f>'140°C'!M90</f>
        <v>H398</v>
      </c>
      <c r="AB237" s="41" t="str">
        <f>'140°C'!N90</f>
        <v>NA</v>
      </c>
    </row>
    <row r="238" spans="1:28">
      <c r="A238" s="99">
        <f t="shared" si="23"/>
        <v>-0.64866141168266522</v>
      </c>
      <c r="B238" s="87">
        <f t="shared" si="24"/>
        <v>1.7391745100153989E-2</v>
      </c>
      <c r="C238">
        <f>fossil!J91</f>
        <v>3952</v>
      </c>
      <c r="D238" t="str">
        <f>fossil!K91</f>
        <v>NBG</v>
      </c>
      <c r="E238">
        <f>fossil!L91</f>
        <v>8</v>
      </c>
      <c r="F238" t="str">
        <f>fossil!M91</f>
        <v>G483</v>
      </c>
      <c r="G238">
        <f>fossil!N91</f>
        <v>0</v>
      </c>
      <c r="V238" s="101">
        <f t="shared" si="25"/>
        <v>1.8831634683707481</v>
      </c>
      <c r="W238" s="89">
        <f t="shared" si="26"/>
        <v>3.0024094000000001E-2</v>
      </c>
      <c r="X238" s="41">
        <f>'140°C'!J91</f>
        <v>4129</v>
      </c>
      <c r="Y238" s="41">
        <f>'140°C'!K91</f>
        <v>140</v>
      </c>
      <c r="Z238" s="41">
        <f>'140°C'!L91</f>
        <v>6</v>
      </c>
      <c r="AA238" s="41" t="str">
        <f>'140°C'!M91</f>
        <v>H398</v>
      </c>
      <c r="AB238" s="41" t="str">
        <f>'140°C'!N91</f>
        <v>NA</v>
      </c>
    </row>
    <row r="239" spans="1:28">
      <c r="A239" s="99">
        <f t="shared" si="23"/>
        <v>-0.64866141168266522</v>
      </c>
      <c r="B239" s="87">
        <f t="shared" si="24"/>
        <v>1.5979792853708874E-2</v>
      </c>
      <c r="C239">
        <f>fossil!J92</f>
        <v>3953</v>
      </c>
      <c r="D239" t="str">
        <f>fossil!K92</f>
        <v>NBG</v>
      </c>
      <c r="E239">
        <f>fossil!L92</f>
        <v>8</v>
      </c>
      <c r="F239" t="str">
        <f>fossil!M92</f>
        <v>G483</v>
      </c>
      <c r="G239">
        <f>fossil!N92</f>
        <v>0</v>
      </c>
      <c r="V239" s="101">
        <f t="shared" si="25"/>
        <v>2.008102204979048</v>
      </c>
      <c r="W239" s="89">
        <f t="shared" si="26"/>
        <v>2.9981653E-2</v>
      </c>
      <c r="X239" s="41">
        <f>'140°C'!J92</f>
        <v>4129</v>
      </c>
      <c r="Y239" s="41">
        <f>'140°C'!K92</f>
        <v>140</v>
      </c>
      <c r="Z239" s="41">
        <f>'140°C'!L92</f>
        <v>8</v>
      </c>
      <c r="AA239" s="41" t="str">
        <f>'140°C'!M92</f>
        <v>H398</v>
      </c>
      <c r="AB239" s="41" t="str">
        <f>'140°C'!N92</f>
        <v>NA</v>
      </c>
    </row>
    <row r="240" spans="1:28">
      <c r="A240" s="99">
        <f t="shared" si="23"/>
        <v>-0.64866141168266522</v>
      </c>
      <c r="B240" s="87">
        <f t="shared" si="24"/>
        <v>1.6786882116221577E-2</v>
      </c>
      <c r="C240">
        <f>fossil!J93</f>
        <v>3954</v>
      </c>
      <c r="D240" t="str">
        <f>fossil!K93</f>
        <v>NBG</v>
      </c>
      <c r="E240">
        <f>fossil!L93</f>
        <v>8</v>
      </c>
      <c r="F240" t="str">
        <f>fossil!M93</f>
        <v>G483</v>
      </c>
      <c r="G240">
        <f>fossil!N93</f>
        <v>0</v>
      </c>
      <c r="V240" s="101">
        <f t="shared" si="25"/>
        <v>2.008102204979048</v>
      </c>
      <c r="W240" s="89">
        <f t="shared" si="26"/>
        <v>3.5998308E-2</v>
      </c>
      <c r="X240" s="41">
        <f>'140°C'!J93</f>
        <v>4129</v>
      </c>
      <c r="Y240" s="41">
        <f>'140°C'!K93</f>
        <v>140</v>
      </c>
      <c r="Z240" s="41">
        <f>'140°C'!L93</f>
        <v>8</v>
      </c>
      <c r="AA240" s="41" t="str">
        <f>'140°C'!M93</f>
        <v>H398</v>
      </c>
      <c r="AB240" s="41" t="str">
        <f>'140°C'!N93</f>
        <v>NA</v>
      </c>
    </row>
    <row r="241" spans="1:28">
      <c r="A241" s="99">
        <f t="shared" si="23"/>
        <v>-0.64866141168266522</v>
      </c>
      <c r="B241" s="87">
        <f t="shared" si="24"/>
        <v>1.7280151535187232E-2</v>
      </c>
      <c r="C241">
        <f>fossil!J94</f>
        <v>3955</v>
      </c>
      <c r="D241" t="str">
        <f>fossil!K94</f>
        <v>NBG</v>
      </c>
      <c r="E241">
        <f>fossil!L94</f>
        <v>8</v>
      </c>
      <c r="F241" t="str">
        <f>fossil!M94</f>
        <v>G483</v>
      </c>
      <c r="G241">
        <f>fossil!N94</f>
        <v>0</v>
      </c>
      <c r="V241" s="101">
        <f t="shared" si="25"/>
        <v>2.4852234596987106</v>
      </c>
      <c r="W241" s="89">
        <f t="shared" si="26"/>
        <v>4.2569167999999998E-2</v>
      </c>
      <c r="X241" s="41">
        <f>'140°C'!J94</f>
        <v>4129</v>
      </c>
      <c r="Y241" s="41">
        <f>'140°C'!K94</f>
        <v>140</v>
      </c>
      <c r="Z241" s="41">
        <f>'140°C'!L94</f>
        <v>24</v>
      </c>
      <c r="AA241" s="41" t="str">
        <f>'140°C'!M94</f>
        <v>H398</v>
      </c>
      <c r="AB241" s="41" t="str">
        <f>'140°C'!N94</f>
        <v>NA</v>
      </c>
    </row>
    <row r="242" spans="1:28">
      <c r="A242" s="99">
        <f t="shared" si="23"/>
        <v>-0.64866141168266522</v>
      </c>
      <c r="B242" s="87">
        <f t="shared" si="24"/>
        <v>1.5877471810872828E-2</v>
      </c>
      <c r="C242">
        <f>fossil!J95</f>
        <v>3956</v>
      </c>
      <c r="D242" t="str">
        <f>fossil!K95</f>
        <v>NBG</v>
      </c>
      <c r="E242">
        <f>fossil!L95</f>
        <v>8</v>
      </c>
      <c r="F242" t="str">
        <f>fossil!M95</f>
        <v>G483</v>
      </c>
      <c r="G242">
        <f>fossil!N95</f>
        <v>0</v>
      </c>
      <c r="V242" s="101">
        <f t="shared" si="25"/>
        <v>2.4852234596987106</v>
      </c>
      <c r="W242" s="89">
        <f t="shared" si="26"/>
        <v>4.6794460000000003E-2</v>
      </c>
      <c r="X242" s="41">
        <f>'140°C'!J95</f>
        <v>4129</v>
      </c>
      <c r="Y242" s="41">
        <f>'140°C'!K95</f>
        <v>140</v>
      </c>
      <c r="Z242" s="41">
        <f>'140°C'!L95</f>
        <v>24</v>
      </c>
      <c r="AA242" s="41" t="str">
        <f>'140°C'!M95</f>
        <v>H398</v>
      </c>
      <c r="AB242" s="41" t="str">
        <f>'140°C'!N95</f>
        <v>NA</v>
      </c>
    </row>
    <row r="243" spans="1:28">
      <c r="A243" s="99">
        <f t="shared" si="23"/>
        <v>-0.64866141168266522</v>
      </c>
      <c r="B243" s="87">
        <f t="shared" si="24"/>
        <v>1.6249189159375649E-2</v>
      </c>
      <c r="C243">
        <f>fossil!J96</f>
        <v>3967</v>
      </c>
      <c r="D243" t="str">
        <f>fossil!K96</f>
        <v>NBG</v>
      </c>
      <c r="E243">
        <f>fossil!L96</f>
        <v>8</v>
      </c>
      <c r="F243" t="str">
        <f>fossil!M96</f>
        <v>G483</v>
      </c>
      <c r="G243">
        <f>fossil!N96</f>
        <v>0</v>
      </c>
      <c r="V243" s="101">
        <f t="shared" si="25"/>
        <v>2.7862534553626919</v>
      </c>
      <c r="W243" s="89">
        <f t="shared" si="26"/>
        <v>6.2714486E-2</v>
      </c>
      <c r="X243" s="41">
        <f>'140°C'!J96</f>
        <v>4129</v>
      </c>
      <c r="Y243" s="41">
        <f>'140°C'!K96</f>
        <v>140</v>
      </c>
      <c r="Z243" s="41">
        <f>'140°C'!L96</f>
        <v>48</v>
      </c>
      <c r="AA243" s="41" t="str">
        <f>'140°C'!M96</f>
        <v>G483</v>
      </c>
      <c r="AB243" s="41" t="str">
        <f>'140°C'!N96</f>
        <v>NA</v>
      </c>
    </row>
    <row r="244" spans="1:28">
      <c r="A244" s="99">
        <f t="shared" si="23"/>
        <v>-0.49046388479944447</v>
      </c>
      <c r="B244" s="87">
        <f t="shared" si="24"/>
        <v>1.5272363215793217E-2</v>
      </c>
      <c r="C244">
        <f>fossil!J97</f>
        <v>4544</v>
      </c>
      <c r="D244" t="str">
        <f>fossil!K97</f>
        <v>NQS</v>
      </c>
      <c r="E244">
        <f>fossil!L97</f>
        <v>4</v>
      </c>
      <c r="F244" t="str">
        <f>fossil!M97</f>
        <v>H402</v>
      </c>
      <c r="G244">
        <f>fossil!N97</f>
        <v>0</v>
      </c>
      <c r="V244" s="101">
        <f t="shared" si="25"/>
        <v>2.7862534553626919</v>
      </c>
      <c r="W244" s="89">
        <f t="shared" si="26"/>
        <v>6.0000524999999999E-2</v>
      </c>
      <c r="X244" s="41">
        <f>'140°C'!J97</f>
        <v>4129</v>
      </c>
      <c r="Y244" s="41">
        <f>'140°C'!K97</f>
        <v>140</v>
      </c>
      <c r="Z244" s="41">
        <f>'140°C'!L97</f>
        <v>48</v>
      </c>
      <c r="AA244" s="41" t="str">
        <f>'140°C'!M97</f>
        <v>G483</v>
      </c>
      <c r="AB244" s="41" t="str">
        <f>'140°C'!N97</f>
        <v>NA</v>
      </c>
    </row>
    <row r="245" spans="1:28">
      <c r="A245" s="99">
        <f t="shared" si="23"/>
        <v>-0.49046388479944447</v>
      </c>
      <c r="B245" s="87">
        <f t="shared" si="24"/>
        <v>1.9592004406061021E-2</v>
      </c>
      <c r="C245">
        <f>fossil!J98</f>
        <v>4545</v>
      </c>
      <c r="D245" t="str">
        <f>fossil!K98</f>
        <v>NQS</v>
      </c>
      <c r="E245">
        <f>fossil!L98</f>
        <v>4</v>
      </c>
      <c r="F245" t="str">
        <f>fossil!M98</f>
        <v>H402</v>
      </c>
      <c r="G245">
        <f>fossil!N98</f>
        <v>0</v>
      </c>
      <c r="V245" s="101">
        <f t="shared" si="25"/>
        <v>2.7862534553626919</v>
      </c>
      <c r="W245" s="89">
        <f t="shared" si="26"/>
        <v>4.9724097000000002E-2</v>
      </c>
      <c r="X245" s="41">
        <f>'140°C'!J98</f>
        <v>4129</v>
      </c>
      <c r="Y245" s="41">
        <f>'140°C'!K98</f>
        <v>140</v>
      </c>
      <c r="Z245" s="41">
        <f>'140°C'!L98</f>
        <v>48</v>
      </c>
      <c r="AA245" s="41" t="str">
        <f>'140°C'!M98</f>
        <v>H398</v>
      </c>
      <c r="AB245" s="41" t="str">
        <f>'140°C'!N98</f>
        <v>NA</v>
      </c>
    </row>
    <row r="246" spans="1:28">
      <c r="A246" s="99">
        <f t="shared" si="23"/>
        <v>-0.49046388479944447</v>
      </c>
      <c r="B246" s="87">
        <f t="shared" si="24"/>
        <v>1.589032136687599E-2</v>
      </c>
      <c r="C246">
        <f>fossil!J99</f>
        <v>4546</v>
      </c>
      <c r="D246" t="str">
        <f>fossil!K99</f>
        <v>NQS</v>
      </c>
      <c r="E246">
        <f>fossil!L99</f>
        <v>4</v>
      </c>
      <c r="F246" t="str">
        <f>fossil!M99</f>
        <v>H402</v>
      </c>
      <c r="G246">
        <f>fossil!N99</f>
        <v>0</v>
      </c>
      <c r="V246" s="101">
        <f t="shared" si="25"/>
        <v>2.7862534553626919</v>
      </c>
      <c r="W246" s="89">
        <f t="shared" si="26"/>
        <v>5.3489561999999997E-2</v>
      </c>
      <c r="X246" s="41">
        <f>'140°C'!J99</f>
        <v>4129</v>
      </c>
      <c r="Y246" s="41">
        <f>'140°C'!K99</f>
        <v>140</v>
      </c>
      <c r="Z246" s="41">
        <f>'140°C'!L99</f>
        <v>48</v>
      </c>
      <c r="AA246" s="41" t="str">
        <f>'140°C'!M99</f>
        <v>H398</v>
      </c>
      <c r="AB246" s="41" t="str">
        <f>'140°C'!N99</f>
        <v>NA</v>
      </c>
    </row>
    <row r="247" spans="1:28">
      <c r="A247" s="99">
        <f t="shared" si="23"/>
        <v>-0.49046388479944447</v>
      </c>
      <c r="B247" s="87">
        <f t="shared" si="24"/>
        <v>1.4593094714262449E-2</v>
      </c>
      <c r="C247">
        <f>fossil!J100</f>
        <v>4547</v>
      </c>
      <c r="D247" t="str">
        <f>fossil!K100</f>
        <v>NQS</v>
      </c>
      <c r="E247">
        <f>fossil!L100</f>
        <v>4</v>
      </c>
      <c r="F247" t="str">
        <f>fossil!M100</f>
        <v>H402</v>
      </c>
      <c r="G247">
        <f>fossil!N100</f>
        <v>0</v>
      </c>
      <c r="V247" s="101">
        <f t="shared" si="25"/>
        <v>2.9623447144183728</v>
      </c>
      <c r="W247" s="89">
        <f t="shared" si="26"/>
        <v>5.2162691999999997E-2</v>
      </c>
      <c r="X247" s="41">
        <f>'140°C'!J100</f>
        <v>4129</v>
      </c>
      <c r="Y247" s="41">
        <f>'140°C'!K100</f>
        <v>140</v>
      </c>
      <c r="Z247" s="41">
        <f>'140°C'!L100</f>
        <v>72</v>
      </c>
      <c r="AA247" s="41" t="str">
        <f>'140°C'!M100</f>
        <v>H398</v>
      </c>
      <c r="AB247" s="41" t="str">
        <f>'140°C'!N100</f>
        <v>NA</v>
      </c>
    </row>
    <row r="248" spans="1:28">
      <c r="A248" s="99">
        <f t="shared" si="23"/>
        <v>-0.35275086015471563</v>
      </c>
      <c r="B248" s="87">
        <f t="shared" si="24"/>
        <v>1.5668392503699918E-2</v>
      </c>
      <c r="C248" t="str">
        <f>fossil!J101</f>
        <v>3958-1</v>
      </c>
      <c r="D248" t="str">
        <f>fossil!K101</f>
        <v>CTB</v>
      </c>
      <c r="E248" t="str">
        <f>fossil!L101</f>
        <v>NA</v>
      </c>
      <c r="F248" t="str">
        <f>fossil!M101</f>
        <v>H391</v>
      </c>
      <c r="G248">
        <f>fossil!N101</f>
        <v>0</v>
      </c>
      <c r="V248" s="101">
        <f t="shared" si="25"/>
        <v>2.9623447144183728</v>
      </c>
      <c r="W248" s="89">
        <f t="shared" si="26"/>
        <v>5.6012177000000003E-2</v>
      </c>
      <c r="X248" s="41">
        <f>'140°C'!J101</f>
        <v>4129</v>
      </c>
      <c r="Y248" s="41">
        <f>'140°C'!K101</f>
        <v>140</v>
      </c>
      <c r="Z248" s="41">
        <f>'140°C'!L101</f>
        <v>72</v>
      </c>
      <c r="AA248" s="41" t="str">
        <f>'140°C'!M101</f>
        <v>H398</v>
      </c>
      <c r="AB248" s="41" t="str">
        <f>'140°C'!N101</f>
        <v>NA</v>
      </c>
    </row>
    <row r="249" spans="1:28">
      <c r="A249" s="99">
        <f t="shared" si="23"/>
        <v>-0.35275086015471563</v>
      </c>
      <c r="B249" s="87">
        <f t="shared" si="24"/>
        <v>1.7626379117552077E-2</v>
      </c>
      <c r="C249" t="str">
        <f>fossil!J102</f>
        <v>3958-2</v>
      </c>
      <c r="D249" t="str">
        <f>fossil!K102</f>
        <v>CTB</v>
      </c>
      <c r="E249" t="str">
        <f>fossil!L102</f>
        <v>NA</v>
      </c>
      <c r="F249" t="str">
        <f>fossil!M102</f>
        <v>G483</v>
      </c>
      <c r="G249">
        <f>fossil!N102</f>
        <v>0</v>
      </c>
      <c r="V249" s="101">
        <f t="shared" si="25"/>
        <v>3.0872834510266731</v>
      </c>
      <c r="W249" s="89">
        <f t="shared" si="26"/>
        <v>6.0086581999999999E-2</v>
      </c>
      <c r="X249" s="41">
        <f>'140°C'!J102</f>
        <v>4129</v>
      </c>
      <c r="Y249" s="41">
        <f>'140°C'!K102</f>
        <v>140</v>
      </c>
      <c r="Z249" s="41">
        <f>'140°C'!L102</f>
        <v>96</v>
      </c>
      <c r="AA249" s="41" t="str">
        <f>'140°C'!M102</f>
        <v>H398</v>
      </c>
      <c r="AB249" s="41" t="str">
        <f>'140°C'!N102</f>
        <v>NA</v>
      </c>
    </row>
    <row r="250" spans="1:28">
      <c r="A250" s="99">
        <f t="shared" si="23"/>
        <v>-0.23999753761885451</v>
      </c>
      <c r="B250" s="87">
        <f t="shared" si="24"/>
        <v>1.5724654517511046E-2</v>
      </c>
      <c r="C250">
        <f>fossil!J103</f>
        <v>4329</v>
      </c>
      <c r="D250" t="str">
        <f>fossil!K103</f>
        <v>HSS</v>
      </c>
      <c r="E250" t="str">
        <f>fossil!L103</f>
        <v>NA</v>
      </c>
      <c r="F250" t="str">
        <f>fossil!M103</f>
        <v>H402</v>
      </c>
      <c r="G250">
        <f>fossil!N103</f>
        <v>0</v>
      </c>
      <c r="P250"/>
      <c r="Q250"/>
      <c r="R250"/>
      <c r="S250"/>
      <c r="T250"/>
      <c r="U250"/>
      <c r="V250" s="101">
        <f t="shared" si="25"/>
        <v>3.0872834510266731</v>
      </c>
      <c r="W250" s="89">
        <f t="shared" si="26"/>
        <v>6.6222609000000002E-2</v>
      </c>
      <c r="X250" s="41">
        <f>'140°C'!J103</f>
        <v>4129</v>
      </c>
      <c r="Y250" s="41">
        <f>'140°C'!K103</f>
        <v>140</v>
      </c>
      <c r="Z250" s="41">
        <f>'140°C'!L103</f>
        <v>96</v>
      </c>
      <c r="AA250" s="41" t="str">
        <f>'140°C'!M103</f>
        <v>H398</v>
      </c>
      <c r="AB250" s="41" t="str">
        <f>'140°C'!N103</f>
        <v>NA</v>
      </c>
    </row>
    <row r="251" spans="1:28">
      <c r="A251" s="99">
        <f t="shared" si="23"/>
        <v>-0.23999753761885451</v>
      </c>
      <c r="B251" s="87">
        <f t="shared" si="24"/>
        <v>1.5666762042655696E-2</v>
      </c>
      <c r="C251">
        <f>fossil!J104</f>
        <v>4330</v>
      </c>
      <c r="D251" t="str">
        <f>fossil!K104</f>
        <v>HSS</v>
      </c>
      <c r="E251" t="str">
        <f>fossil!L104</f>
        <v>NA</v>
      </c>
      <c r="F251" t="str">
        <f>fossil!M104</f>
        <v>H402</v>
      </c>
      <c r="G251">
        <f>fossil!N104</f>
        <v>0</v>
      </c>
      <c r="O251"/>
      <c r="V251" s="101">
        <f t="shared" si="25"/>
        <v>3.1841934640347294</v>
      </c>
      <c r="W251" s="89">
        <f t="shared" si="26"/>
        <v>7.1009412999999993E-2</v>
      </c>
      <c r="X251" s="41">
        <f>'140°C'!J104</f>
        <v>4129</v>
      </c>
      <c r="Y251" s="41">
        <f>'140°C'!K104</f>
        <v>140</v>
      </c>
      <c r="Z251" s="41">
        <f>'140°C'!L104</f>
        <v>120</v>
      </c>
      <c r="AA251" s="41" t="str">
        <f>'140°C'!M104</f>
        <v>H398</v>
      </c>
      <c r="AB251" s="41" t="str">
        <f>'140°C'!N104</f>
        <v>NA</v>
      </c>
    </row>
    <row r="252" spans="1:28">
      <c r="A252" s="99">
        <f t="shared" si="23"/>
        <v>-0.23999753761885451</v>
      </c>
      <c r="B252" s="87">
        <f t="shared" si="24"/>
        <v>1.5720257386859934E-2</v>
      </c>
      <c r="C252">
        <f>fossil!J105</f>
        <v>4331</v>
      </c>
      <c r="D252" t="str">
        <f>fossil!K105</f>
        <v>HSS</v>
      </c>
      <c r="E252" t="str">
        <f>fossil!L105</f>
        <v>NA</v>
      </c>
      <c r="F252" t="str">
        <f>fossil!M105</f>
        <v>H402</v>
      </c>
      <c r="G252">
        <f>fossil!N105</f>
        <v>0</v>
      </c>
      <c r="O252"/>
      <c r="V252" s="101">
        <f t="shared" si="25"/>
        <v>3.1841934640347294</v>
      </c>
      <c r="W252" s="89">
        <f t="shared" si="26"/>
        <v>6.3068280000000004E-2</v>
      </c>
      <c r="X252" s="41">
        <f>'140°C'!J105</f>
        <v>4129</v>
      </c>
      <c r="Y252" s="41">
        <f>'140°C'!K105</f>
        <v>140</v>
      </c>
      <c r="Z252" s="41">
        <f>'140°C'!L105</f>
        <v>120</v>
      </c>
      <c r="AA252" s="41" t="str">
        <f>'140°C'!M105</f>
        <v>H398</v>
      </c>
      <c r="AB252" s="41" t="str">
        <f>'140°C'!N105</f>
        <v>NA</v>
      </c>
    </row>
    <row r="253" spans="1:28">
      <c r="A253" s="99">
        <f t="shared" si="23"/>
        <v>-0.23999753761885451</v>
      </c>
      <c r="B253" s="87">
        <f t="shared" si="24"/>
        <v>1.7664368616215058E-2</v>
      </c>
      <c r="C253">
        <f>fossil!J106</f>
        <v>4332</v>
      </c>
      <c r="D253" t="str">
        <f>fossil!K106</f>
        <v>HSS</v>
      </c>
      <c r="E253" t="str">
        <f>fossil!L106</f>
        <v>NA</v>
      </c>
      <c r="F253" t="str">
        <f>fossil!M106</f>
        <v>H402</v>
      </c>
      <c r="G253">
        <f>fossil!N106</f>
        <v>0</v>
      </c>
      <c r="O253"/>
      <c r="V253"/>
      <c r="W253"/>
      <c r="X253"/>
      <c r="Y253"/>
      <c r="Z253"/>
      <c r="AA253"/>
      <c r="AB253"/>
    </row>
    <row r="254" spans="1:28">
      <c r="A254" s="99">
        <f t="shared" si="23"/>
        <v>-0.23999753761885451</v>
      </c>
      <c r="B254" s="87">
        <f t="shared" si="24"/>
        <v>1.9813884217240806E-2</v>
      </c>
      <c r="C254">
        <f>fossil!J107</f>
        <v>4333</v>
      </c>
      <c r="D254" t="str">
        <f>fossil!K107</f>
        <v>HSS</v>
      </c>
      <c r="E254" t="str">
        <f>fossil!L107</f>
        <v>NA</v>
      </c>
      <c r="F254" t="str">
        <f>fossil!M107</f>
        <v>H402</v>
      </c>
      <c r="G254">
        <f>fossil!N107</f>
        <v>0</v>
      </c>
      <c r="K254"/>
      <c r="L254"/>
      <c r="M254"/>
      <c r="N254"/>
      <c r="V254"/>
      <c r="W254"/>
      <c r="X254"/>
      <c r="Y254"/>
      <c r="Z254"/>
      <c r="AA254"/>
      <c r="AB254"/>
    </row>
    <row r="255" spans="1:28">
      <c r="A255" s="99">
        <f t="shared" si="23"/>
        <v>-0.23999753761885451</v>
      </c>
      <c r="B255" s="87">
        <f t="shared" si="24"/>
        <v>1.7582859231129035E-2</v>
      </c>
      <c r="C255">
        <f>fossil!J108</f>
        <v>4335</v>
      </c>
      <c r="D255" t="str">
        <f>fossil!K108</f>
        <v>HSS</v>
      </c>
      <c r="E255" t="str">
        <f>fossil!L108</f>
        <v>NA</v>
      </c>
      <c r="F255" t="str">
        <f>fossil!M108</f>
        <v>H402</v>
      </c>
      <c r="G255">
        <f>fossil!N108</f>
        <v>0</v>
      </c>
      <c r="K255"/>
      <c r="L255"/>
      <c r="M255"/>
      <c r="N255"/>
      <c r="V255"/>
      <c r="W255"/>
      <c r="X255"/>
      <c r="Y255"/>
      <c r="Z255"/>
      <c r="AA255"/>
      <c r="AB255"/>
    </row>
    <row r="256" spans="1:28">
      <c r="A256" s="99">
        <f t="shared" si="23"/>
        <v>-0.23999753761885451</v>
      </c>
      <c r="B256" s="87">
        <f t="shared" si="24"/>
        <v>1.5812955046372954E-2</v>
      </c>
      <c r="C256">
        <f>fossil!J109</f>
        <v>4336</v>
      </c>
      <c r="D256" t="str">
        <f>fossil!K109</f>
        <v>HSS</v>
      </c>
      <c r="E256" t="str">
        <f>fossil!L109</f>
        <v>NA</v>
      </c>
      <c r="F256" t="str">
        <f>fossil!M109</f>
        <v>H402</v>
      </c>
      <c r="G256">
        <f>fossil!N109</f>
        <v>0</v>
      </c>
      <c r="K256"/>
      <c r="L256"/>
      <c r="M256"/>
      <c r="N256"/>
      <c r="V256"/>
      <c r="W256"/>
      <c r="X256"/>
      <c r="Y256"/>
      <c r="Z256"/>
      <c r="AA256"/>
      <c r="AB256"/>
    </row>
    <row r="257" spans="1:28">
      <c r="A257" s="99">
        <f t="shared" si="23"/>
        <v>-0.23999753761885451</v>
      </c>
      <c r="B257" s="87">
        <f t="shared" si="24"/>
        <v>1.5810835844730545E-2</v>
      </c>
      <c r="C257">
        <f>fossil!J110</f>
        <v>4337</v>
      </c>
      <c r="D257" t="str">
        <f>fossil!K110</f>
        <v>HSS</v>
      </c>
      <c r="E257" t="str">
        <f>fossil!L110</f>
        <v>NA</v>
      </c>
      <c r="F257" t="str">
        <f>fossil!M110</f>
        <v>H402</v>
      </c>
      <c r="G257">
        <f>fossil!N110</f>
        <v>0</v>
      </c>
      <c r="H257"/>
      <c r="I257"/>
      <c r="J257"/>
      <c r="V257"/>
      <c r="W257"/>
      <c r="X257"/>
      <c r="Y257"/>
      <c r="Z257"/>
      <c r="AA257"/>
      <c r="AB257"/>
    </row>
    <row r="258" spans="1:28">
      <c r="A258" s="99">
        <f t="shared" si="23"/>
        <v>-0.23999753761885451</v>
      </c>
      <c r="B258" s="87">
        <f t="shared" si="24"/>
        <v>1.685526466649977E-2</v>
      </c>
      <c r="C258">
        <f>fossil!J111</f>
        <v>4338</v>
      </c>
      <c r="D258" t="str">
        <f>fossil!K111</f>
        <v>HSS</v>
      </c>
      <c r="E258" t="str">
        <f>fossil!L111</f>
        <v>NA</v>
      </c>
      <c r="F258" t="str">
        <f>fossil!M111</f>
        <v>H402</v>
      </c>
      <c r="G258">
        <f>fossil!N111</f>
        <v>0</v>
      </c>
      <c r="H258"/>
      <c r="I258"/>
      <c r="J258"/>
      <c r="V258"/>
      <c r="W258"/>
      <c r="X258"/>
      <c r="Y258"/>
      <c r="Z258"/>
      <c r="AA258"/>
      <c r="AB258"/>
    </row>
    <row r="259" spans="1:28">
      <c r="A259" s="99">
        <f t="shared" si="23"/>
        <v>-0.27442875282822859</v>
      </c>
      <c r="B259" s="87">
        <f t="shared" si="24"/>
        <v>1.6225180548635761E-2</v>
      </c>
      <c r="C259">
        <f>fossil!J112</f>
        <v>5169</v>
      </c>
      <c r="D259" t="str">
        <f>fossil!K112</f>
        <v>BKA</v>
      </c>
      <c r="E259">
        <f>fossil!L112</f>
        <v>1</v>
      </c>
      <c r="F259" t="str">
        <f>fossil!M112</f>
        <v>H429</v>
      </c>
      <c r="G259">
        <f>fossil!N112</f>
        <v>0</v>
      </c>
      <c r="H259"/>
      <c r="I259"/>
      <c r="J259"/>
      <c r="V259"/>
      <c r="W259"/>
      <c r="X259"/>
      <c r="Y259"/>
      <c r="Z259"/>
      <c r="AA259"/>
      <c r="AB259"/>
    </row>
    <row r="260" spans="1:28">
      <c r="A260" s="99">
        <f t="shared" si="23"/>
        <v>-0.33180685591304571</v>
      </c>
      <c r="B260" s="87">
        <f t="shared" si="24"/>
        <v>1.5293436319696159E-2</v>
      </c>
      <c r="C260">
        <f>fossil!J113</f>
        <v>5170</v>
      </c>
      <c r="D260" t="str">
        <f>fossil!K113</f>
        <v>BKA</v>
      </c>
      <c r="E260">
        <f>fossil!L113</f>
        <v>2</v>
      </c>
      <c r="F260" t="str">
        <f>fossil!M113</f>
        <v>H429</v>
      </c>
      <c r="G260">
        <f>fossil!N113</f>
        <v>0</v>
      </c>
      <c r="H260"/>
      <c r="I260"/>
      <c r="J260"/>
      <c r="V260"/>
      <c r="W260"/>
      <c r="X260"/>
      <c r="Y260"/>
      <c r="Z260"/>
      <c r="AA260"/>
      <c r="AB260"/>
    </row>
    <row r="261" spans="1:28">
      <c r="A261" s="99">
        <f t="shared" si="23"/>
        <v>-0.33180685591304571</v>
      </c>
      <c r="B261" s="87">
        <f t="shared" si="24"/>
        <v>1.3092686804564001E-2</v>
      </c>
      <c r="C261">
        <f>fossil!J114</f>
        <v>5171</v>
      </c>
      <c r="D261" t="str">
        <f>fossil!K114</f>
        <v>BKA</v>
      </c>
      <c r="E261">
        <f>fossil!L114</f>
        <v>2</v>
      </c>
      <c r="F261" t="str">
        <f>fossil!M114</f>
        <v>H429</v>
      </c>
      <c r="G261">
        <f>fossil!N114</f>
        <v>0</v>
      </c>
      <c r="H261"/>
      <c r="I261"/>
      <c r="J261"/>
      <c r="V261"/>
      <c r="W261"/>
      <c r="X261"/>
      <c r="Y261"/>
      <c r="Z261"/>
      <c r="AA261"/>
      <c r="AB261"/>
    </row>
    <row r="262" spans="1:28">
      <c r="A262" s="99">
        <f t="shared" si="23"/>
        <v>-0.33715588446493805</v>
      </c>
      <c r="B262" s="87">
        <f t="shared" si="24"/>
        <v>1.4558553942799498E-2</v>
      </c>
      <c r="C262">
        <f>fossil!J115</f>
        <v>5172</v>
      </c>
      <c r="D262" t="str">
        <f>fossil!K115</f>
        <v>BKA</v>
      </c>
      <c r="E262">
        <f>fossil!L115</f>
        <v>2</v>
      </c>
      <c r="F262" t="str">
        <f>fossil!M115</f>
        <v>H429</v>
      </c>
      <c r="G262">
        <f>fossil!N115</f>
        <v>0</v>
      </c>
      <c r="H262"/>
      <c r="I262"/>
      <c r="J262"/>
      <c r="V262"/>
      <c r="W262"/>
      <c r="X262"/>
      <c r="Y262"/>
      <c r="Z262"/>
      <c r="AA262"/>
      <c r="AB262"/>
    </row>
    <row r="263" spans="1:28">
      <c r="A263" s="99">
        <f t="shared" si="23"/>
        <v>-0.33180685591304571</v>
      </c>
      <c r="B263" s="87">
        <f t="shared" si="24"/>
        <v>1.5947530734975124E-2</v>
      </c>
      <c r="C263">
        <f>fossil!J116</f>
        <v>5173</v>
      </c>
      <c r="D263" t="str">
        <f>fossil!K116</f>
        <v>BKA</v>
      </c>
      <c r="E263">
        <f>fossil!L116</f>
        <v>2</v>
      </c>
      <c r="F263" t="str">
        <f>fossil!M116</f>
        <v>H429</v>
      </c>
      <c r="G263">
        <f>fossil!N116</f>
        <v>0</v>
      </c>
      <c r="H263"/>
      <c r="I263"/>
      <c r="J263"/>
      <c r="V263"/>
      <c r="W263"/>
      <c r="X263"/>
      <c r="Y263"/>
      <c r="Z263"/>
      <c r="AA263"/>
      <c r="AB263"/>
    </row>
    <row r="264" spans="1:28">
      <c r="A264" s="99">
        <f t="shared" si="23"/>
        <v>-0.33180685591304571</v>
      </c>
      <c r="B264" s="87">
        <f t="shared" si="24"/>
        <v>1.5322226514399304E-2</v>
      </c>
      <c r="C264">
        <f>fossil!J117</f>
        <v>5174</v>
      </c>
      <c r="D264" t="str">
        <f>fossil!K117</f>
        <v>BKA</v>
      </c>
      <c r="E264">
        <f>fossil!L117</f>
        <v>2</v>
      </c>
      <c r="F264" t="str">
        <f>fossil!M117</f>
        <v>H430</v>
      </c>
      <c r="G264">
        <f>fossil!N117</f>
        <v>0</v>
      </c>
      <c r="H264"/>
      <c r="I264"/>
      <c r="J264"/>
      <c r="V264"/>
      <c r="W264"/>
      <c r="X264"/>
      <c r="Y264"/>
      <c r="Z264"/>
      <c r="AA264"/>
      <c r="AB264"/>
    </row>
    <row r="265" spans="1:28">
      <c r="A265" s="99">
        <f t="shared" si="23"/>
        <v>-0.33180685591304571</v>
      </c>
      <c r="B265" s="87">
        <f t="shared" si="24"/>
        <v>1.5370564681275857E-2</v>
      </c>
      <c r="C265">
        <f>fossil!J118</f>
        <v>5175</v>
      </c>
      <c r="D265" t="str">
        <f>fossil!K118</f>
        <v>BKA</v>
      </c>
      <c r="E265">
        <f>fossil!L118</f>
        <v>2</v>
      </c>
      <c r="F265" t="str">
        <f>fossil!M118</f>
        <v>H430</v>
      </c>
      <c r="G265">
        <f>fossil!N118</f>
        <v>0</v>
      </c>
      <c r="H265"/>
      <c r="I265"/>
      <c r="J265"/>
      <c r="V265"/>
      <c r="W265"/>
      <c r="X265"/>
      <c r="Y265"/>
      <c r="Z265"/>
      <c r="AA265"/>
      <c r="AB265"/>
    </row>
    <row r="266" spans="1:28">
      <c r="A266"/>
      <c r="B266"/>
      <c r="C266"/>
      <c r="D266"/>
      <c r="E266"/>
      <c r="F266"/>
      <c r="G266"/>
      <c r="H266"/>
      <c r="I266"/>
      <c r="J266"/>
      <c r="V266"/>
      <c r="W266"/>
      <c r="X266"/>
      <c r="Y266"/>
      <c r="Z266"/>
      <c r="AA266"/>
      <c r="AB266"/>
    </row>
    <row r="267" spans="1:28">
      <c r="A267"/>
      <c r="B267"/>
      <c r="C267"/>
      <c r="D267"/>
      <c r="E267"/>
      <c r="F267"/>
      <c r="G267"/>
      <c r="H267"/>
      <c r="I267"/>
      <c r="J267"/>
      <c r="V267"/>
      <c r="W267"/>
      <c r="X267"/>
      <c r="Y267"/>
      <c r="Z267"/>
      <c r="AA267"/>
      <c r="AB267"/>
    </row>
    <row r="268" spans="1:28">
      <c r="A268"/>
      <c r="B268"/>
      <c r="C268"/>
      <c r="D268"/>
      <c r="E268"/>
      <c r="F268"/>
      <c r="G268"/>
      <c r="H268"/>
      <c r="I268"/>
      <c r="J268"/>
      <c r="V268"/>
      <c r="W268"/>
      <c r="X268"/>
      <c r="Y268"/>
      <c r="Z268"/>
      <c r="AA268"/>
      <c r="AB268"/>
    </row>
    <row r="269" spans="1:28">
      <c r="A269"/>
      <c r="B269"/>
      <c r="C269"/>
      <c r="F269"/>
      <c r="G269"/>
      <c r="H269"/>
      <c r="I269"/>
      <c r="J269"/>
      <c r="V269"/>
      <c r="W269"/>
      <c r="X269"/>
      <c r="Y269"/>
      <c r="Z269"/>
      <c r="AA269"/>
      <c r="AB269"/>
    </row>
    <row r="270" spans="1:28">
      <c r="A270"/>
      <c r="B270"/>
      <c r="C270"/>
      <c r="F270"/>
      <c r="G270"/>
      <c r="H270"/>
      <c r="I270"/>
      <c r="J270"/>
    </row>
    <row r="271" spans="1:28">
      <c r="A271"/>
      <c r="B271"/>
      <c r="C271"/>
      <c r="F271"/>
      <c r="G271"/>
      <c r="H271"/>
      <c r="I271"/>
      <c r="J271"/>
    </row>
    <row r="272" spans="1:28">
      <c r="A272"/>
      <c r="B272"/>
      <c r="C272"/>
      <c r="F272"/>
      <c r="G272"/>
      <c r="H272"/>
      <c r="I272"/>
      <c r="J272"/>
    </row>
    <row r="273" spans="1:10">
      <c r="A273"/>
      <c r="B273"/>
      <c r="C273"/>
      <c r="F273"/>
      <c r="G273"/>
      <c r="H273"/>
      <c r="I273"/>
      <c r="J273"/>
    </row>
    <row r="274" spans="1:10">
      <c r="A274"/>
      <c r="B274"/>
      <c r="C274"/>
      <c r="F274"/>
      <c r="G274"/>
      <c r="H274"/>
      <c r="I274"/>
      <c r="J274"/>
    </row>
    <row r="275" spans="1:10">
      <c r="A275"/>
      <c r="B275"/>
      <c r="C275"/>
      <c r="F275"/>
      <c r="G275"/>
      <c r="H275"/>
      <c r="I275"/>
      <c r="J275"/>
    </row>
    <row r="276" spans="1:10">
      <c r="A276"/>
      <c r="B276"/>
      <c r="C276"/>
      <c r="F276"/>
      <c r="G276"/>
      <c r="H276"/>
      <c r="I276"/>
      <c r="J276"/>
    </row>
    <row r="277" spans="1:10">
      <c r="A277"/>
      <c r="B277"/>
      <c r="C277"/>
      <c r="F277"/>
      <c r="G277"/>
      <c r="H277"/>
      <c r="I277"/>
      <c r="J277"/>
    </row>
    <row r="278" spans="1:10">
      <c r="A278"/>
      <c r="B278"/>
      <c r="C278"/>
      <c r="F278"/>
      <c r="G278"/>
      <c r="H278"/>
      <c r="I278"/>
      <c r="J278"/>
    </row>
    <row r="279" spans="1:10">
      <c r="A279"/>
      <c r="B279"/>
      <c r="C279"/>
      <c r="F279"/>
      <c r="G279"/>
      <c r="H279"/>
      <c r="I279"/>
      <c r="J279"/>
    </row>
    <row r="280" spans="1:10">
      <c r="A280"/>
      <c r="B280"/>
      <c r="C280"/>
      <c r="F280"/>
      <c r="G280"/>
      <c r="H280"/>
      <c r="I280"/>
      <c r="J280"/>
    </row>
    <row r="281" spans="1:10">
      <c r="A281"/>
      <c r="B281"/>
      <c r="C281"/>
      <c r="F281"/>
      <c r="G281"/>
      <c r="H281"/>
      <c r="I281"/>
      <c r="J281"/>
    </row>
    <row r="282" spans="1:10">
      <c r="A282"/>
      <c r="B282"/>
      <c r="C282"/>
      <c r="F282"/>
      <c r="G282"/>
      <c r="H282"/>
      <c r="I282"/>
      <c r="J282"/>
    </row>
    <row r="283" spans="1:10">
      <c r="A283"/>
      <c r="B283"/>
      <c r="C283"/>
      <c r="F283"/>
      <c r="G283"/>
      <c r="H283"/>
      <c r="I283"/>
      <c r="J283"/>
    </row>
    <row r="284" spans="1:10">
      <c r="A284"/>
      <c r="B284"/>
      <c r="C284"/>
      <c r="F284"/>
      <c r="G284"/>
      <c r="H284"/>
      <c r="I284"/>
      <c r="J284"/>
    </row>
    <row r="285" spans="1:10">
      <c r="A285"/>
      <c r="B285"/>
      <c r="C285"/>
      <c r="F285"/>
      <c r="G285"/>
      <c r="H285"/>
      <c r="I285"/>
      <c r="J285"/>
    </row>
    <row r="286" spans="1:10">
      <c r="A286"/>
      <c r="B286"/>
      <c r="C286"/>
      <c r="F286"/>
      <c r="G286"/>
      <c r="H286"/>
      <c r="I286"/>
      <c r="J286"/>
    </row>
    <row r="287" spans="1:10">
      <c r="A287"/>
      <c r="B287"/>
      <c r="C287"/>
      <c r="F287"/>
      <c r="G287"/>
      <c r="H287"/>
      <c r="I287"/>
      <c r="J287"/>
    </row>
    <row r="288" spans="1:10">
      <c r="A288"/>
      <c r="B288"/>
      <c r="C288"/>
      <c r="F288"/>
      <c r="G288"/>
      <c r="H288"/>
      <c r="I288"/>
      <c r="J288"/>
    </row>
    <row r="289" spans="1:10">
      <c r="A289"/>
      <c r="B289"/>
      <c r="C289"/>
      <c r="F289"/>
      <c r="G289"/>
      <c r="H289"/>
      <c r="I289"/>
      <c r="J289"/>
    </row>
    <row r="290" spans="1:10">
      <c r="A290"/>
      <c r="B290"/>
      <c r="C290"/>
      <c r="F290"/>
      <c r="G290"/>
      <c r="H290"/>
      <c r="I290"/>
      <c r="J290"/>
    </row>
    <row r="291" spans="1:10">
      <c r="A291"/>
      <c r="B291"/>
      <c r="C291"/>
      <c r="F291"/>
      <c r="G291"/>
      <c r="H291"/>
      <c r="I291"/>
      <c r="J291"/>
    </row>
    <row r="292" spans="1:10">
      <c r="A292"/>
      <c r="B292"/>
      <c r="C292"/>
      <c r="F292"/>
      <c r="G292"/>
      <c r="H292"/>
      <c r="I292"/>
      <c r="J292"/>
    </row>
    <row r="293" spans="1:10">
      <c r="A293"/>
      <c r="B293"/>
      <c r="C293"/>
      <c r="F293"/>
      <c r="G293"/>
      <c r="H293"/>
      <c r="I293"/>
      <c r="J293"/>
    </row>
    <row r="294" spans="1:10">
      <c r="A294"/>
      <c r="B294"/>
      <c r="C294"/>
      <c r="F294"/>
      <c r="G294"/>
      <c r="H294"/>
      <c r="I294"/>
      <c r="J294"/>
    </row>
    <row r="295" spans="1:10">
      <c r="A295"/>
      <c r="B295"/>
      <c r="C295"/>
      <c r="F295"/>
      <c r="G295"/>
      <c r="H295"/>
      <c r="I295"/>
      <c r="J295"/>
    </row>
    <row r="296" spans="1:10">
      <c r="A296"/>
      <c r="B296"/>
      <c r="C296"/>
      <c r="F296"/>
      <c r="G296"/>
      <c r="H296"/>
      <c r="I296"/>
      <c r="J296"/>
    </row>
    <row r="297" spans="1:10">
      <c r="A297"/>
      <c r="B297"/>
      <c r="C297"/>
      <c r="F297"/>
      <c r="G297"/>
      <c r="H297"/>
      <c r="I297"/>
      <c r="J297"/>
    </row>
    <row r="298" spans="1:10">
      <c r="A298"/>
      <c r="B298"/>
      <c r="C298"/>
      <c r="F298"/>
      <c r="G298"/>
      <c r="H298"/>
      <c r="I298"/>
      <c r="J298"/>
    </row>
    <row r="299" spans="1:10">
      <c r="A299"/>
      <c r="B299"/>
      <c r="C299"/>
      <c r="F299"/>
      <c r="G299"/>
      <c r="H299"/>
      <c r="I299"/>
      <c r="J299"/>
    </row>
    <row r="300" spans="1:10">
      <c r="A300"/>
      <c r="B300"/>
      <c r="C300"/>
      <c r="F300"/>
      <c r="G300"/>
      <c r="H300"/>
      <c r="I300"/>
      <c r="J300"/>
    </row>
    <row r="301" spans="1:10">
      <c r="A301"/>
      <c r="B301"/>
      <c r="C301"/>
      <c r="F301"/>
      <c r="G301"/>
      <c r="H301"/>
      <c r="I301"/>
      <c r="J301"/>
    </row>
    <row r="302" spans="1:10">
      <c r="A302"/>
      <c r="B302"/>
      <c r="C302"/>
      <c r="F302"/>
      <c r="G302"/>
      <c r="H302"/>
      <c r="I302"/>
      <c r="J302"/>
    </row>
    <row r="303" spans="1:10">
      <c r="A303"/>
      <c r="B303"/>
      <c r="C303"/>
      <c r="F303"/>
      <c r="G303"/>
      <c r="H303"/>
      <c r="I303"/>
      <c r="J303"/>
    </row>
    <row r="304" spans="1:10">
      <c r="A304"/>
      <c r="B304"/>
      <c r="C304"/>
      <c r="F304"/>
      <c r="G304"/>
      <c r="H304"/>
      <c r="I304"/>
      <c r="J304"/>
    </row>
    <row r="305" spans="1:10">
      <c r="A305"/>
      <c r="B305"/>
      <c r="C305"/>
      <c r="F305"/>
      <c r="G305"/>
      <c r="H305"/>
      <c r="I305"/>
      <c r="J305"/>
    </row>
    <row r="306" spans="1:10">
      <c r="A306"/>
      <c r="B306"/>
      <c r="C306"/>
      <c r="F306"/>
      <c r="G306"/>
      <c r="H306"/>
      <c r="I306"/>
      <c r="J306"/>
    </row>
    <row r="307" spans="1:10">
      <c r="A307"/>
      <c r="B307"/>
      <c r="C307"/>
      <c r="F307"/>
      <c r="G307"/>
      <c r="H307"/>
      <c r="I307"/>
      <c r="J307"/>
    </row>
    <row r="308" spans="1:10">
      <c r="A308"/>
      <c r="B308"/>
      <c r="C308"/>
      <c r="F308"/>
      <c r="G308"/>
      <c r="H308"/>
      <c r="I308"/>
      <c r="J308"/>
    </row>
    <row r="309" spans="1:10">
      <c r="A309"/>
      <c r="B309"/>
      <c r="C309"/>
      <c r="F309"/>
      <c r="G309"/>
      <c r="H309"/>
      <c r="I309"/>
      <c r="J309"/>
    </row>
    <row r="310" spans="1:10">
      <c r="A310"/>
      <c r="B310"/>
      <c r="C310"/>
      <c r="F310"/>
      <c r="G310"/>
      <c r="H310"/>
      <c r="I310"/>
      <c r="J310"/>
    </row>
    <row r="311" spans="1:10">
      <c r="A311"/>
      <c r="B311"/>
      <c r="C311"/>
      <c r="F311"/>
      <c r="G311"/>
      <c r="H311"/>
      <c r="I311"/>
      <c r="J311"/>
    </row>
    <row r="312" spans="1:10">
      <c r="A312"/>
      <c r="B312"/>
      <c r="C312"/>
      <c r="F312"/>
      <c r="G312"/>
      <c r="H312"/>
      <c r="I312"/>
      <c r="J312"/>
    </row>
    <row r="313" spans="1:10">
      <c r="A313"/>
      <c r="B313"/>
      <c r="C313"/>
      <c r="F313"/>
      <c r="G313"/>
      <c r="H313"/>
      <c r="I313"/>
      <c r="J313"/>
    </row>
    <row r="314" spans="1:10">
      <c r="A314"/>
      <c r="B314"/>
      <c r="C314"/>
      <c r="F314"/>
      <c r="G314"/>
      <c r="H314"/>
      <c r="I314"/>
      <c r="J314"/>
    </row>
    <row r="315" spans="1:10">
      <c r="A315"/>
      <c r="B315"/>
      <c r="C315"/>
      <c r="F315"/>
      <c r="G315"/>
      <c r="H315"/>
      <c r="I315"/>
      <c r="J315"/>
    </row>
    <row r="316" spans="1:10">
      <c r="A316"/>
      <c r="B316"/>
      <c r="C316"/>
      <c r="F316"/>
      <c r="G316"/>
      <c r="H316"/>
      <c r="I316"/>
      <c r="J316"/>
    </row>
    <row r="317" spans="1:10">
      <c r="A317"/>
      <c r="B317"/>
      <c r="C317"/>
      <c r="F317"/>
      <c r="G317"/>
      <c r="H317"/>
      <c r="I317"/>
      <c r="J317"/>
    </row>
    <row r="318" spans="1:10">
      <c r="A318"/>
      <c r="B318"/>
      <c r="C318"/>
      <c r="F318"/>
      <c r="G318"/>
      <c r="H318"/>
      <c r="I318"/>
      <c r="J318"/>
    </row>
    <row r="319" spans="1:10">
      <c r="A319"/>
      <c r="B319"/>
      <c r="C319"/>
      <c r="F319"/>
      <c r="G319"/>
      <c r="H319"/>
      <c r="I319"/>
      <c r="J319"/>
    </row>
    <row r="320" spans="1:10">
      <c r="A320"/>
      <c r="B320"/>
      <c r="C320"/>
      <c r="F320"/>
      <c r="G320"/>
      <c r="H320"/>
      <c r="I320"/>
      <c r="J320"/>
    </row>
    <row r="321" spans="1:10">
      <c r="A321"/>
      <c r="B321"/>
      <c r="C321"/>
      <c r="F321"/>
      <c r="G321"/>
      <c r="H321"/>
      <c r="I321"/>
      <c r="J321"/>
    </row>
    <row r="322" spans="1:10">
      <c r="A322"/>
      <c r="B322"/>
      <c r="C322"/>
      <c r="F322"/>
      <c r="G322"/>
      <c r="H322"/>
      <c r="I322"/>
      <c r="J322"/>
    </row>
    <row r="323" spans="1:10">
      <c r="A323"/>
      <c r="B323"/>
      <c r="C323"/>
      <c r="F323"/>
      <c r="G323"/>
      <c r="H323"/>
      <c r="I323"/>
      <c r="J323"/>
    </row>
    <row r="324" spans="1:10">
      <c r="A324"/>
      <c r="B324"/>
      <c r="C324"/>
      <c r="F324"/>
      <c r="G324"/>
      <c r="H324"/>
      <c r="I324"/>
      <c r="J324"/>
    </row>
    <row r="325" spans="1:10">
      <c r="A325"/>
      <c r="B325"/>
      <c r="C325"/>
      <c r="F325"/>
      <c r="G325"/>
      <c r="H325"/>
      <c r="I325"/>
      <c r="J325"/>
    </row>
    <row r="326" spans="1:10">
      <c r="A326"/>
      <c r="B326"/>
      <c r="C326"/>
      <c r="F326"/>
      <c r="G326"/>
      <c r="H326"/>
      <c r="I326"/>
      <c r="J326"/>
    </row>
    <row r="327" spans="1:10">
      <c r="A327"/>
      <c r="B327"/>
      <c r="C327"/>
      <c r="F327"/>
      <c r="G327"/>
      <c r="H327"/>
      <c r="I327"/>
      <c r="J327"/>
    </row>
    <row r="328" spans="1:10">
      <c r="A328"/>
      <c r="B328"/>
      <c r="C328"/>
      <c r="F328"/>
      <c r="G328"/>
      <c r="H328"/>
      <c r="I328"/>
      <c r="J328"/>
    </row>
    <row r="329" spans="1:10">
      <c r="A329"/>
      <c r="B329"/>
      <c r="C329"/>
      <c r="F329"/>
      <c r="G329"/>
      <c r="H329"/>
      <c r="I329"/>
      <c r="J329"/>
    </row>
    <row r="330" spans="1:10">
      <c r="A330"/>
      <c r="B330"/>
      <c r="C330"/>
      <c r="F330"/>
      <c r="G330"/>
      <c r="H330"/>
      <c r="I330"/>
      <c r="J330"/>
    </row>
    <row r="331" spans="1:10">
      <c r="A331"/>
      <c r="B331"/>
      <c r="C331"/>
      <c r="F331"/>
      <c r="G331"/>
      <c r="H331"/>
      <c r="I331"/>
      <c r="J331"/>
    </row>
    <row r="332" spans="1:10">
      <c r="A332"/>
      <c r="B332"/>
      <c r="C332"/>
      <c r="F332"/>
      <c r="G332"/>
      <c r="H332"/>
      <c r="I332"/>
      <c r="J332"/>
    </row>
    <row r="333" spans="1:10">
      <c r="A333"/>
      <c r="B333"/>
      <c r="C333"/>
      <c r="F333"/>
      <c r="G333"/>
      <c r="H333"/>
      <c r="I333"/>
      <c r="J333"/>
    </row>
    <row r="334" spans="1:10">
      <c r="A334"/>
      <c r="B334"/>
      <c r="C334"/>
      <c r="F334"/>
      <c r="G334"/>
      <c r="H334"/>
      <c r="I334"/>
      <c r="J334"/>
    </row>
    <row r="335" spans="1:10">
      <c r="A335"/>
      <c r="B335"/>
      <c r="C335"/>
      <c r="F335"/>
      <c r="G335"/>
      <c r="H335"/>
      <c r="I335"/>
      <c r="J335"/>
    </row>
    <row r="336" spans="1:10">
      <c r="A336"/>
      <c r="B336"/>
      <c r="C336"/>
      <c r="F336"/>
      <c r="G336"/>
      <c r="H336"/>
      <c r="I336"/>
      <c r="J336"/>
    </row>
    <row r="337" spans="1:10">
      <c r="A337"/>
      <c r="B337"/>
      <c r="C337"/>
      <c r="F337"/>
      <c r="G337"/>
      <c r="H337"/>
      <c r="I337"/>
      <c r="J337"/>
    </row>
    <row r="338" spans="1:10">
      <c r="A338"/>
      <c r="B338"/>
      <c r="C338"/>
      <c r="F338"/>
      <c r="G338"/>
      <c r="H338"/>
      <c r="I338"/>
      <c r="J338"/>
    </row>
    <row r="339" spans="1:10">
      <c r="A339"/>
      <c r="B339"/>
      <c r="C339"/>
      <c r="F339"/>
      <c r="G339"/>
      <c r="H339"/>
      <c r="I339"/>
      <c r="J339"/>
    </row>
    <row r="340" spans="1:10">
      <c r="A340"/>
      <c r="B340"/>
      <c r="C340"/>
      <c r="F340"/>
      <c r="G340"/>
      <c r="H340"/>
      <c r="I340"/>
      <c r="J340"/>
    </row>
    <row r="341" spans="1:10">
      <c r="A341"/>
      <c r="B341"/>
      <c r="C341"/>
      <c r="F341"/>
      <c r="G341"/>
      <c r="H341"/>
      <c r="I341"/>
      <c r="J341"/>
    </row>
    <row r="342" spans="1:10">
      <c r="A342"/>
      <c r="B342"/>
      <c r="C342"/>
      <c r="F342"/>
      <c r="G342"/>
      <c r="H342"/>
      <c r="I342"/>
      <c r="J342"/>
    </row>
    <row r="343" spans="1:10">
      <c r="A343"/>
      <c r="B343"/>
      <c r="C343"/>
      <c r="F343"/>
      <c r="G343"/>
      <c r="H343"/>
      <c r="I343"/>
      <c r="J343"/>
    </row>
    <row r="344" spans="1:10">
      <c r="A344"/>
      <c r="B344"/>
      <c r="C344"/>
      <c r="F344"/>
      <c r="G344"/>
      <c r="H344"/>
      <c r="I344"/>
      <c r="J344"/>
    </row>
    <row r="345" spans="1:10">
      <c r="A345"/>
      <c r="B345"/>
      <c r="C345"/>
      <c r="F345"/>
      <c r="G345"/>
      <c r="H345"/>
      <c r="I345"/>
      <c r="J345"/>
    </row>
    <row r="346" spans="1:10">
      <c r="A346"/>
      <c r="B346"/>
      <c r="C346"/>
      <c r="F346"/>
      <c r="G346"/>
      <c r="H346"/>
      <c r="I346"/>
      <c r="J346"/>
    </row>
    <row r="347" spans="1:10">
      <c r="A347"/>
      <c r="B347"/>
      <c r="C347"/>
      <c r="F347"/>
      <c r="G347"/>
      <c r="H347"/>
      <c r="I347"/>
      <c r="J347"/>
    </row>
    <row r="348" spans="1:10">
      <c r="A348"/>
      <c r="B348"/>
      <c r="C348"/>
      <c r="F348"/>
      <c r="G348"/>
      <c r="H348"/>
      <c r="I348"/>
      <c r="J348"/>
    </row>
    <row r="349" spans="1:10">
      <c r="A349"/>
      <c r="B349"/>
      <c r="C349"/>
      <c r="F349"/>
      <c r="G349"/>
      <c r="H349"/>
      <c r="I349"/>
      <c r="J349"/>
    </row>
    <row r="350" spans="1:10">
      <c r="A350"/>
      <c r="B350"/>
      <c r="C350"/>
      <c r="F350"/>
      <c r="G350"/>
      <c r="H350"/>
      <c r="I350"/>
      <c r="J350"/>
    </row>
    <row r="351" spans="1:10">
      <c r="A351"/>
      <c r="B351"/>
      <c r="C351"/>
      <c r="F351"/>
      <c r="G351"/>
      <c r="H351"/>
      <c r="I351"/>
      <c r="J351"/>
    </row>
    <row r="352" spans="1:10">
      <c r="A352"/>
      <c r="B352"/>
      <c r="C352"/>
      <c r="F352"/>
      <c r="G352"/>
      <c r="H352"/>
      <c r="I352"/>
      <c r="J352"/>
    </row>
    <row r="353" spans="1:10">
      <c r="A353"/>
      <c r="B353"/>
      <c r="C353"/>
      <c r="F353"/>
      <c r="G353"/>
      <c r="H353"/>
      <c r="I353"/>
      <c r="J353"/>
    </row>
    <row r="354" spans="1:10">
      <c r="A354"/>
      <c r="B354"/>
      <c r="C354"/>
      <c r="F354"/>
      <c r="G354"/>
      <c r="H354"/>
      <c r="I354"/>
      <c r="J354"/>
    </row>
    <row r="355" spans="1:10">
      <c r="A355"/>
      <c r="B355"/>
      <c r="C355"/>
      <c r="F355"/>
      <c r="G355"/>
      <c r="H355"/>
      <c r="I355"/>
      <c r="J355"/>
    </row>
    <row r="356" spans="1:10">
      <c r="A356"/>
      <c r="B356"/>
      <c r="C356"/>
      <c r="F356"/>
      <c r="G356"/>
      <c r="H356"/>
      <c r="I356"/>
      <c r="J356"/>
    </row>
    <row r="357" spans="1:10">
      <c r="A357"/>
      <c r="B357"/>
      <c r="C357"/>
      <c r="F357"/>
      <c r="G357"/>
      <c r="H357"/>
      <c r="I357"/>
      <c r="J357"/>
    </row>
    <row r="358" spans="1:10">
      <c r="A358"/>
      <c r="B358"/>
      <c r="C358"/>
      <c r="F358"/>
      <c r="G358"/>
      <c r="H358"/>
      <c r="I358"/>
      <c r="J358"/>
    </row>
    <row r="359" spans="1:10">
      <c r="A359"/>
      <c r="B359"/>
      <c r="C359"/>
      <c r="F359"/>
      <c r="G359"/>
      <c r="H359"/>
      <c r="I359"/>
      <c r="J359"/>
    </row>
    <row r="360" spans="1:10">
      <c r="A360"/>
      <c r="B360"/>
      <c r="C360"/>
      <c r="F360"/>
      <c r="G360"/>
      <c r="H360"/>
      <c r="I360"/>
      <c r="J360"/>
    </row>
    <row r="361" spans="1:10">
      <c r="A361"/>
      <c r="B361"/>
      <c r="C361"/>
      <c r="F361"/>
      <c r="G361"/>
      <c r="H361"/>
      <c r="I361"/>
      <c r="J361"/>
    </row>
    <row r="362" spans="1:10">
      <c r="A362"/>
      <c r="B362"/>
      <c r="C362"/>
      <c r="F362"/>
      <c r="G362"/>
      <c r="H362"/>
      <c r="I362"/>
      <c r="J362"/>
    </row>
    <row r="363" spans="1:10">
      <c r="A363"/>
      <c r="B363"/>
      <c r="C363"/>
      <c r="F363"/>
      <c r="G363"/>
      <c r="H363"/>
      <c r="I363"/>
      <c r="J363"/>
    </row>
    <row r="364" spans="1:10">
      <c r="A364"/>
      <c r="B364"/>
      <c r="C364"/>
      <c r="F364"/>
      <c r="G364"/>
      <c r="H364"/>
      <c r="I364"/>
      <c r="J364"/>
    </row>
    <row r="365" spans="1:10">
      <c r="A365"/>
      <c r="B365"/>
      <c r="C365"/>
      <c r="F365"/>
      <c r="G365"/>
      <c r="H365"/>
      <c r="I365"/>
      <c r="J365"/>
    </row>
    <row r="366" spans="1:10">
      <c r="A366"/>
      <c r="B366"/>
      <c r="C366"/>
      <c r="F366"/>
      <c r="G366"/>
      <c r="H366"/>
      <c r="I366"/>
      <c r="J366"/>
    </row>
    <row r="367" spans="1:10">
      <c r="A367"/>
      <c r="B367"/>
      <c r="C367"/>
      <c r="F367"/>
      <c r="G367"/>
      <c r="H367"/>
      <c r="I367"/>
      <c r="J367"/>
    </row>
    <row r="368" spans="1:10">
      <c r="A368"/>
      <c r="B368"/>
      <c r="C368"/>
      <c r="F368"/>
      <c r="G368"/>
      <c r="H368"/>
      <c r="I368"/>
      <c r="J368"/>
    </row>
    <row r="369" spans="1:10">
      <c r="A369"/>
      <c r="B369"/>
      <c r="C369"/>
      <c r="F369"/>
      <c r="G369"/>
      <c r="H369"/>
      <c r="I369"/>
      <c r="J369"/>
    </row>
    <row r="370" spans="1:10">
      <c r="A370"/>
      <c r="B370"/>
      <c r="C370"/>
      <c r="F370"/>
      <c r="G370"/>
      <c r="H370"/>
      <c r="I370"/>
      <c r="J370"/>
    </row>
    <row r="371" spans="1:10">
      <c r="A371"/>
      <c r="B371"/>
      <c r="C371"/>
      <c r="F371"/>
      <c r="G371"/>
      <c r="H371"/>
      <c r="I371"/>
      <c r="J371"/>
    </row>
    <row r="372" spans="1:10">
      <c r="A372"/>
      <c r="B372"/>
      <c r="C372"/>
      <c r="F372"/>
      <c r="G372"/>
      <c r="H372"/>
      <c r="I372"/>
      <c r="J372"/>
    </row>
    <row r="373" spans="1:10">
      <c r="A373"/>
      <c r="B373"/>
      <c r="C373"/>
      <c r="F373"/>
      <c r="G373"/>
      <c r="H373"/>
      <c r="I373"/>
      <c r="J373"/>
    </row>
    <row r="374" spans="1:10">
      <c r="A374"/>
      <c r="B374"/>
      <c r="C374"/>
      <c r="F374"/>
      <c r="G374"/>
      <c r="H374"/>
      <c r="I374"/>
      <c r="J374"/>
    </row>
    <row r="375" spans="1:10">
      <c r="A375"/>
      <c r="B375"/>
      <c r="C375"/>
      <c r="F375"/>
      <c r="G375"/>
      <c r="H375"/>
      <c r="I375"/>
      <c r="J375"/>
    </row>
    <row r="376" spans="1:10">
      <c r="A376"/>
      <c r="B376"/>
      <c r="C376"/>
      <c r="F376"/>
      <c r="G376"/>
      <c r="H376"/>
      <c r="I376"/>
      <c r="J376"/>
    </row>
    <row r="377" spans="1:10">
      <c r="A377"/>
      <c r="B377"/>
      <c r="C377"/>
      <c r="F377"/>
      <c r="G377"/>
      <c r="H377"/>
      <c r="I377"/>
      <c r="J377"/>
    </row>
    <row r="378" spans="1:10">
      <c r="A378"/>
      <c r="B378"/>
      <c r="C378"/>
      <c r="F378"/>
      <c r="G378"/>
      <c r="H378"/>
      <c r="I378"/>
      <c r="J378"/>
    </row>
    <row r="379" spans="1:10">
      <c r="A379"/>
      <c r="B379"/>
      <c r="C379"/>
      <c r="F379"/>
      <c r="G379"/>
      <c r="H379"/>
      <c r="I379"/>
      <c r="J379"/>
    </row>
    <row r="380" spans="1:10">
      <c r="A380"/>
      <c r="B380"/>
      <c r="C380"/>
      <c r="F380"/>
      <c r="G380"/>
      <c r="H380"/>
      <c r="I380"/>
      <c r="J380"/>
    </row>
    <row r="381" spans="1:10">
      <c r="A381"/>
      <c r="B381"/>
      <c r="C381"/>
      <c r="F381"/>
      <c r="G381"/>
      <c r="H381"/>
      <c r="I381"/>
      <c r="J381"/>
    </row>
    <row r="382" spans="1:10">
      <c r="A382"/>
      <c r="B382"/>
      <c r="C382"/>
      <c r="F382"/>
      <c r="G382"/>
      <c r="H382"/>
      <c r="I382"/>
      <c r="J382"/>
    </row>
    <row r="383" spans="1:10">
      <c r="A383"/>
      <c r="B383"/>
      <c r="C383"/>
      <c r="F383"/>
      <c r="G383"/>
      <c r="H383"/>
      <c r="I383"/>
      <c r="J383"/>
    </row>
    <row r="384" spans="1:10">
      <c r="A384"/>
      <c r="B384"/>
      <c r="C384"/>
      <c r="F384"/>
      <c r="G384"/>
      <c r="H384"/>
      <c r="I384"/>
      <c r="J384"/>
    </row>
    <row r="385" spans="1:10">
      <c r="A385"/>
      <c r="B385"/>
      <c r="C385"/>
      <c r="F385"/>
      <c r="G385"/>
      <c r="H385"/>
      <c r="I385"/>
      <c r="J385"/>
    </row>
    <row r="386" spans="1:10">
      <c r="A386"/>
      <c r="B386"/>
      <c r="C386"/>
      <c r="F386"/>
      <c r="G386"/>
      <c r="H386"/>
      <c r="I386"/>
      <c r="J386"/>
    </row>
    <row r="387" spans="1:10">
      <c r="A387"/>
      <c r="B387"/>
      <c r="C387"/>
      <c r="F387"/>
      <c r="G387"/>
      <c r="H387"/>
      <c r="I387"/>
      <c r="J387"/>
    </row>
    <row r="388" spans="1:10">
      <c r="A388"/>
      <c r="B388"/>
      <c r="C388"/>
      <c r="F388"/>
      <c r="G388"/>
      <c r="H388"/>
      <c r="I388"/>
      <c r="J388"/>
    </row>
    <row r="389" spans="1:10">
      <c r="A389"/>
      <c r="B389"/>
      <c r="C389"/>
      <c r="F389"/>
      <c r="G389"/>
      <c r="H389"/>
      <c r="I389"/>
      <c r="J389"/>
    </row>
    <row r="390" spans="1:10">
      <c r="A390"/>
      <c r="B390"/>
      <c r="C390"/>
      <c r="F390"/>
      <c r="G390"/>
      <c r="H390"/>
      <c r="I390"/>
      <c r="J390"/>
    </row>
    <row r="391" spans="1:10">
      <c r="A391"/>
      <c r="B391"/>
      <c r="C391"/>
      <c r="F391"/>
      <c r="G391"/>
      <c r="H391"/>
      <c r="I391"/>
      <c r="J391"/>
    </row>
    <row r="392" spans="1:10">
      <c r="A392"/>
      <c r="B392"/>
      <c r="C392"/>
      <c r="F392"/>
      <c r="G392"/>
      <c r="H392"/>
      <c r="I392"/>
      <c r="J392"/>
    </row>
    <row r="393" spans="1:10">
      <c r="A393"/>
      <c r="B393"/>
      <c r="C393"/>
      <c r="F393"/>
      <c r="G393"/>
      <c r="H393"/>
      <c r="I393"/>
      <c r="J393"/>
    </row>
    <row r="394" spans="1:10">
      <c r="A394"/>
      <c r="B394"/>
      <c r="C394"/>
      <c r="F394"/>
      <c r="G394"/>
      <c r="H394"/>
      <c r="I394"/>
      <c r="J394"/>
    </row>
    <row r="395" spans="1:10">
      <c r="A395"/>
      <c r="B395"/>
      <c r="C395"/>
      <c r="F395"/>
      <c r="G395"/>
      <c r="H395"/>
      <c r="I395"/>
      <c r="J395"/>
    </row>
    <row r="396" spans="1:10">
      <c r="A396"/>
      <c r="B396"/>
      <c r="C396"/>
      <c r="F396"/>
      <c r="G396"/>
      <c r="H396"/>
      <c r="I396"/>
      <c r="J396"/>
    </row>
    <row r="397" spans="1:10">
      <c r="A397"/>
      <c r="B397"/>
      <c r="C397"/>
      <c r="F397"/>
      <c r="G397"/>
      <c r="H397"/>
      <c r="I397"/>
      <c r="J397"/>
    </row>
    <row r="398" spans="1:10">
      <c r="A398"/>
      <c r="B398"/>
      <c r="C398"/>
      <c r="F398"/>
      <c r="G398"/>
      <c r="H398"/>
      <c r="I398"/>
      <c r="J398"/>
    </row>
    <row r="399" spans="1:10">
      <c r="A399"/>
      <c r="B399"/>
      <c r="C399"/>
      <c r="F399"/>
      <c r="G399"/>
      <c r="H399"/>
      <c r="I399"/>
      <c r="J399"/>
    </row>
    <row r="400" spans="1:10">
      <c r="A400"/>
      <c r="B400"/>
      <c r="C400"/>
      <c r="F400"/>
      <c r="G400"/>
      <c r="H400"/>
      <c r="I400"/>
      <c r="J400"/>
    </row>
    <row r="401" spans="1:10">
      <c r="A401"/>
      <c r="B401"/>
      <c r="C401"/>
      <c r="F401"/>
      <c r="G401"/>
      <c r="H401"/>
      <c r="I401"/>
      <c r="J401"/>
    </row>
    <row r="402" spans="1:10">
      <c r="A402"/>
      <c r="B402"/>
      <c r="C402"/>
      <c r="F402"/>
      <c r="G402"/>
      <c r="H402"/>
      <c r="I402"/>
      <c r="J402"/>
    </row>
    <row r="403" spans="1:10">
      <c r="A403"/>
      <c r="B403"/>
      <c r="C403"/>
      <c r="F403"/>
      <c r="G403"/>
      <c r="H403"/>
      <c r="I403"/>
      <c r="J403"/>
    </row>
    <row r="404" spans="1:10">
      <c r="A404"/>
      <c r="B404"/>
      <c r="C404"/>
      <c r="F404"/>
      <c r="G404"/>
      <c r="H404"/>
      <c r="I404"/>
      <c r="J404"/>
    </row>
    <row r="405" spans="1:10">
      <c r="A405"/>
      <c r="B405"/>
      <c r="C405"/>
      <c r="F405"/>
      <c r="G405"/>
      <c r="H405"/>
      <c r="I405"/>
      <c r="J405"/>
    </row>
    <row r="406" spans="1:10">
      <c r="A406"/>
      <c r="B406"/>
      <c r="C406"/>
      <c r="F406"/>
      <c r="G406"/>
      <c r="H406"/>
      <c r="I406"/>
      <c r="J406"/>
    </row>
    <row r="407" spans="1:10">
      <c r="A407"/>
      <c r="B407"/>
      <c r="C407"/>
      <c r="F407"/>
      <c r="G407"/>
      <c r="H407"/>
      <c r="I407"/>
      <c r="J407"/>
    </row>
    <row r="408" spans="1:10">
      <c r="A408"/>
      <c r="B408"/>
      <c r="C408"/>
      <c r="F408"/>
      <c r="G408"/>
      <c r="H408"/>
      <c r="I408"/>
      <c r="J408"/>
    </row>
    <row r="409" spans="1:10">
      <c r="A409"/>
      <c r="B409"/>
      <c r="C409"/>
      <c r="F409"/>
      <c r="G409"/>
      <c r="H409"/>
      <c r="I409"/>
      <c r="J409"/>
    </row>
    <row r="410" spans="1:10">
      <c r="A410"/>
      <c r="B410"/>
      <c r="C410"/>
      <c r="F410"/>
      <c r="G410"/>
      <c r="H410"/>
      <c r="I410"/>
      <c r="J410"/>
    </row>
    <row r="411" spans="1:10">
      <c r="A411"/>
      <c r="B411"/>
      <c r="C411"/>
      <c r="F411"/>
      <c r="G411"/>
      <c r="H411"/>
      <c r="I411"/>
      <c r="J411"/>
    </row>
    <row r="412" spans="1:10">
      <c r="A412"/>
      <c r="B412"/>
      <c r="C412"/>
      <c r="F412"/>
      <c r="G412"/>
      <c r="H412"/>
      <c r="I412"/>
      <c r="J412"/>
    </row>
    <row r="413" spans="1:10">
      <c r="A413"/>
      <c r="B413"/>
      <c r="C413"/>
      <c r="F413"/>
      <c r="G413"/>
      <c r="H413"/>
      <c r="I413"/>
      <c r="J413"/>
    </row>
    <row r="414" spans="1:10">
      <c r="A414"/>
      <c r="B414"/>
      <c r="C414"/>
      <c r="F414"/>
      <c r="G414"/>
      <c r="H414"/>
      <c r="I414"/>
      <c r="J414"/>
    </row>
    <row r="415" spans="1:10">
      <c r="A415"/>
      <c r="B415"/>
      <c r="C415"/>
      <c r="F415"/>
      <c r="G415"/>
      <c r="H415"/>
      <c r="I415"/>
      <c r="J415"/>
    </row>
    <row r="416" spans="1:10">
      <c r="A416"/>
      <c r="B416"/>
      <c r="C416"/>
      <c r="F416"/>
      <c r="G416"/>
      <c r="H416"/>
      <c r="I416"/>
      <c r="J416"/>
    </row>
    <row r="417" spans="1:10">
      <c r="A417"/>
      <c r="B417"/>
      <c r="C417"/>
      <c r="F417"/>
      <c r="G417"/>
      <c r="H417"/>
      <c r="I417"/>
      <c r="J417"/>
    </row>
    <row r="418" spans="1:10">
      <c r="A418"/>
      <c r="B418"/>
      <c r="C418"/>
      <c r="F418"/>
      <c r="G418"/>
      <c r="H418"/>
      <c r="I418"/>
      <c r="J418"/>
    </row>
    <row r="419" spans="1:10">
      <c r="A419"/>
      <c r="B419"/>
      <c r="C419"/>
      <c r="F419"/>
      <c r="G419"/>
      <c r="H419"/>
      <c r="I419"/>
      <c r="J419"/>
    </row>
    <row r="420" spans="1:10">
      <c r="A420"/>
      <c r="B420"/>
      <c r="C420"/>
      <c r="F420"/>
      <c r="G420"/>
      <c r="H420"/>
      <c r="I420"/>
      <c r="J420"/>
    </row>
    <row r="421" spans="1:10">
      <c r="A421"/>
      <c r="B421"/>
      <c r="C421"/>
      <c r="F421"/>
      <c r="G421"/>
      <c r="H421"/>
      <c r="I421"/>
      <c r="J421"/>
    </row>
    <row r="422" spans="1:10">
      <c r="A422"/>
      <c r="B422"/>
      <c r="C422"/>
      <c r="F422"/>
      <c r="G422"/>
      <c r="H422"/>
      <c r="I422"/>
      <c r="J422"/>
    </row>
    <row r="423" spans="1:10">
      <c r="A423"/>
      <c r="B423"/>
      <c r="C423"/>
      <c r="F423"/>
      <c r="G423"/>
      <c r="H423"/>
      <c r="I423"/>
      <c r="J423"/>
    </row>
    <row r="424" spans="1:10">
      <c r="A424"/>
      <c r="B424"/>
      <c r="C424"/>
      <c r="F424"/>
      <c r="G424"/>
      <c r="H424"/>
      <c r="I424"/>
      <c r="J424"/>
    </row>
    <row r="425" spans="1:10">
      <c r="A425"/>
      <c r="B425"/>
      <c r="C425"/>
      <c r="F425"/>
      <c r="G425"/>
      <c r="H425"/>
      <c r="I425"/>
      <c r="J425"/>
    </row>
    <row r="426" spans="1:10">
      <c r="A426"/>
      <c r="B426"/>
      <c r="C426"/>
      <c r="F426"/>
      <c r="G426"/>
      <c r="H426"/>
      <c r="I426"/>
      <c r="J426"/>
    </row>
    <row r="427" spans="1:10">
      <c r="A427"/>
      <c r="B427"/>
      <c r="C427"/>
      <c r="F427"/>
      <c r="G427"/>
      <c r="H427"/>
      <c r="I427"/>
      <c r="J427"/>
    </row>
    <row r="428" spans="1:10">
      <c r="A428"/>
      <c r="B428"/>
      <c r="C428"/>
      <c r="F428"/>
      <c r="G428"/>
      <c r="H428"/>
      <c r="I428"/>
      <c r="J428"/>
    </row>
    <row r="429" spans="1:10">
      <c r="A429"/>
      <c r="B429"/>
      <c r="C429"/>
      <c r="F429"/>
      <c r="G429"/>
      <c r="H429"/>
      <c r="I429"/>
      <c r="J429"/>
    </row>
    <row r="430" spans="1:10">
      <c r="A430"/>
      <c r="B430"/>
      <c r="C430"/>
      <c r="F430"/>
      <c r="G430"/>
      <c r="H430"/>
      <c r="I430"/>
      <c r="J430"/>
    </row>
    <row r="431" spans="1:10">
      <c r="A431"/>
      <c r="B431"/>
      <c r="C431"/>
      <c r="F431"/>
      <c r="G431"/>
      <c r="H431"/>
      <c r="I431"/>
      <c r="J431"/>
    </row>
    <row r="432" spans="1:10">
      <c r="A432"/>
      <c r="B432"/>
      <c r="C432"/>
      <c r="F432"/>
      <c r="G432"/>
      <c r="H432"/>
      <c r="I432"/>
      <c r="J432"/>
    </row>
    <row r="433" spans="1:10">
      <c r="A433"/>
      <c r="B433"/>
      <c r="C433"/>
      <c r="F433"/>
      <c r="G433"/>
      <c r="H433"/>
      <c r="I433"/>
      <c r="J433"/>
    </row>
    <row r="434" spans="1:10">
      <c r="A434"/>
      <c r="B434"/>
      <c r="C434"/>
      <c r="F434"/>
      <c r="G434"/>
      <c r="H434"/>
      <c r="I434"/>
      <c r="J434"/>
    </row>
    <row r="435" spans="1:10">
      <c r="A435"/>
      <c r="B435"/>
      <c r="C435"/>
      <c r="F435"/>
      <c r="G435"/>
      <c r="H435"/>
      <c r="I435"/>
      <c r="J435"/>
    </row>
    <row r="436" spans="1:10">
      <c r="A436"/>
      <c r="B436"/>
      <c r="C436"/>
      <c r="F436"/>
      <c r="G436"/>
      <c r="H436"/>
      <c r="I436"/>
      <c r="J436"/>
    </row>
    <row r="437" spans="1:10">
      <c r="A437"/>
      <c r="B437"/>
      <c r="C437"/>
      <c r="F437"/>
      <c r="G437"/>
      <c r="H437"/>
      <c r="I437"/>
      <c r="J437"/>
    </row>
    <row r="438" spans="1:10">
      <c r="A438"/>
      <c r="B438"/>
      <c r="C438"/>
      <c r="F438"/>
      <c r="G438"/>
      <c r="H438"/>
      <c r="I438"/>
      <c r="J438"/>
    </row>
    <row r="439" spans="1:10">
      <c r="A439"/>
      <c r="B439"/>
      <c r="C439"/>
      <c r="F439"/>
      <c r="G439"/>
      <c r="H439"/>
      <c r="I439"/>
      <c r="J439"/>
    </row>
    <row r="440" spans="1:10">
      <c r="A440"/>
      <c r="B440"/>
      <c r="C440"/>
      <c r="F440"/>
      <c r="G440"/>
      <c r="H440"/>
      <c r="I440"/>
      <c r="J440"/>
    </row>
    <row r="441" spans="1:10">
      <c r="A441"/>
      <c r="B441"/>
      <c r="C441"/>
      <c r="F441"/>
      <c r="G441"/>
      <c r="H441"/>
      <c r="I441"/>
      <c r="J441"/>
    </row>
    <row r="442" spans="1:10">
      <c r="A442"/>
      <c r="B442"/>
      <c r="C442"/>
      <c r="F442"/>
      <c r="G442"/>
      <c r="H442"/>
      <c r="I442"/>
      <c r="J442"/>
    </row>
    <row r="443" spans="1:10">
      <c r="A443"/>
      <c r="B443"/>
      <c r="C443"/>
      <c r="F443"/>
      <c r="G443"/>
      <c r="H443"/>
      <c r="I443"/>
      <c r="J443"/>
    </row>
    <row r="444" spans="1:10">
      <c r="A444"/>
      <c r="B444"/>
      <c r="C444"/>
      <c r="F444"/>
      <c r="G444"/>
      <c r="H444"/>
      <c r="I444"/>
      <c r="J444"/>
    </row>
    <row r="445" spans="1:10">
      <c r="A445"/>
      <c r="B445"/>
      <c r="C445"/>
      <c r="F445"/>
      <c r="G445"/>
      <c r="H445"/>
      <c r="I445"/>
      <c r="J445"/>
    </row>
    <row r="446" spans="1:10">
      <c r="A446"/>
      <c r="B446"/>
      <c r="C446"/>
      <c r="F446"/>
      <c r="G446"/>
      <c r="H446"/>
      <c r="I446"/>
      <c r="J446"/>
    </row>
    <row r="447" spans="1:10">
      <c r="A447"/>
      <c r="B447"/>
      <c r="C447"/>
      <c r="F447"/>
      <c r="G447"/>
      <c r="H447"/>
      <c r="I447"/>
      <c r="J447"/>
    </row>
    <row r="448" spans="1:10">
      <c r="A448"/>
      <c r="B448"/>
      <c r="C448"/>
      <c r="F448"/>
      <c r="G448"/>
      <c r="H448"/>
      <c r="I448"/>
      <c r="J448"/>
    </row>
    <row r="449" spans="1:10">
      <c r="A449"/>
      <c r="B449"/>
      <c r="C449"/>
      <c r="F449"/>
      <c r="G449"/>
      <c r="H449"/>
      <c r="I449"/>
      <c r="J449"/>
    </row>
    <row r="450" spans="1:10">
      <c r="A450"/>
      <c r="B450"/>
      <c r="C450"/>
      <c r="F450"/>
      <c r="G450"/>
      <c r="H450"/>
      <c r="I450"/>
      <c r="J450"/>
    </row>
    <row r="451" spans="1:10">
      <c r="A451"/>
      <c r="B451"/>
      <c r="C451"/>
      <c r="F451"/>
      <c r="G451"/>
      <c r="H451"/>
      <c r="I451"/>
      <c r="J451"/>
    </row>
    <row r="452" spans="1:10">
      <c r="A452"/>
      <c r="B452"/>
      <c r="C452"/>
      <c r="F452"/>
      <c r="G452"/>
      <c r="H452"/>
      <c r="I452"/>
      <c r="J452"/>
    </row>
    <row r="453" spans="1:10">
      <c r="A453"/>
      <c r="B453"/>
      <c r="C453"/>
      <c r="F453"/>
      <c r="G453"/>
      <c r="H453"/>
      <c r="I453"/>
      <c r="J453"/>
    </row>
    <row r="454" spans="1:10">
      <c r="A454"/>
      <c r="B454"/>
      <c r="C454"/>
      <c r="F454"/>
      <c r="G454"/>
      <c r="H454"/>
      <c r="I454"/>
      <c r="J454"/>
    </row>
    <row r="455" spans="1:10">
      <c r="A455"/>
      <c r="B455"/>
      <c r="C455"/>
      <c r="F455"/>
      <c r="G455"/>
      <c r="H455"/>
      <c r="I455"/>
      <c r="J455"/>
    </row>
    <row r="456" spans="1:10">
      <c r="A456"/>
      <c r="B456"/>
      <c r="C456"/>
      <c r="F456"/>
      <c r="G456"/>
      <c r="H456"/>
      <c r="I456"/>
      <c r="J456"/>
    </row>
    <row r="457" spans="1:10">
      <c r="C457"/>
      <c r="F457"/>
      <c r="G457"/>
      <c r="H457"/>
      <c r="I457"/>
      <c r="J457"/>
    </row>
    <row r="458" spans="1:10">
      <c r="C458"/>
      <c r="F458"/>
      <c r="G458"/>
      <c r="H458"/>
      <c r="I458"/>
      <c r="J458"/>
    </row>
    <row r="459" spans="1:10">
      <c r="C459"/>
      <c r="F459"/>
      <c r="G459"/>
      <c r="H459"/>
      <c r="I459"/>
      <c r="J459"/>
    </row>
    <row r="460" spans="1:10">
      <c r="C460"/>
      <c r="F460"/>
      <c r="G460"/>
      <c r="H460"/>
      <c r="I460"/>
      <c r="J460"/>
    </row>
    <row r="461" spans="1:10">
      <c r="C461"/>
      <c r="F461"/>
      <c r="G461"/>
      <c r="H461"/>
      <c r="I461"/>
      <c r="J461"/>
    </row>
    <row r="462" spans="1:10">
      <c r="C462"/>
      <c r="F462"/>
      <c r="G462"/>
      <c r="H462"/>
      <c r="I462"/>
      <c r="J462"/>
    </row>
    <row r="463" spans="1:10">
      <c r="C463"/>
      <c r="F463"/>
      <c r="G463"/>
      <c r="H463"/>
      <c r="I463"/>
      <c r="J463"/>
    </row>
    <row r="464" spans="1:10">
      <c r="C464"/>
      <c r="F464"/>
      <c r="G464"/>
      <c r="H464"/>
      <c r="I464"/>
      <c r="J464"/>
    </row>
    <row r="465" spans="3:10">
      <c r="C465"/>
      <c r="F465"/>
      <c r="G465"/>
      <c r="H465"/>
      <c r="I465"/>
      <c r="J465"/>
    </row>
    <row r="466" spans="3:10">
      <c r="C466"/>
      <c r="F466"/>
      <c r="G466"/>
      <c r="H466"/>
      <c r="I466"/>
      <c r="J466"/>
    </row>
    <row r="467" spans="3:10">
      <c r="C467"/>
      <c r="F467"/>
      <c r="G467"/>
      <c r="H467"/>
      <c r="I467"/>
      <c r="J467"/>
    </row>
    <row r="468" spans="3:10">
      <c r="C468"/>
      <c r="F468"/>
      <c r="G468"/>
      <c r="H468"/>
      <c r="I468"/>
      <c r="J468"/>
    </row>
    <row r="469" spans="3:10">
      <c r="C469"/>
      <c r="F469"/>
      <c r="G469"/>
      <c r="H469"/>
      <c r="I469"/>
      <c r="J469"/>
    </row>
    <row r="470" spans="3:10">
      <c r="C470"/>
      <c r="F470"/>
      <c r="G470"/>
      <c r="H470"/>
      <c r="I470"/>
      <c r="J470"/>
    </row>
    <row r="471" spans="3:10">
      <c r="C471"/>
      <c r="F471"/>
      <c r="G471"/>
      <c r="H471"/>
      <c r="I471"/>
      <c r="J471"/>
    </row>
    <row r="472" spans="3:10">
      <c r="C472"/>
      <c r="F472"/>
      <c r="G472"/>
      <c r="H472"/>
      <c r="I472"/>
      <c r="J472"/>
    </row>
    <row r="473" spans="3:10">
      <c r="F473"/>
      <c r="G473"/>
      <c r="H473"/>
      <c r="I473"/>
      <c r="J473"/>
    </row>
    <row r="474" spans="3:10">
      <c r="F474"/>
      <c r="G474"/>
      <c r="H474"/>
      <c r="I474"/>
      <c r="J474"/>
    </row>
    <row r="475" spans="3:10">
      <c r="F475"/>
      <c r="G475"/>
      <c r="H475"/>
      <c r="I475"/>
      <c r="J475"/>
    </row>
    <row r="476" spans="3:10">
      <c r="F476"/>
      <c r="G476"/>
      <c r="H476"/>
      <c r="I476"/>
      <c r="J476"/>
    </row>
    <row r="477" spans="3:10">
      <c r="F477"/>
      <c r="G477"/>
      <c r="H477"/>
      <c r="I477"/>
      <c r="J477"/>
    </row>
    <row r="478" spans="3:10">
      <c r="F478"/>
      <c r="G478"/>
      <c r="H478"/>
      <c r="I478"/>
      <c r="J478"/>
    </row>
    <row r="479" spans="3:10">
      <c r="F479"/>
      <c r="G479"/>
      <c r="H479"/>
      <c r="I479"/>
      <c r="J479"/>
    </row>
    <row r="480" spans="3:10">
      <c r="F480"/>
      <c r="G480"/>
      <c r="H480"/>
      <c r="I480"/>
      <c r="J480"/>
    </row>
    <row r="481" spans="6:10">
      <c r="F481"/>
      <c r="G481"/>
      <c r="H481"/>
      <c r="I481"/>
      <c r="J481"/>
    </row>
    <row r="482" spans="6:10">
      <c r="F482"/>
      <c r="G482"/>
      <c r="H482"/>
      <c r="I482"/>
      <c r="J482"/>
    </row>
  </sheetData>
  <mergeCells count="2">
    <mergeCell ref="D4:D5"/>
    <mergeCell ref="B5:C5"/>
  </mergeCells>
  <conditionalFormatting sqref="P164:P187">
    <cfRule type="cellIs" dxfId="6" priority="2" operator="greaterThan">
      <formula>0.05</formula>
    </cfRule>
  </conditionalFormatting>
  <conditionalFormatting sqref="B150:B265">
    <cfRule type="cellIs" dxfId="5" priority="1" operator="greaterThan">
      <formula>0.028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 enableFormatConditionsCalculation="0">
    <tabColor rgb="FF0070C0"/>
  </sheetPr>
  <dimension ref="A1:N105"/>
  <sheetViews>
    <sheetView workbookViewId="0">
      <selection activeCell="L106" sqref="L106"/>
    </sheetView>
  </sheetViews>
  <sheetFormatPr defaultColWidth="11" defaultRowHeight="15.75"/>
  <cols>
    <col min="2" max="9" width="13.125" customWidth="1"/>
  </cols>
  <sheetData>
    <row r="1" spans="1:14">
      <c r="A1" s="75">
        <v>140</v>
      </c>
      <c r="B1" s="75" t="s">
        <v>15</v>
      </c>
      <c r="C1" s="75" t="s">
        <v>11</v>
      </c>
      <c r="D1" s="75" t="s">
        <v>16</v>
      </c>
      <c r="E1" s="75" t="s">
        <v>17</v>
      </c>
      <c r="F1" s="75" t="s">
        <v>18</v>
      </c>
      <c r="G1" s="75" t="s">
        <v>19</v>
      </c>
      <c r="H1" s="75" t="s">
        <v>20</v>
      </c>
      <c r="I1" t="s">
        <v>13</v>
      </c>
    </row>
    <row r="2" spans="1:14" ht="23.25">
      <c r="A2" s="76" t="str">
        <f>CONCATENATE(A1,"˚C")</f>
        <v>140˚C</v>
      </c>
      <c r="B2" s="77" t="str">
        <f>CONCATENATE(B1," ",$A2)</f>
        <v>Asx 140˚C</v>
      </c>
      <c r="C2" s="77" t="str">
        <f t="shared" ref="C2:I2" si="0">CONCATENATE(C1," ",$A2)</f>
        <v>Glx 140˚C</v>
      </c>
      <c r="D2" s="78" t="str">
        <f t="shared" si="0"/>
        <v>Ser 140˚C</v>
      </c>
      <c r="E2" s="79" t="str">
        <f t="shared" si="0"/>
        <v>Ala 140˚C</v>
      </c>
      <c r="F2" s="79" t="str">
        <f t="shared" si="0"/>
        <v>Val 140˚C</v>
      </c>
      <c r="G2" s="79" t="str">
        <f t="shared" si="0"/>
        <v>Phe 140˚C</v>
      </c>
      <c r="H2" s="79" t="str">
        <f t="shared" si="0"/>
        <v>Leu 140˚C</v>
      </c>
      <c r="I2" s="79" t="str">
        <f t="shared" si="0"/>
        <v>Ile 140˚C</v>
      </c>
      <c r="J2" t="s">
        <v>73</v>
      </c>
    </row>
    <row r="3" spans="1:14">
      <c r="A3" s="70">
        <v>0</v>
      </c>
      <c r="B3" s="71">
        <v>8.0048182999999995E-2</v>
      </c>
      <c r="C3" s="71">
        <v>4.4849737000000001E-2</v>
      </c>
      <c r="D3" s="72">
        <v>7.4127250000000002E-3</v>
      </c>
      <c r="E3" s="73">
        <v>3.5277506E-2</v>
      </c>
      <c r="F3" s="73">
        <v>1.4617633E-2</v>
      </c>
      <c r="G3" s="73">
        <v>3.9170611000000001E-2</v>
      </c>
      <c r="H3" s="73">
        <v>4.7295123000000001E-2</v>
      </c>
      <c r="I3" s="73">
        <v>2.7243038000000001E-2</v>
      </c>
      <c r="J3">
        <v>2588</v>
      </c>
      <c r="K3">
        <v>0</v>
      </c>
      <c r="L3">
        <f>A3</f>
        <v>0</v>
      </c>
      <c r="M3" t="s">
        <v>100</v>
      </c>
      <c r="N3" t="s">
        <v>99</v>
      </c>
    </row>
    <row r="4" spans="1:14">
      <c r="A4" s="70">
        <v>0</v>
      </c>
      <c r="B4" s="71">
        <v>8.0332810000000004E-2</v>
      </c>
      <c r="C4" s="71">
        <v>4.4681327E-2</v>
      </c>
      <c r="D4" s="72">
        <v>8.1740719999999992E-3</v>
      </c>
      <c r="E4" s="73">
        <v>2.9937188E-2</v>
      </c>
      <c r="F4" s="73">
        <v>1.5739214000000001E-2</v>
      </c>
      <c r="G4" s="73">
        <v>4.1376841999999997E-2</v>
      </c>
      <c r="H4" s="73">
        <v>4.6276471E-2</v>
      </c>
      <c r="I4" s="73">
        <v>2.6510110999999999E-2</v>
      </c>
      <c r="J4">
        <v>2588</v>
      </c>
      <c r="K4">
        <v>0</v>
      </c>
      <c r="L4">
        <f t="shared" ref="L4:L67" si="1">A4</f>
        <v>0</v>
      </c>
      <c r="M4" t="s">
        <v>100</v>
      </c>
      <c r="N4" t="s">
        <v>99</v>
      </c>
    </row>
    <row r="5" spans="1:14">
      <c r="A5" s="70">
        <v>0</v>
      </c>
      <c r="B5" s="71">
        <v>7.5590325999999999E-2</v>
      </c>
      <c r="C5" s="71">
        <v>2.8802013000000001E-2</v>
      </c>
      <c r="D5" s="72">
        <v>8.3530949999999996E-3</v>
      </c>
      <c r="E5" s="73">
        <v>2.8853229000000001E-2</v>
      </c>
      <c r="F5" s="73">
        <v>1.2375621999999999E-2</v>
      </c>
      <c r="G5" s="73">
        <v>2.7327547000000001E-2</v>
      </c>
      <c r="H5" s="73">
        <v>2.6661689999999999E-3</v>
      </c>
      <c r="I5" s="73">
        <v>0.34585809000000001</v>
      </c>
      <c r="J5">
        <v>2588</v>
      </c>
      <c r="K5">
        <v>0</v>
      </c>
      <c r="L5">
        <f t="shared" si="1"/>
        <v>0</v>
      </c>
      <c r="M5" t="s">
        <v>96</v>
      </c>
      <c r="N5" t="s">
        <v>97</v>
      </c>
    </row>
    <row r="6" spans="1:14">
      <c r="A6" s="70">
        <v>0</v>
      </c>
      <c r="B6" s="71">
        <v>7.6307937000000006E-2</v>
      </c>
      <c r="C6" s="71">
        <v>3.0359223000000001E-2</v>
      </c>
      <c r="D6" s="72">
        <v>8.8133550000000001E-3</v>
      </c>
      <c r="E6" s="73">
        <v>8.4787874999999999E-2</v>
      </c>
      <c r="F6" s="73">
        <v>1.2136354E-2</v>
      </c>
      <c r="G6" s="73">
        <v>2.8973175E-2</v>
      </c>
      <c r="H6" s="73">
        <v>7.5478029999999996E-3</v>
      </c>
      <c r="I6" s="73">
        <v>0.19915899500000001</v>
      </c>
      <c r="J6">
        <v>2588</v>
      </c>
      <c r="K6">
        <v>0</v>
      </c>
      <c r="L6">
        <f t="shared" si="1"/>
        <v>0</v>
      </c>
      <c r="M6" t="s">
        <v>96</v>
      </c>
      <c r="N6" t="s">
        <v>97</v>
      </c>
    </row>
    <row r="7" spans="1:14">
      <c r="A7" s="70">
        <v>0</v>
      </c>
      <c r="B7" s="71">
        <v>7.6585641999999995E-2</v>
      </c>
      <c r="C7" s="71">
        <v>4.0197812999999999E-2</v>
      </c>
      <c r="D7" s="72">
        <v>5.7913890000000001E-3</v>
      </c>
      <c r="E7" s="73">
        <v>3.4637594000000001E-2</v>
      </c>
      <c r="F7" s="73">
        <v>1.7262805999999999E-2</v>
      </c>
      <c r="G7" s="73">
        <v>3.1809123000000002E-2</v>
      </c>
      <c r="H7" s="73">
        <v>3.5302854000000002E-2</v>
      </c>
      <c r="I7" s="73">
        <v>2.5486640000000001E-2</v>
      </c>
      <c r="J7">
        <v>2589</v>
      </c>
      <c r="K7">
        <v>0</v>
      </c>
      <c r="L7">
        <f t="shared" si="1"/>
        <v>0</v>
      </c>
      <c r="M7" t="s">
        <v>102</v>
      </c>
      <c r="N7" t="s">
        <v>99</v>
      </c>
    </row>
    <row r="8" spans="1:14">
      <c r="A8" s="70">
        <v>0</v>
      </c>
      <c r="B8" s="71">
        <v>7.7187108000000004E-2</v>
      </c>
      <c r="C8" s="71">
        <v>4.1653444999999997E-2</v>
      </c>
      <c r="D8" s="72">
        <v>5.6195409999999996E-3</v>
      </c>
      <c r="E8" s="73">
        <v>2.8303656999999999E-2</v>
      </c>
      <c r="F8" s="73">
        <v>1.9188795000000002E-2</v>
      </c>
      <c r="G8" s="73">
        <v>3.4972666999999999E-2</v>
      </c>
      <c r="H8" s="73">
        <v>3.1801681999999998E-2</v>
      </c>
      <c r="I8" s="73">
        <v>8.2973449999999994E-3</v>
      </c>
      <c r="J8">
        <v>2589</v>
      </c>
      <c r="K8">
        <v>0</v>
      </c>
      <c r="L8">
        <f t="shared" si="1"/>
        <v>0</v>
      </c>
      <c r="M8" t="s">
        <v>102</v>
      </c>
      <c r="N8" t="s">
        <v>99</v>
      </c>
    </row>
    <row r="9" spans="1:14">
      <c r="A9" s="70">
        <v>0</v>
      </c>
      <c r="B9" s="71">
        <v>8.2355195000000006E-2</v>
      </c>
      <c r="C9" s="71">
        <v>4.5677704999999999E-2</v>
      </c>
      <c r="D9" s="72">
        <v>8.1445619999999993E-3</v>
      </c>
      <c r="E9" s="73">
        <v>3.4655584000000003E-2</v>
      </c>
      <c r="F9" s="73">
        <v>1.5586944E-2</v>
      </c>
      <c r="G9" s="73">
        <v>4.1119737000000003E-2</v>
      </c>
      <c r="H9" s="73">
        <v>4.5232133000000001E-2</v>
      </c>
      <c r="I9" s="73">
        <v>2.4619996000000002E-2</v>
      </c>
      <c r="J9">
        <v>4126</v>
      </c>
      <c r="K9">
        <v>0</v>
      </c>
      <c r="L9">
        <f t="shared" si="1"/>
        <v>0</v>
      </c>
      <c r="M9" t="s">
        <v>100</v>
      </c>
      <c r="N9" t="s">
        <v>99</v>
      </c>
    </row>
    <row r="10" spans="1:14">
      <c r="A10" s="70">
        <v>0</v>
      </c>
      <c r="B10" s="71">
        <v>8.1331801999999995E-2</v>
      </c>
      <c r="C10" s="71">
        <v>4.4614048000000003E-2</v>
      </c>
      <c r="D10" s="72">
        <v>8.6416440000000004E-3</v>
      </c>
      <c r="E10" s="73">
        <v>2.9790790000000001E-2</v>
      </c>
      <c r="F10" s="73">
        <v>1.5120507E-2</v>
      </c>
      <c r="G10" s="73">
        <v>3.9572889E-2</v>
      </c>
      <c r="H10" s="73">
        <v>4.606706E-2</v>
      </c>
      <c r="I10" s="73">
        <v>2.5337532999999999E-2</v>
      </c>
      <c r="J10">
        <v>4126</v>
      </c>
      <c r="K10">
        <v>0</v>
      </c>
      <c r="L10">
        <f t="shared" si="1"/>
        <v>0</v>
      </c>
      <c r="M10" t="s">
        <v>100</v>
      </c>
      <c r="N10" t="s">
        <v>99</v>
      </c>
    </row>
    <row r="11" spans="1:14">
      <c r="A11" s="70">
        <v>0</v>
      </c>
      <c r="B11" s="71">
        <v>7.4408429999999998E-2</v>
      </c>
      <c r="C11" s="71">
        <v>4.0443713999999999E-2</v>
      </c>
      <c r="D11" s="72">
        <v>9.0134740000000005E-3</v>
      </c>
      <c r="E11" s="73">
        <v>3.0546126E-2</v>
      </c>
      <c r="F11" s="73">
        <v>1.4386292E-2</v>
      </c>
      <c r="G11" s="73">
        <v>3.1250088000000002E-2</v>
      </c>
      <c r="H11" s="73">
        <v>3.6683240999999998E-2</v>
      </c>
      <c r="I11" s="73">
        <v>2.1181881E-2</v>
      </c>
      <c r="J11">
        <v>4126</v>
      </c>
      <c r="K11">
        <v>0</v>
      </c>
      <c r="L11">
        <f t="shared" si="1"/>
        <v>0</v>
      </c>
      <c r="M11" t="s">
        <v>103</v>
      </c>
      <c r="N11" t="s">
        <v>99</v>
      </c>
    </row>
    <row r="12" spans="1:14">
      <c r="A12" s="70">
        <v>0</v>
      </c>
      <c r="B12" s="71">
        <v>7.3952852999999999E-2</v>
      </c>
      <c r="C12" s="71">
        <v>4.0099660000000002E-2</v>
      </c>
      <c r="D12" s="72">
        <v>1.0817601E-2</v>
      </c>
      <c r="E12" s="73">
        <v>2.8556525999999999E-2</v>
      </c>
      <c r="F12" s="73">
        <v>1.4544361E-2</v>
      </c>
      <c r="G12" s="73">
        <v>3.1802054000000003E-2</v>
      </c>
      <c r="H12" s="73">
        <v>3.6121568999999999E-2</v>
      </c>
      <c r="I12" s="73">
        <v>2.1832266999999999E-2</v>
      </c>
      <c r="J12">
        <v>4126</v>
      </c>
      <c r="K12">
        <v>0</v>
      </c>
      <c r="L12">
        <f t="shared" si="1"/>
        <v>0</v>
      </c>
      <c r="M12" t="s">
        <v>103</v>
      </c>
      <c r="N12" t="s">
        <v>99</v>
      </c>
    </row>
    <row r="13" spans="1:14">
      <c r="A13" s="70">
        <v>0</v>
      </c>
      <c r="B13" s="71">
        <v>8.1057622999999995E-2</v>
      </c>
      <c r="C13" s="71">
        <v>4.4775853999999997E-2</v>
      </c>
      <c r="D13" s="72">
        <v>8.7111329999999994E-3</v>
      </c>
      <c r="E13" s="73">
        <v>2.9921505000000001E-2</v>
      </c>
      <c r="F13" s="73">
        <v>1.5018769E-2</v>
      </c>
      <c r="G13" s="73">
        <v>4.0593995000000001E-2</v>
      </c>
      <c r="H13" s="73">
        <v>4.7193800000000001E-2</v>
      </c>
      <c r="I13" s="73">
        <v>2.7153525000000001E-2</v>
      </c>
      <c r="J13">
        <v>4129</v>
      </c>
      <c r="K13">
        <v>0</v>
      </c>
      <c r="L13">
        <f t="shared" si="1"/>
        <v>0</v>
      </c>
      <c r="M13" t="s">
        <v>100</v>
      </c>
      <c r="N13" t="s">
        <v>99</v>
      </c>
    </row>
    <row r="14" spans="1:14">
      <c r="A14" s="70">
        <v>0</v>
      </c>
      <c r="B14" s="71">
        <v>8.3867130999999998E-2</v>
      </c>
      <c r="C14" s="71">
        <v>4.5677998999999997E-2</v>
      </c>
      <c r="D14" s="72">
        <v>8.0900009999999994E-3</v>
      </c>
      <c r="E14" s="73">
        <v>2.9557818999999999E-2</v>
      </c>
      <c r="F14" s="73">
        <v>1.4194281E-2</v>
      </c>
      <c r="G14" s="73">
        <v>3.8597777999999999E-2</v>
      </c>
      <c r="H14" s="73">
        <v>4.6535750000000001E-2</v>
      </c>
      <c r="I14" s="73">
        <v>2.6041251000000001E-2</v>
      </c>
      <c r="J14">
        <v>4129</v>
      </c>
      <c r="K14">
        <v>0</v>
      </c>
      <c r="L14">
        <f t="shared" si="1"/>
        <v>0</v>
      </c>
      <c r="M14" t="s">
        <v>100</v>
      </c>
      <c r="N14" t="s">
        <v>99</v>
      </c>
    </row>
    <row r="15" spans="1:14">
      <c r="A15" s="70">
        <v>0</v>
      </c>
      <c r="B15" s="71">
        <v>8.0067124000000003E-2</v>
      </c>
      <c r="C15" s="71">
        <v>4.2291508999999998E-2</v>
      </c>
      <c r="D15" s="72">
        <v>1.0073738E-2</v>
      </c>
      <c r="E15" s="73">
        <v>4.4575974999999997E-2</v>
      </c>
      <c r="F15" s="73">
        <v>2.2204353999999999E-2</v>
      </c>
      <c r="G15" s="73">
        <v>3.8441712000000003E-2</v>
      </c>
      <c r="H15" s="73">
        <v>5.3879773999999998E-2</v>
      </c>
      <c r="I15" s="73">
        <v>4.4054161000000001E-2</v>
      </c>
      <c r="J15">
        <v>4129</v>
      </c>
      <c r="K15">
        <v>0</v>
      </c>
      <c r="L15">
        <f t="shared" si="1"/>
        <v>0</v>
      </c>
      <c r="M15" t="s">
        <v>104</v>
      </c>
      <c r="N15" t="s">
        <v>99</v>
      </c>
    </row>
    <row r="16" spans="1:14">
      <c r="A16" s="70">
        <v>0</v>
      </c>
      <c r="B16" s="71">
        <v>7.6744665000000004E-2</v>
      </c>
      <c r="C16" s="71">
        <v>3.7759664999999998E-2</v>
      </c>
      <c r="D16" s="72">
        <v>8.0137609999999995E-3</v>
      </c>
      <c r="E16" s="73">
        <v>3.1321553000000002E-2</v>
      </c>
      <c r="F16" s="73">
        <v>1.5145239E-2</v>
      </c>
      <c r="G16" s="73">
        <v>3.2593414000000001E-2</v>
      </c>
      <c r="H16" s="73">
        <v>3.0205656000000001E-2</v>
      </c>
      <c r="I16" s="73">
        <v>8.0003079999999994E-3</v>
      </c>
      <c r="J16">
        <v>4129</v>
      </c>
      <c r="K16">
        <v>0</v>
      </c>
      <c r="L16">
        <f t="shared" si="1"/>
        <v>0</v>
      </c>
      <c r="M16" t="s">
        <v>102</v>
      </c>
      <c r="N16" t="s">
        <v>99</v>
      </c>
    </row>
    <row r="17" spans="1:14">
      <c r="A17" s="118">
        <v>1</v>
      </c>
      <c r="B17" s="71">
        <v>0.226015307</v>
      </c>
      <c r="C17" s="71">
        <v>3.6397435999999998E-2</v>
      </c>
      <c r="D17" s="72">
        <v>3.6085531999999997E-2</v>
      </c>
      <c r="E17" s="73">
        <v>0.10300250800000001</v>
      </c>
      <c r="F17" s="73">
        <v>3.7054522999999999E-2</v>
      </c>
      <c r="G17" s="73">
        <v>0.14853314500000001</v>
      </c>
      <c r="H17" s="73">
        <v>7.2470870000000001E-3</v>
      </c>
      <c r="I17" s="73">
        <v>1.7622682000000001E-2</v>
      </c>
      <c r="J17">
        <v>2588</v>
      </c>
      <c r="K17">
        <v>140</v>
      </c>
      <c r="L17">
        <f t="shared" si="1"/>
        <v>1</v>
      </c>
      <c r="M17" t="s">
        <v>96</v>
      </c>
      <c r="N17" t="s">
        <v>97</v>
      </c>
    </row>
    <row r="18" spans="1:14">
      <c r="A18" s="118">
        <v>1</v>
      </c>
      <c r="B18" s="71">
        <v>0.22427092400000001</v>
      </c>
      <c r="C18" s="71">
        <v>3.2171327E-2</v>
      </c>
      <c r="D18" s="72">
        <v>3.6957206999999999E-2</v>
      </c>
      <c r="E18" s="73">
        <v>7.2354509999999997E-2</v>
      </c>
      <c r="F18" s="73">
        <v>1.3090207E-2</v>
      </c>
      <c r="G18" s="73">
        <v>3.8238434000000002E-2</v>
      </c>
      <c r="H18" s="73">
        <v>1.684945E-3</v>
      </c>
      <c r="I18" s="73">
        <v>0.186205172</v>
      </c>
      <c r="J18">
        <v>2588</v>
      </c>
      <c r="K18">
        <v>140</v>
      </c>
      <c r="L18">
        <f t="shared" si="1"/>
        <v>1</v>
      </c>
      <c r="M18" t="s">
        <v>96</v>
      </c>
      <c r="N18" t="s">
        <v>97</v>
      </c>
    </row>
    <row r="19" spans="1:14">
      <c r="A19" s="118">
        <v>1</v>
      </c>
      <c r="B19" s="71">
        <v>0.234135286</v>
      </c>
      <c r="C19" s="71">
        <v>3.8077581999999999E-2</v>
      </c>
      <c r="D19" s="72">
        <v>3.0008572000000001E-2</v>
      </c>
      <c r="E19" s="73">
        <v>5.9907350999999998E-2</v>
      </c>
      <c r="F19" s="73">
        <v>1.4772356E-2</v>
      </c>
      <c r="G19" s="73">
        <v>3.6971262999999997E-2</v>
      </c>
      <c r="H19" s="73">
        <v>1.0496059E-2</v>
      </c>
      <c r="I19" s="73">
        <v>1.6148164E-2</v>
      </c>
      <c r="J19">
        <v>2588</v>
      </c>
      <c r="K19">
        <v>140</v>
      </c>
      <c r="L19">
        <f t="shared" si="1"/>
        <v>1</v>
      </c>
      <c r="M19" t="s">
        <v>96</v>
      </c>
      <c r="N19" t="s">
        <v>97</v>
      </c>
    </row>
    <row r="20" spans="1:14">
      <c r="A20" s="118">
        <v>1</v>
      </c>
      <c r="B20" s="71">
        <v>0.230492537</v>
      </c>
      <c r="C20" s="71">
        <v>3.3872235000000001E-2</v>
      </c>
      <c r="D20" s="72">
        <v>2.9508380000000001E-2</v>
      </c>
      <c r="E20" s="73">
        <v>7.8788812E-2</v>
      </c>
      <c r="F20" s="73">
        <v>1.3744902E-2</v>
      </c>
      <c r="G20" s="73">
        <v>3.1610028999999998E-2</v>
      </c>
      <c r="H20" s="73">
        <v>3.1916230000000002E-3</v>
      </c>
      <c r="I20" s="73">
        <v>0.13267949400000001</v>
      </c>
      <c r="J20">
        <v>2588</v>
      </c>
      <c r="K20">
        <v>140</v>
      </c>
      <c r="L20">
        <f t="shared" si="1"/>
        <v>1</v>
      </c>
      <c r="M20" t="s">
        <v>96</v>
      </c>
      <c r="N20" t="s">
        <v>97</v>
      </c>
    </row>
    <row r="21" spans="1:14">
      <c r="A21" s="118">
        <v>2</v>
      </c>
      <c r="B21" s="71">
        <v>0.40077916299999999</v>
      </c>
      <c r="C21" s="71">
        <v>4.7431222000000002E-2</v>
      </c>
      <c r="D21" s="72">
        <v>4.4073586999999997E-2</v>
      </c>
      <c r="E21" s="73">
        <v>6.851227E-2</v>
      </c>
      <c r="F21" s="73">
        <v>1.6042372999999999E-2</v>
      </c>
      <c r="G21" s="73">
        <v>4.2262512000000002E-2</v>
      </c>
      <c r="H21" s="73">
        <v>1.1555387E-2</v>
      </c>
      <c r="I21" s="73">
        <v>1.3799387999999999E-2</v>
      </c>
      <c r="J21">
        <v>2588</v>
      </c>
      <c r="K21">
        <v>140</v>
      </c>
      <c r="L21">
        <f t="shared" si="1"/>
        <v>2</v>
      </c>
      <c r="M21" t="s">
        <v>96</v>
      </c>
      <c r="N21" t="s">
        <v>97</v>
      </c>
    </row>
    <row r="22" spans="1:14">
      <c r="A22" s="118">
        <v>2</v>
      </c>
      <c r="B22" s="71">
        <v>0.39596652199999999</v>
      </c>
      <c r="C22" s="71">
        <v>4.2216155999999998E-2</v>
      </c>
      <c r="D22" s="72">
        <v>4.2309415000000003E-2</v>
      </c>
      <c r="E22" s="73">
        <v>3.5020411000000001E-2</v>
      </c>
      <c r="F22" s="73">
        <v>1.1857504E-2</v>
      </c>
      <c r="G22" s="73">
        <v>4.4192235000000003E-2</v>
      </c>
      <c r="H22" s="73">
        <v>6.0256859999999997E-3</v>
      </c>
      <c r="I22" s="73">
        <v>0.15342587399999999</v>
      </c>
      <c r="J22">
        <v>2588</v>
      </c>
      <c r="K22">
        <v>140</v>
      </c>
      <c r="L22">
        <f t="shared" si="1"/>
        <v>2</v>
      </c>
      <c r="M22" t="s">
        <v>96</v>
      </c>
      <c r="N22" t="s">
        <v>97</v>
      </c>
    </row>
    <row r="23" spans="1:14">
      <c r="A23" s="118">
        <v>2</v>
      </c>
      <c r="B23" s="71">
        <v>0.39498596699999999</v>
      </c>
      <c r="C23" s="71">
        <v>3.4963618000000002E-2</v>
      </c>
      <c r="D23" s="72">
        <v>6.3429488000000006E-2</v>
      </c>
      <c r="E23" s="73">
        <v>0.101454719</v>
      </c>
      <c r="F23" s="73">
        <v>1.5218193E-2</v>
      </c>
      <c r="G23" s="73">
        <v>3.8500406000000001E-2</v>
      </c>
      <c r="H23" s="73">
        <v>9.3311330000000001E-3</v>
      </c>
      <c r="I23" s="73">
        <v>8.6541535000000003E-2</v>
      </c>
      <c r="J23">
        <v>2588</v>
      </c>
      <c r="K23">
        <v>140</v>
      </c>
      <c r="L23">
        <f t="shared" si="1"/>
        <v>2</v>
      </c>
      <c r="M23" t="s">
        <v>96</v>
      </c>
      <c r="N23" t="s">
        <v>97</v>
      </c>
    </row>
    <row r="24" spans="1:14">
      <c r="A24" s="118">
        <v>2</v>
      </c>
      <c r="B24" s="71">
        <v>0.397436234</v>
      </c>
      <c r="C24" s="71">
        <v>3.8895576000000001E-2</v>
      </c>
      <c r="D24" s="72">
        <v>6.1591420000000001E-2</v>
      </c>
      <c r="E24" s="73">
        <v>3.3234858999999999E-2</v>
      </c>
      <c r="F24" s="73">
        <v>1.320234E-2</v>
      </c>
      <c r="G24" s="73">
        <v>4.3240122999999998E-2</v>
      </c>
      <c r="H24" s="73">
        <v>3.0444040000000001E-3</v>
      </c>
      <c r="I24" s="73">
        <v>0.163487876</v>
      </c>
      <c r="J24">
        <v>2588</v>
      </c>
      <c r="K24">
        <v>140</v>
      </c>
      <c r="L24">
        <f t="shared" si="1"/>
        <v>2</v>
      </c>
      <c r="M24" t="s">
        <v>96</v>
      </c>
      <c r="N24" t="s">
        <v>97</v>
      </c>
    </row>
    <row r="25" spans="1:14">
      <c r="A25" s="118">
        <v>4</v>
      </c>
      <c r="B25" s="71">
        <v>0.56149389900000002</v>
      </c>
      <c r="C25" s="71">
        <v>5.8446184999999998E-2</v>
      </c>
      <c r="D25" s="72">
        <v>6.7325346999999994E-2</v>
      </c>
      <c r="E25" s="73">
        <v>0.169566522</v>
      </c>
      <c r="F25" s="73">
        <v>2.0585066999999999E-2</v>
      </c>
      <c r="G25" s="73">
        <v>6.2201647999999998E-2</v>
      </c>
      <c r="H25" s="73">
        <v>7.9006119999999996E-3</v>
      </c>
      <c r="I25" s="73">
        <v>0.17358997100000001</v>
      </c>
      <c r="J25">
        <v>2588</v>
      </c>
      <c r="K25">
        <v>140</v>
      </c>
      <c r="L25">
        <f t="shared" si="1"/>
        <v>4</v>
      </c>
      <c r="M25" t="s">
        <v>96</v>
      </c>
      <c r="N25" t="s">
        <v>97</v>
      </c>
    </row>
    <row r="26" spans="1:14">
      <c r="A26" s="118">
        <v>4</v>
      </c>
      <c r="B26" s="71">
        <v>0.60515660900000001</v>
      </c>
      <c r="C26" s="71">
        <v>5.3556918000000002E-2</v>
      </c>
      <c r="D26" s="72">
        <v>0.103462077</v>
      </c>
      <c r="E26" s="73">
        <v>0.130644697</v>
      </c>
      <c r="F26" s="73">
        <v>2.2709424999999998E-2</v>
      </c>
      <c r="G26" s="73">
        <v>6.270357E-2</v>
      </c>
      <c r="H26" s="73">
        <v>1.0457809E-2</v>
      </c>
      <c r="I26" s="73">
        <v>9.0801915999999996E-2</v>
      </c>
      <c r="J26">
        <v>2588</v>
      </c>
      <c r="K26">
        <v>140</v>
      </c>
      <c r="L26">
        <f t="shared" si="1"/>
        <v>4</v>
      </c>
      <c r="M26" t="s">
        <v>96</v>
      </c>
      <c r="N26" t="s">
        <v>97</v>
      </c>
    </row>
    <row r="27" spans="1:14">
      <c r="A27" s="118">
        <v>6</v>
      </c>
      <c r="B27" s="71">
        <v>0.66379900000000003</v>
      </c>
      <c r="C27" s="71">
        <v>7.1556776000000002E-2</v>
      </c>
      <c r="D27" s="72">
        <v>0.113412394</v>
      </c>
      <c r="E27" s="73">
        <v>6.3889258000000004E-2</v>
      </c>
      <c r="F27" s="73">
        <v>6.7789467000000006E-2</v>
      </c>
      <c r="G27" s="73">
        <v>0.27875272400000001</v>
      </c>
      <c r="H27" s="73">
        <v>6.2303430000000002E-3</v>
      </c>
      <c r="I27" s="73">
        <v>0.16612105599999999</v>
      </c>
      <c r="J27">
        <v>2588</v>
      </c>
      <c r="K27">
        <v>140</v>
      </c>
      <c r="L27">
        <f t="shared" si="1"/>
        <v>6</v>
      </c>
      <c r="M27" t="s">
        <v>96</v>
      </c>
      <c r="N27" t="s">
        <v>97</v>
      </c>
    </row>
    <row r="28" spans="1:14">
      <c r="A28" s="118">
        <v>6</v>
      </c>
      <c r="B28" s="71">
        <v>0.63341186800000004</v>
      </c>
      <c r="C28" s="71">
        <v>7.2644599000000004E-2</v>
      </c>
      <c r="D28" s="72">
        <v>0.109764325</v>
      </c>
      <c r="E28" s="73">
        <v>6.8200205999999999E-2</v>
      </c>
      <c r="F28" s="73">
        <v>2.3128134000000002E-2</v>
      </c>
      <c r="G28" s="73">
        <v>8.6640581999999994E-2</v>
      </c>
      <c r="H28" s="73">
        <v>9.3000219999999998E-3</v>
      </c>
      <c r="I28" s="73">
        <v>0.16914744400000001</v>
      </c>
      <c r="J28">
        <v>2588</v>
      </c>
      <c r="K28">
        <v>140</v>
      </c>
      <c r="L28">
        <f t="shared" si="1"/>
        <v>6</v>
      </c>
      <c r="M28" t="s">
        <v>96</v>
      </c>
      <c r="N28" t="s">
        <v>97</v>
      </c>
    </row>
    <row r="29" spans="1:14">
      <c r="A29" s="118">
        <v>8</v>
      </c>
      <c r="B29" s="71">
        <v>0.63006620300000005</v>
      </c>
      <c r="C29" s="71">
        <v>8.4193244E-2</v>
      </c>
      <c r="D29" s="72">
        <v>9.805672E-2</v>
      </c>
      <c r="E29" s="73">
        <v>0.21663876100000001</v>
      </c>
      <c r="F29" s="73">
        <v>3.1451195000000001E-2</v>
      </c>
      <c r="G29" s="73">
        <v>0.10052915599999999</v>
      </c>
      <c r="H29" s="73">
        <v>5.262315E-3</v>
      </c>
      <c r="I29" s="73">
        <v>0.34200188399999998</v>
      </c>
      <c r="J29">
        <v>2588</v>
      </c>
      <c r="K29">
        <v>140</v>
      </c>
      <c r="L29">
        <f t="shared" si="1"/>
        <v>8</v>
      </c>
      <c r="M29" t="s">
        <v>96</v>
      </c>
      <c r="N29" t="s">
        <v>97</v>
      </c>
    </row>
    <row r="30" spans="1:14">
      <c r="A30" s="118">
        <v>8</v>
      </c>
      <c r="B30" s="71">
        <v>0.66061201999999997</v>
      </c>
      <c r="C30" s="71">
        <v>7.6696239999999999E-2</v>
      </c>
      <c r="D30" s="72">
        <v>0.13269594600000001</v>
      </c>
      <c r="E30" s="73">
        <v>0.19212388899999999</v>
      </c>
      <c r="F30" s="73">
        <v>3.0110122999999999E-2</v>
      </c>
      <c r="G30" s="73">
        <v>8.5336059000000006E-2</v>
      </c>
      <c r="H30" s="73">
        <v>5.7278750000000003E-3</v>
      </c>
      <c r="I30" s="73">
        <v>0.37274268500000002</v>
      </c>
      <c r="J30">
        <v>2588</v>
      </c>
      <c r="K30">
        <v>140</v>
      </c>
      <c r="L30">
        <f t="shared" si="1"/>
        <v>8</v>
      </c>
      <c r="M30" t="s">
        <v>96</v>
      </c>
      <c r="N30" t="s">
        <v>97</v>
      </c>
    </row>
    <row r="31" spans="1:14">
      <c r="A31" s="118">
        <v>24</v>
      </c>
      <c r="B31" s="71">
        <v>0.51429634700000004</v>
      </c>
      <c r="C31" s="71">
        <v>0.233151521</v>
      </c>
      <c r="D31" s="72">
        <v>0.20637802799999999</v>
      </c>
      <c r="E31" s="73">
        <v>0.148962709</v>
      </c>
      <c r="F31" s="73">
        <v>4.4585782999999997E-2</v>
      </c>
      <c r="G31" s="73">
        <v>0.133859544</v>
      </c>
      <c r="H31" s="73">
        <v>8.4880322999999994E-2</v>
      </c>
      <c r="I31" s="73">
        <v>5.1055606000000003E-2</v>
      </c>
      <c r="J31">
        <v>2588</v>
      </c>
      <c r="K31">
        <v>140</v>
      </c>
      <c r="L31">
        <f t="shared" si="1"/>
        <v>24</v>
      </c>
      <c r="M31" t="s">
        <v>98</v>
      </c>
      <c r="N31" t="s">
        <v>99</v>
      </c>
    </row>
    <row r="32" spans="1:14">
      <c r="A32" s="118">
        <v>24</v>
      </c>
      <c r="B32" s="71">
        <v>0.48013625999999998</v>
      </c>
      <c r="C32" s="71">
        <v>0.140360122</v>
      </c>
      <c r="D32" s="72">
        <v>0.20510862999999999</v>
      </c>
      <c r="E32" s="73">
        <v>0.26776418699999999</v>
      </c>
      <c r="F32" s="73">
        <v>4.6504647000000003E-2</v>
      </c>
      <c r="G32" s="73">
        <v>0.15771084799999999</v>
      </c>
      <c r="H32" s="73">
        <v>1.8743917999999998E-2</v>
      </c>
      <c r="I32" s="73">
        <v>0.24171714</v>
      </c>
      <c r="J32">
        <v>2588</v>
      </c>
      <c r="K32">
        <v>140</v>
      </c>
      <c r="L32">
        <f t="shared" si="1"/>
        <v>24</v>
      </c>
      <c r="M32" t="s">
        <v>96</v>
      </c>
      <c r="N32" t="s">
        <v>97</v>
      </c>
    </row>
    <row r="33" spans="1:14">
      <c r="A33" s="118">
        <v>48</v>
      </c>
      <c r="B33" s="71">
        <v>0.39982075</v>
      </c>
      <c r="C33" s="71">
        <v>0.24854812600000001</v>
      </c>
      <c r="D33" s="72">
        <v>0.23738452900000001</v>
      </c>
      <c r="E33" s="73">
        <v>0.17047157399999999</v>
      </c>
      <c r="F33" s="73">
        <v>6.0934607000000002E-2</v>
      </c>
      <c r="G33" s="73">
        <v>0.161235031</v>
      </c>
      <c r="H33" s="73">
        <v>0.104858798</v>
      </c>
      <c r="I33" s="73">
        <v>6.6129632999999993E-2</v>
      </c>
      <c r="J33">
        <v>2588</v>
      </c>
      <c r="K33">
        <v>140</v>
      </c>
      <c r="L33">
        <f t="shared" si="1"/>
        <v>48</v>
      </c>
      <c r="M33" t="s">
        <v>100</v>
      </c>
      <c r="N33" t="s">
        <v>99</v>
      </c>
    </row>
    <row r="34" spans="1:14">
      <c r="A34" s="118">
        <v>48</v>
      </c>
      <c r="B34" s="71">
        <v>0.38631717500000001</v>
      </c>
      <c r="C34" s="71">
        <v>0.25184271200000002</v>
      </c>
      <c r="D34" s="72">
        <v>0.25386883799999999</v>
      </c>
      <c r="E34" s="73">
        <v>0.17438295300000001</v>
      </c>
      <c r="F34" s="73">
        <v>6.3475861999999994E-2</v>
      </c>
      <c r="G34" s="73">
        <v>0.16616123299999999</v>
      </c>
      <c r="H34" s="73">
        <v>0.106693151</v>
      </c>
      <c r="I34" s="73">
        <v>6.7581124000000006E-2</v>
      </c>
      <c r="J34">
        <v>2588</v>
      </c>
      <c r="K34">
        <v>140</v>
      </c>
      <c r="L34">
        <f t="shared" si="1"/>
        <v>48</v>
      </c>
      <c r="M34" t="s">
        <v>100</v>
      </c>
      <c r="N34" t="s">
        <v>99</v>
      </c>
    </row>
    <row r="35" spans="1:14">
      <c r="A35" s="118">
        <v>48</v>
      </c>
      <c r="B35" s="71">
        <v>0.33238173399999998</v>
      </c>
      <c r="C35" s="71">
        <v>0.13340207300000001</v>
      </c>
      <c r="D35" s="72">
        <v>0.20832774300000001</v>
      </c>
      <c r="E35" s="73">
        <v>0.26722583999999999</v>
      </c>
      <c r="F35" s="73">
        <v>5.3156902999999998E-2</v>
      </c>
      <c r="G35" s="73">
        <v>0.18051764300000001</v>
      </c>
      <c r="H35" s="73">
        <v>1.7927669E-2</v>
      </c>
      <c r="I35" s="73">
        <v>0.251154767</v>
      </c>
      <c r="J35">
        <v>2588</v>
      </c>
      <c r="K35">
        <v>140</v>
      </c>
      <c r="L35">
        <f t="shared" si="1"/>
        <v>48</v>
      </c>
      <c r="M35" t="s">
        <v>96</v>
      </c>
      <c r="N35" t="s">
        <v>97</v>
      </c>
    </row>
    <row r="36" spans="1:14">
      <c r="A36" s="118">
        <v>48</v>
      </c>
      <c r="B36" s="71">
        <v>0.33260751</v>
      </c>
      <c r="C36" s="71">
        <v>0.130200543</v>
      </c>
      <c r="D36" s="72">
        <v>0.20490720700000001</v>
      </c>
      <c r="E36" s="73">
        <v>0.26524349800000002</v>
      </c>
      <c r="F36" s="73">
        <v>6.1517203999999999E-2</v>
      </c>
      <c r="G36" s="73">
        <v>0.14878101199999999</v>
      </c>
      <c r="H36" s="73">
        <v>2.3886747E-2</v>
      </c>
      <c r="I36" s="73">
        <v>0.19506274800000001</v>
      </c>
      <c r="J36">
        <v>2588</v>
      </c>
      <c r="K36">
        <v>140</v>
      </c>
      <c r="L36">
        <f t="shared" si="1"/>
        <v>48</v>
      </c>
      <c r="M36" t="s">
        <v>96</v>
      </c>
      <c r="N36" t="s">
        <v>97</v>
      </c>
    </row>
    <row r="37" spans="1:14">
      <c r="A37" s="118">
        <v>72</v>
      </c>
      <c r="B37" s="71">
        <v>0.30266889699999999</v>
      </c>
      <c r="C37" s="71">
        <v>0.13074792700000001</v>
      </c>
      <c r="D37" s="72">
        <v>0.200022907</v>
      </c>
      <c r="E37" s="73">
        <v>0.235224975</v>
      </c>
      <c r="F37" s="73">
        <v>6.6374904999999998E-2</v>
      </c>
      <c r="G37" s="73">
        <v>0.166129533</v>
      </c>
      <c r="H37" s="73">
        <v>3.6857521999999997E-2</v>
      </c>
      <c r="I37" s="73">
        <v>0.12875682099999999</v>
      </c>
      <c r="J37">
        <v>2588</v>
      </c>
      <c r="K37">
        <v>140</v>
      </c>
      <c r="L37">
        <f t="shared" si="1"/>
        <v>72</v>
      </c>
      <c r="M37" t="s">
        <v>96</v>
      </c>
      <c r="N37" t="s">
        <v>97</v>
      </c>
    </row>
    <row r="38" spans="1:14">
      <c r="A38" s="118">
        <v>72</v>
      </c>
      <c r="B38" s="71">
        <v>0.35993514500000001</v>
      </c>
      <c r="C38" s="71">
        <v>0.13123045999999999</v>
      </c>
      <c r="D38" s="72">
        <v>0.20755036499999999</v>
      </c>
      <c r="E38" s="73">
        <v>0.32296965</v>
      </c>
      <c r="F38" s="73">
        <v>7.5706138000000006E-2</v>
      </c>
      <c r="G38" s="73">
        <v>0.21383666000000001</v>
      </c>
      <c r="H38" s="73">
        <v>2.4635483999999999E-2</v>
      </c>
      <c r="I38" s="73">
        <v>0.23614652899999999</v>
      </c>
      <c r="J38">
        <v>2588</v>
      </c>
      <c r="K38">
        <v>140</v>
      </c>
      <c r="L38">
        <f t="shared" si="1"/>
        <v>72</v>
      </c>
      <c r="M38" t="s">
        <v>96</v>
      </c>
      <c r="N38" t="s">
        <v>97</v>
      </c>
    </row>
    <row r="39" spans="1:14">
      <c r="A39" s="118">
        <v>96</v>
      </c>
      <c r="B39" s="71">
        <v>0.31659694999999999</v>
      </c>
      <c r="C39" s="71">
        <v>0.12898535</v>
      </c>
      <c r="D39" s="72">
        <v>0.158343547</v>
      </c>
      <c r="E39" s="73">
        <v>0.244135246</v>
      </c>
      <c r="F39" s="73">
        <v>6.1519694E-2</v>
      </c>
      <c r="G39" s="73">
        <v>0.21077940000000001</v>
      </c>
      <c r="H39" s="73">
        <v>3.8743728999999998E-2</v>
      </c>
      <c r="I39" s="73">
        <v>0.13595864399999999</v>
      </c>
      <c r="J39">
        <v>2588</v>
      </c>
      <c r="K39">
        <v>140</v>
      </c>
      <c r="L39">
        <f t="shared" si="1"/>
        <v>96</v>
      </c>
      <c r="M39" t="s">
        <v>96</v>
      </c>
      <c r="N39" t="s">
        <v>97</v>
      </c>
    </row>
    <row r="40" spans="1:14">
      <c r="A40" s="118">
        <v>96</v>
      </c>
      <c r="B40" s="71">
        <v>0.279744997</v>
      </c>
      <c r="C40" s="71">
        <v>0.12424698300000001</v>
      </c>
      <c r="D40" s="72">
        <v>0.17590988399999999</v>
      </c>
      <c r="E40" s="73">
        <v>0.28065248999999998</v>
      </c>
      <c r="F40" s="73">
        <v>0.149489065</v>
      </c>
      <c r="G40" s="73">
        <v>0.44592481499999997</v>
      </c>
      <c r="H40" s="73">
        <v>3.0384409000000001E-2</v>
      </c>
      <c r="I40" s="73">
        <v>0.123134138</v>
      </c>
      <c r="J40">
        <v>2588</v>
      </c>
      <c r="K40">
        <v>140</v>
      </c>
      <c r="L40">
        <f t="shared" si="1"/>
        <v>96</v>
      </c>
      <c r="M40" t="s">
        <v>96</v>
      </c>
      <c r="N40" t="s">
        <v>97</v>
      </c>
    </row>
    <row r="41" spans="1:14">
      <c r="A41" s="118">
        <v>120</v>
      </c>
      <c r="B41" s="71">
        <v>0.31528900900000001</v>
      </c>
      <c r="C41" s="71">
        <v>0.13309558899999999</v>
      </c>
      <c r="D41" s="72">
        <v>0.150991716</v>
      </c>
      <c r="E41" s="73">
        <v>0.211089787</v>
      </c>
      <c r="F41" s="73">
        <v>6.9546632999999997E-2</v>
      </c>
      <c r="G41" s="73">
        <v>0.21176371199999999</v>
      </c>
      <c r="H41" s="73">
        <v>4.4978147000000003E-2</v>
      </c>
      <c r="I41" s="73">
        <v>0.13117512000000001</v>
      </c>
      <c r="J41">
        <v>2588</v>
      </c>
      <c r="K41">
        <v>140</v>
      </c>
      <c r="L41">
        <f t="shared" si="1"/>
        <v>120</v>
      </c>
      <c r="M41" t="s">
        <v>96</v>
      </c>
      <c r="N41" t="s">
        <v>97</v>
      </c>
    </row>
    <row r="42" spans="1:14">
      <c r="A42" s="118">
        <v>120</v>
      </c>
      <c r="B42" s="71">
        <v>0.30389258899999999</v>
      </c>
      <c r="C42" s="71">
        <v>0.133676145</v>
      </c>
      <c r="D42" s="72">
        <v>0.161228556</v>
      </c>
      <c r="E42" s="73">
        <v>0.29567439200000001</v>
      </c>
      <c r="F42" s="73">
        <v>0.155623648</v>
      </c>
      <c r="G42" s="73">
        <v>0.433038376</v>
      </c>
      <c r="H42" s="73">
        <v>3.3038390000000001E-2</v>
      </c>
      <c r="I42" s="73">
        <v>0.113091515</v>
      </c>
      <c r="J42">
        <v>2588</v>
      </c>
      <c r="K42">
        <v>140</v>
      </c>
      <c r="L42">
        <f t="shared" si="1"/>
        <v>120</v>
      </c>
      <c r="M42" t="s">
        <v>96</v>
      </c>
      <c r="N42" t="s">
        <v>97</v>
      </c>
    </row>
    <row r="43" spans="1:14">
      <c r="A43" s="118">
        <v>1</v>
      </c>
      <c r="B43" s="71">
        <v>0.21295556600000001</v>
      </c>
      <c r="C43" s="71">
        <v>4.4945901000000003E-2</v>
      </c>
      <c r="D43" s="72">
        <v>2.2865315000000001E-2</v>
      </c>
      <c r="E43" s="73">
        <v>2.7353921999999999E-2</v>
      </c>
      <c r="F43" s="73">
        <v>1.9397447000000002E-2</v>
      </c>
      <c r="G43" s="73">
        <v>3.5078613000000002E-2</v>
      </c>
      <c r="H43" s="73">
        <v>3.9349103000000003E-2</v>
      </c>
      <c r="I43" s="73">
        <v>3.1784946000000001E-2</v>
      </c>
      <c r="J43">
        <v>2589</v>
      </c>
      <c r="K43">
        <v>140</v>
      </c>
      <c r="L43">
        <f t="shared" si="1"/>
        <v>1</v>
      </c>
      <c r="M43" t="s">
        <v>101</v>
      </c>
      <c r="N43" t="s">
        <v>99</v>
      </c>
    </row>
    <row r="44" spans="1:14">
      <c r="A44" s="118">
        <v>1</v>
      </c>
      <c r="B44" s="71">
        <v>0.21121648700000001</v>
      </c>
      <c r="C44" s="71">
        <v>4.6682618000000002E-2</v>
      </c>
      <c r="D44" s="72">
        <v>2.4219548E-2</v>
      </c>
      <c r="E44" s="73">
        <v>2.966361E-2</v>
      </c>
      <c r="F44" s="73">
        <v>1.9897649E-2</v>
      </c>
      <c r="G44" s="73">
        <v>3.3937297999999998E-2</v>
      </c>
      <c r="H44" s="73">
        <v>4.0585585E-2</v>
      </c>
      <c r="I44" s="73">
        <v>2.7633851000000001E-2</v>
      </c>
      <c r="J44">
        <v>2589</v>
      </c>
      <c r="K44">
        <v>140</v>
      </c>
      <c r="L44">
        <f t="shared" si="1"/>
        <v>1</v>
      </c>
      <c r="M44" t="s">
        <v>101</v>
      </c>
      <c r="N44" t="s">
        <v>99</v>
      </c>
    </row>
    <row r="45" spans="1:14">
      <c r="A45" s="118">
        <v>2</v>
      </c>
      <c r="B45" s="71">
        <v>0.36413579699999998</v>
      </c>
      <c r="C45" s="71">
        <v>5.7630952999999999E-2</v>
      </c>
      <c r="D45" s="72">
        <v>3.4104611E-2</v>
      </c>
      <c r="E45" s="73">
        <v>3.2581809000000003E-2</v>
      </c>
      <c r="F45" s="73">
        <v>2.0289125000000002E-2</v>
      </c>
      <c r="G45" s="73">
        <v>3.9242893000000001E-2</v>
      </c>
      <c r="H45" s="73">
        <v>4.1544857999999997E-2</v>
      </c>
      <c r="I45" s="73">
        <v>2.9474452000000002E-2</v>
      </c>
      <c r="J45">
        <v>2589</v>
      </c>
      <c r="K45">
        <v>140</v>
      </c>
      <c r="L45">
        <f t="shared" si="1"/>
        <v>2</v>
      </c>
      <c r="M45" t="s">
        <v>101</v>
      </c>
      <c r="N45" t="s">
        <v>99</v>
      </c>
    </row>
    <row r="46" spans="1:14">
      <c r="A46" s="118">
        <v>2</v>
      </c>
      <c r="B46" s="71">
        <v>0.38137932699999999</v>
      </c>
      <c r="C46" s="71">
        <v>5.6771239000000001E-2</v>
      </c>
      <c r="D46" s="72">
        <v>4.9892261E-2</v>
      </c>
      <c r="E46" s="73">
        <v>3.5053686000000001E-2</v>
      </c>
      <c r="F46" s="73">
        <v>2.0692986999999999E-2</v>
      </c>
      <c r="G46" s="73">
        <v>4.0251370000000002E-2</v>
      </c>
      <c r="H46" s="73">
        <v>4.2639977000000003E-2</v>
      </c>
      <c r="I46" s="73">
        <v>3.6792321000000003E-2</v>
      </c>
      <c r="J46">
        <v>2589</v>
      </c>
      <c r="K46">
        <v>140</v>
      </c>
      <c r="L46">
        <f t="shared" si="1"/>
        <v>2</v>
      </c>
      <c r="M46" t="s">
        <v>101</v>
      </c>
      <c r="N46" t="s">
        <v>99</v>
      </c>
    </row>
    <row r="47" spans="1:14">
      <c r="A47" s="118">
        <v>4</v>
      </c>
      <c r="B47" s="71">
        <v>0.59175899499999995</v>
      </c>
      <c r="C47" s="71">
        <v>8.0669182000000006E-2</v>
      </c>
      <c r="D47" s="72">
        <v>8.184922E-2</v>
      </c>
      <c r="E47" s="73">
        <v>4.5748058000000001E-2</v>
      </c>
      <c r="F47" s="73">
        <v>2.3426796999999999E-2</v>
      </c>
      <c r="G47" s="73">
        <v>4.9274400000000003E-2</v>
      </c>
      <c r="H47" s="73">
        <v>4.7201740999999998E-2</v>
      </c>
      <c r="I47" s="73">
        <v>4.1127747999999999E-2</v>
      </c>
      <c r="J47">
        <v>2589</v>
      </c>
      <c r="K47">
        <v>140</v>
      </c>
      <c r="L47">
        <f t="shared" si="1"/>
        <v>4</v>
      </c>
      <c r="M47" t="s">
        <v>101</v>
      </c>
      <c r="N47" t="s">
        <v>99</v>
      </c>
    </row>
    <row r="48" spans="1:14">
      <c r="A48" s="118">
        <v>4</v>
      </c>
      <c r="B48" s="71">
        <v>0.59589973399999996</v>
      </c>
      <c r="C48" s="71">
        <v>8.0831976E-2</v>
      </c>
      <c r="D48" s="72">
        <v>8.4739698000000002E-2</v>
      </c>
      <c r="E48" s="73">
        <v>5.1111568000000003E-2</v>
      </c>
      <c r="F48" s="73">
        <v>2.6875007999999999E-2</v>
      </c>
      <c r="G48" s="73">
        <v>5.0990764000000001E-2</v>
      </c>
      <c r="H48" s="73">
        <v>5.2342980999999997E-2</v>
      </c>
      <c r="I48" s="73">
        <v>5.6858546000000003E-2</v>
      </c>
      <c r="J48">
        <v>2589</v>
      </c>
      <c r="K48">
        <v>140</v>
      </c>
      <c r="L48">
        <f t="shared" si="1"/>
        <v>4</v>
      </c>
      <c r="M48" t="s">
        <v>101</v>
      </c>
      <c r="N48" t="s">
        <v>99</v>
      </c>
    </row>
    <row r="49" spans="1:14">
      <c r="A49" s="118">
        <v>6</v>
      </c>
      <c r="B49" s="71">
        <v>0.66437697299999998</v>
      </c>
      <c r="C49" s="71">
        <v>0.105114808</v>
      </c>
      <c r="D49" s="72">
        <v>0.108623314</v>
      </c>
      <c r="E49" s="73">
        <v>6.0569545000000002E-2</v>
      </c>
      <c r="F49" s="73">
        <v>2.5546185999999999E-2</v>
      </c>
      <c r="G49" s="73">
        <v>6.0967703999999998E-2</v>
      </c>
      <c r="H49" s="73">
        <v>5.4834487000000001E-2</v>
      </c>
      <c r="I49" s="73">
        <v>5.0338964999999999E-2</v>
      </c>
      <c r="J49">
        <v>2589</v>
      </c>
      <c r="K49">
        <v>140</v>
      </c>
      <c r="L49">
        <f t="shared" si="1"/>
        <v>6</v>
      </c>
      <c r="M49" t="s">
        <v>101</v>
      </c>
      <c r="N49" t="s">
        <v>99</v>
      </c>
    </row>
    <row r="50" spans="1:14">
      <c r="A50" s="118">
        <v>6</v>
      </c>
      <c r="B50" s="71">
        <v>0.65146654999999998</v>
      </c>
      <c r="C50" s="71">
        <v>0.10817006899999999</v>
      </c>
      <c r="D50" s="72">
        <v>9.4869494999999998E-2</v>
      </c>
      <c r="E50" s="73">
        <v>6.6961485000000001E-2</v>
      </c>
      <c r="F50" s="73">
        <v>2.6532414000000001E-2</v>
      </c>
      <c r="G50" s="73">
        <v>6.0190133E-2</v>
      </c>
      <c r="H50" s="73">
        <v>5.6397377999999998E-2</v>
      </c>
      <c r="I50" s="73">
        <v>5.1740375999999998E-2</v>
      </c>
      <c r="J50">
        <v>2589</v>
      </c>
      <c r="K50">
        <v>140</v>
      </c>
      <c r="L50">
        <f t="shared" si="1"/>
        <v>6</v>
      </c>
      <c r="M50" t="s">
        <v>101</v>
      </c>
      <c r="N50" t="s">
        <v>99</v>
      </c>
    </row>
    <row r="51" spans="1:14">
      <c r="A51" s="118">
        <v>8</v>
      </c>
      <c r="B51" s="71">
        <v>0.62759523100000003</v>
      </c>
      <c r="C51" s="71">
        <v>0.13201500299999999</v>
      </c>
      <c r="D51" s="72">
        <v>0.111048937</v>
      </c>
      <c r="E51" s="73">
        <v>7.6562584000000003E-2</v>
      </c>
      <c r="F51" s="73">
        <v>2.8706771999999998E-2</v>
      </c>
      <c r="G51" s="73">
        <v>7.2407400999999996E-2</v>
      </c>
      <c r="H51" s="73">
        <v>5.7110313000000003E-2</v>
      </c>
      <c r="I51" s="73">
        <v>4.7789172999999997E-2</v>
      </c>
      <c r="J51">
        <v>2589</v>
      </c>
      <c r="K51">
        <v>140</v>
      </c>
      <c r="L51">
        <f t="shared" si="1"/>
        <v>8</v>
      </c>
      <c r="M51" t="s">
        <v>101</v>
      </c>
      <c r="N51" t="s">
        <v>99</v>
      </c>
    </row>
    <row r="52" spans="1:14">
      <c r="A52" s="118">
        <v>8</v>
      </c>
      <c r="B52" s="71">
        <v>0.61178045999999997</v>
      </c>
      <c r="C52" s="71">
        <v>0.126026734</v>
      </c>
      <c r="D52" s="72">
        <v>8.4949374999999994E-2</v>
      </c>
      <c r="E52" s="73">
        <v>6.9534075000000001E-2</v>
      </c>
      <c r="F52" s="73">
        <v>2.9817617000000001E-2</v>
      </c>
      <c r="G52" s="73">
        <v>8.0327307000000001E-2</v>
      </c>
      <c r="H52" s="73">
        <v>5.4098470000000003E-2</v>
      </c>
      <c r="I52" s="73">
        <v>5.3549785000000003E-2</v>
      </c>
      <c r="J52">
        <v>2589</v>
      </c>
      <c r="K52">
        <v>140</v>
      </c>
      <c r="L52">
        <f t="shared" si="1"/>
        <v>8</v>
      </c>
      <c r="M52" t="s">
        <v>102</v>
      </c>
      <c r="N52" t="s">
        <v>99</v>
      </c>
    </row>
    <row r="53" spans="1:14">
      <c r="A53" s="118">
        <v>24</v>
      </c>
      <c r="B53" s="71">
        <v>0.46795914799999999</v>
      </c>
      <c r="C53" s="71">
        <v>0.19867270400000001</v>
      </c>
      <c r="D53" s="72">
        <v>0.185522677</v>
      </c>
      <c r="E53" s="73">
        <v>0.118027668</v>
      </c>
      <c r="F53" s="73">
        <v>4.3282200999999999E-2</v>
      </c>
      <c r="G53" s="73">
        <v>0.12810028200000001</v>
      </c>
      <c r="H53" s="73">
        <v>8.3175475999999998E-2</v>
      </c>
      <c r="I53" s="73">
        <v>7.2688871000000002E-2</v>
      </c>
      <c r="J53">
        <v>2589</v>
      </c>
      <c r="K53">
        <v>140</v>
      </c>
      <c r="L53">
        <f t="shared" si="1"/>
        <v>24</v>
      </c>
      <c r="M53" t="s">
        <v>101</v>
      </c>
      <c r="N53" t="s">
        <v>99</v>
      </c>
    </row>
    <row r="54" spans="1:14">
      <c r="A54" s="118">
        <v>24</v>
      </c>
      <c r="B54" s="71">
        <v>0.48120642200000002</v>
      </c>
      <c r="C54" s="71">
        <v>0.210380922</v>
      </c>
      <c r="D54" s="72">
        <v>0.17460111</v>
      </c>
      <c r="E54" s="73">
        <v>0.14792877700000001</v>
      </c>
      <c r="F54" s="73">
        <v>4.4362961999999999E-2</v>
      </c>
      <c r="G54" s="73">
        <v>0.128604516</v>
      </c>
      <c r="H54" s="73">
        <v>8.0856615000000007E-2</v>
      </c>
      <c r="I54" s="73">
        <v>6.2467186000000001E-2</v>
      </c>
      <c r="J54">
        <v>2589</v>
      </c>
      <c r="K54">
        <v>140</v>
      </c>
      <c r="L54">
        <f t="shared" si="1"/>
        <v>24</v>
      </c>
      <c r="M54" t="s">
        <v>102</v>
      </c>
      <c r="N54" t="s">
        <v>99</v>
      </c>
    </row>
    <row r="55" spans="1:14">
      <c r="A55" s="118">
        <v>48</v>
      </c>
      <c r="B55" s="71">
        <v>0.35581639399999998</v>
      </c>
      <c r="C55" s="71">
        <v>0.21408349600000001</v>
      </c>
      <c r="D55" s="72">
        <v>0.211129441</v>
      </c>
      <c r="E55" s="73">
        <v>0.16504470299999999</v>
      </c>
      <c r="F55" s="73">
        <v>6.0334770000000003E-2</v>
      </c>
      <c r="G55" s="73">
        <v>0.18132857099999999</v>
      </c>
      <c r="H55" s="73">
        <v>0.11010919800000001</v>
      </c>
      <c r="I55" s="73">
        <v>9.2536698000000001E-2</v>
      </c>
      <c r="J55">
        <v>2589</v>
      </c>
      <c r="K55">
        <v>140</v>
      </c>
      <c r="L55">
        <f t="shared" si="1"/>
        <v>48</v>
      </c>
      <c r="M55" t="s">
        <v>101</v>
      </c>
      <c r="N55" t="s">
        <v>99</v>
      </c>
    </row>
    <row r="56" spans="1:14">
      <c r="A56" s="118">
        <v>48</v>
      </c>
      <c r="B56" s="71">
        <v>0.39722217799999998</v>
      </c>
      <c r="C56" s="71">
        <v>0.23625698000000001</v>
      </c>
      <c r="D56" s="72">
        <v>0.25695852600000002</v>
      </c>
      <c r="E56" s="73">
        <v>0.16661197</v>
      </c>
      <c r="F56" s="73">
        <v>5.9188259999999999E-2</v>
      </c>
      <c r="G56" s="73">
        <v>0.17961648699999999</v>
      </c>
      <c r="H56" s="73">
        <v>0.114847859</v>
      </c>
      <c r="I56" s="73">
        <v>0.10754303699999999</v>
      </c>
      <c r="J56">
        <v>2589</v>
      </c>
      <c r="K56">
        <v>140</v>
      </c>
      <c r="L56">
        <f t="shared" si="1"/>
        <v>48</v>
      </c>
      <c r="M56" t="s">
        <v>101</v>
      </c>
      <c r="N56" t="s">
        <v>99</v>
      </c>
    </row>
    <row r="57" spans="1:14">
      <c r="A57" s="118">
        <v>72</v>
      </c>
      <c r="B57" s="71">
        <v>0.41817756699999997</v>
      </c>
      <c r="C57" s="71">
        <v>0.278227316</v>
      </c>
      <c r="D57" s="72">
        <v>0.264470121</v>
      </c>
      <c r="E57" s="73">
        <v>0.21011450300000001</v>
      </c>
      <c r="F57" s="73">
        <v>8.3081709000000004E-2</v>
      </c>
      <c r="G57" s="73">
        <v>0.21976948299999999</v>
      </c>
      <c r="H57" s="73">
        <v>0.13914024999999999</v>
      </c>
      <c r="I57" s="73">
        <v>0.12931213499999999</v>
      </c>
      <c r="J57">
        <v>2589</v>
      </c>
      <c r="K57">
        <v>140</v>
      </c>
      <c r="L57">
        <f t="shared" si="1"/>
        <v>72</v>
      </c>
      <c r="M57" t="s">
        <v>101</v>
      </c>
      <c r="N57" t="s">
        <v>99</v>
      </c>
    </row>
    <row r="58" spans="1:14">
      <c r="A58" s="118">
        <v>72</v>
      </c>
      <c r="B58" s="71">
        <v>0.46324996800000001</v>
      </c>
      <c r="C58" s="71">
        <v>0.301603917</v>
      </c>
      <c r="D58" s="72">
        <v>0.25785274400000002</v>
      </c>
      <c r="E58" s="73">
        <v>0.21165437500000001</v>
      </c>
      <c r="F58" s="73">
        <v>8.4907870999999996E-2</v>
      </c>
      <c r="G58" s="73">
        <v>0.22418375900000001</v>
      </c>
      <c r="H58" s="73">
        <v>0.14754888699999999</v>
      </c>
      <c r="I58" s="73">
        <v>0.14434797699999999</v>
      </c>
      <c r="J58">
        <v>2589</v>
      </c>
      <c r="K58">
        <v>140</v>
      </c>
      <c r="L58">
        <f t="shared" si="1"/>
        <v>72</v>
      </c>
      <c r="M58" t="s">
        <v>101</v>
      </c>
      <c r="N58" t="s">
        <v>99</v>
      </c>
    </row>
    <row r="59" spans="1:14">
      <c r="A59" s="118">
        <v>96</v>
      </c>
      <c r="B59" s="71">
        <v>0.42041869199999998</v>
      </c>
      <c r="C59" s="71">
        <v>0.33184298899999998</v>
      </c>
      <c r="D59" s="72">
        <v>0.26283817300000001</v>
      </c>
      <c r="E59" s="73">
        <v>0.23894530999999999</v>
      </c>
      <c r="F59" s="73">
        <v>9.3323337000000006E-2</v>
      </c>
      <c r="G59" s="73">
        <v>0.25482178500000002</v>
      </c>
      <c r="H59" s="73">
        <v>0.15208149600000001</v>
      </c>
      <c r="I59" s="73">
        <v>0.146114312</v>
      </c>
      <c r="J59">
        <v>2589</v>
      </c>
      <c r="K59">
        <v>140</v>
      </c>
      <c r="L59">
        <f t="shared" si="1"/>
        <v>96</v>
      </c>
      <c r="M59" t="s">
        <v>102</v>
      </c>
      <c r="N59" t="s">
        <v>99</v>
      </c>
    </row>
    <row r="60" spans="1:14">
      <c r="A60" s="118">
        <v>96</v>
      </c>
      <c r="B60" s="71">
        <v>0.42735381</v>
      </c>
      <c r="C60" s="71">
        <v>0.321381796</v>
      </c>
      <c r="D60" s="72">
        <v>0.296764586</v>
      </c>
      <c r="E60" s="73">
        <v>0.23075554100000001</v>
      </c>
      <c r="F60" s="73">
        <v>9.3909145999999999E-2</v>
      </c>
      <c r="G60" s="73">
        <v>0.24893019299999999</v>
      </c>
      <c r="H60" s="73">
        <v>0.15516802599999999</v>
      </c>
      <c r="I60" s="73">
        <v>0.133177559</v>
      </c>
      <c r="J60">
        <v>2589</v>
      </c>
      <c r="K60">
        <v>140</v>
      </c>
      <c r="L60">
        <f t="shared" si="1"/>
        <v>96</v>
      </c>
      <c r="M60" t="s">
        <v>101</v>
      </c>
      <c r="N60" t="s">
        <v>99</v>
      </c>
    </row>
    <row r="61" spans="1:14">
      <c r="A61" s="118">
        <v>120</v>
      </c>
      <c r="B61" s="71">
        <v>0.42516980599999998</v>
      </c>
      <c r="C61" s="71">
        <v>0.39214043700000001</v>
      </c>
      <c r="D61" s="72">
        <v>0.222764975</v>
      </c>
      <c r="E61" s="73">
        <v>0.26701920499999998</v>
      </c>
      <c r="F61" s="73">
        <v>0.109192834</v>
      </c>
      <c r="G61" s="73">
        <v>0.276605985</v>
      </c>
      <c r="H61" s="73">
        <v>0.16750198099999999</v>
      </c>
      <c r="I61" s="73">
        <v>0.156073508</v>
      </c>
      <c r="J61">
        <v>2589</v>
      </c>
      <c r="K61">
        <v>140</v>
      </c>
      <c r="L61">
        <f t="shared" si="1"/>
        <v>120</v>
      </c>
      <c r="M61" t="s">
        <v>102</v>
      </c>
      <c r="N61" t="s">
        <v>99</v>
      </c>
    </row>
    <row r="62" spans="1:14">
      <c r="A62" s="118">
        <v>120</v>
      </c>
      <c r="B62" s="71">
        <v>0.44294504600000001</v>
      </c>
      <c r="C62" s="71">
        <v>0.37575219199999998</v>
      </c>
      <c r="D62" s="72">
        <v>0.28350024600000001</v>
      </c>
      <c r="E62" s="73">
        <v>0.26723036900000002</v>
      </c>
      <c r="F62" s="73">
        <v>0.112164376</v>
      </c>
      <c r="G62" s="73">
        <v>0.285281691</v>
      </c>
      <c r="H62" s="73">
        <v>0.174224189</v>
      </c>
      <c r="I62" s="73">
        <v>0.128888962</v>
      </c>
      <c r="J62">
        <v>2589</v>
      </c>
      <c r="K62">
        <v>140</v>
      </c>
      <c r="L62">
        <f t="shared" si="1"/>
        <v>120</v>
      </c>
      <c r="M62" t="s">
        <v>98</v>
      </c>
      <c r="N62" t="s">
        <v>99</v>
      </c>
    </row>
    <row r="63" spans="1:14">
      <c r="A63" s="118">
        <v>1</v>
      </c>
      <c r="B63" s="71">
        <v>0.197447131</v>
      </c>
      <c r="C63" s="71">
        <v>4.5245957000000003E-2</v>
      </c>
      <c r="D63" s="72">
        <v>2.0367179999999999E-2</v>
      </c>
      <c r="E63" s="73">
        <v>3.2759398000000002E-2</v>
      </c>
      <c r="F63" s="73">
        <v>1.7348743E-2</v>
      </c>
      <c r="G63" s="73">
        <v>3.8484993000000002E-2</v>
      </c>
      <c r="H63" s="73">
        <v>4.1357889000000002E-2</v>
      </c>
      <c r="I63" s="73">
        <v>2.8851386E-2</v>
      </c>
      <c r="J63">
        <v>4126</v>
      </c>
      <c r="K63">
        <v>140</v>
      </c>
      <c r="L63">
        <f t="shared" si="1"/>
        <v>1</v>
      </c>
      <c r="M63" t="s">
        <v>101</v>
      </c>
      <c r="N63" t="s">
        <v>99</v>
      </c>
    </row>
    <row r="64" spans="1:14">
      <c r="A64" s="118">
        <v>1</v>
      </c>
      <c r="B64" s="71">
        <v>0.203367463</v>
      </c>
      <c r="C64" s="71">
        <v>4.9192395E-2</v>
      </c>
      <c r="D64" s="72">
        <v>2.2049455999999999E-2</v>
      </c>
      <c r="E64" s="73">
        <v>5.0820627E-2</v>
      </c>
      <c r="F64" s="73">
        <v>1.7736259000000001E-2</v>
      </c>
      <c r="G64" s="73">
        <v>4.1395712000000001E-2</v>
      </c>
      <c r="H64" s="73">
        <v>4.1333775000000003E-2</v>
      </c>
      <c r="I64" s="73">
        <v>1.9287324000000002E-2</v>
      </c>
      <c r="J64">
        <v>4126</v>
      </c>
      <c r="K64">
        <v>140</v>
      </c>
      <c r="L64">
        <f t="shared" si="1"/>
        <v>1</v>
      </c>
      <c r="M64" t="s">
        <v>98</v>
      </c>
      <c r="N64" t="s">
        <v>99</v>
      </c>
    </row>
    <row r="65" spans="1:14">
      <c r="A65" s="118">
        <v>2</v>
      </c>
      <c r="B65" s="71">
        <v>0.35789860800000001</v>
      </c>
      <c r="C65" s="71">
        <v>5.7123171E-2</v>
      </c>
      <c r="D65" s="72">
        <v>3.8642132000000003E-2</v>
      </c>
      <c r="E65" s="73">
        <v>3.8809353999999997E-2</v>
      </c>
      <c r="F65" s="73">
        <v>1.8715894E-2</v>
      </c>
      <c r="G65" s="73">
        <v>4.2146021999999998E-2</v>
      </c>
      <c r="H65" s="73">
        <v>4.3138124E-2</v>
      </c>
      <c r="I65" s="73">
        <v>3.1411832000000001E-2</v>
      </c>
      <c r="J65">
        <v>4126</v>
      </c>
      <c r="K65">
        <v>140</v>
      </c>
      <c r="L65">
        <f t="shared" si="1"/>
        <v>2</v>
      </c>
      <c r="M65" t="s">
        <v>101</v>
      </c>
      <c r="N65" t="s">
        <v>99</v>
      </c>
    </row>
    <row r="66" spans="1:14">
      <c r="A66" s="118">
        <v>2</v>
      </c>
      <c r="B66" s="71">
        <v>0.35368140300000001</v>
      </c>
      <c r="C66" s="71">
        <v>5.5861854000000002E-2</v>
      </c>
      <c r="D66" s="72">
        <v>3.6092082999999997E-2</v>
      </c>
      <c r="E66" s="73">
        <v>3.6811336E-2</v>
      </c>
      <c r="F66" s="73">
        <v>2.0028122999999998E-2</v>
      </c>
      <c r="G66" s="73">
        <v>4.3568476000000002E-2</v>
      </c>
      <c r="H66" s="73">
        <v>4.2636528999999999E-2</v>
      </c>
      <c r="I66" s="73">
        <v>3.7716853000000002E-2</v>
      </c>
      <c r="J66">
        <v>4126</v>
      </c>
      <c r="K66">
        <v>140</v>
      </c>
      <c r="L66">
        <f t="shared" si="1"/>
        <v>2</v>
      </c>
      <c r="M66" t="s">
        <v>101</v>
      </c>
      <c r="N66" t="s">
        <v>99</v>
      </c>
    </row>
    <row r="67" spans="1:14">
      <c r="A67" s="118">
        <v>4</v>
      </c>
      <c r="B67" s="71">
        <v>0.61467385500000005</v>
      </c>
      <c r="C67" s="71">
        <v>9.4981949999999996E-2</v>
      </c>
      <c r="D67" s="72">
        <v>8.7437099000000004E-2</v>
      </c>
      <c r="E67" s="73">
        <v>7.4068652999999998E-2</v>
      </c>
      <c r="F67" s="73">
        <v>3.9411624999999999E-2</v>
      </c>
      <c r="G67" s="73">
        <v>6.1279615000000003E-2</v>
      </c>
      <c r="H67" s="73">
        <v>5.5019376000000002E-2</v>
      </c>
      <c r="I67" s="73">
        <v>4.3515705000000002E-2</v>
      </c>
      <c r="J67">
        <v>4126</v>
      </c>
      <c r="K67">
        <v>140</v>
      </c>
      <c r="L67">
        <f t="shared" si="1"/>
        <v>4</v>
      </c>
      <c r="M67" t="s">
        <v>101</v>
      </c>
      <c r="N67" t="s">
        <v>99</v>
      </c>
    </row>
    <row r="68" spans="1:14">
      <c r="A68" s="118">
        <v>4</v>
      </c>
      <c r="B68" s="71">
        <v>0.56729380399999996</v>
      </c>
      <c r="C68" s="71">
        <v>8.3763227999999995E-2</v>
      </c>
      <c r="D68" s="72">
        <v>7.3122397000000006E-2</v>
      </c>
      <c r="E68" s="73">
        <v>6.5217130999999998E-2</v>
      </c>
      <c r="F68" s="73">
        <v>2.6994374000000002E-2</v>
      </c>
      <c r="G68" s="73">
        <v>5.9445181999999999E-2</v>
      </c>
      <c r="H68" s="73">
        <v>5.2454644000000002E-2</v>
      </c>
      <c r="I68" s="73">
        <v>3.4869353999999998E-2</v>
      </c>
      <c r="J68">
        <v>4126</v>
      </c>
      <c r="K68">
        <v>140</v>
      </c>
      <c r="L68">
        <f t="shared" ref="L68:L105" si="2">A68</f>
        <v>4</v>
      </c>
      <c r="M68" t="s">
        <v>101</v>
      </c>
      <c r="N68" t="s">
        <v>99</v>
      </c>
    </row>
    <row r="69" spans="1:14">
      <c r="A69" s="118">
        <v>6</v>
      </c>
      <c r="B69" s="71">
        <v>0.66773143999999995</v>
      </c>
      <c r="C69" s="71">
        <v>0.122782741</v>
      </c>
      <c r="D69" s="72">
        <v>0.10609790299999999</v>
      </c>
      <c r="E69" s="73">
        <v>8.2785571000000002E-2</v>
      </c>
      <c r="F69" s="73">
        <v>3.0544991000000001E-2</v>
      </c>
      <c r="G69" s="73">
        <v>7.4347226000000002E-2</v>
      </c>
      <c r="H69" s="73">
        <v>6.3728652999999996E-2</v>
      </c>
      <c r="I69" s="73">
        <v>4.1720934000000001E-2</v>
      </c>
      <c r="J69">
        <v>4126</v>
      </c>
      <c r="K69">
        <v>140</v>
      </c>
      <c r="L69">
        <f t="shared" si="2"/>
        <v>6</v>
      </c>
      <c r="M69" t="s">
        <v>101</v>
      </c>
      <c r="N69" t="s">
        <v>99</v>
      </c>
    </row>
    <row r="70" spans="1:14">
      <c r="A70" s="118">
        <v>6</v>
      </c>
      <c r="B70" s="71">
        <v>0.63831039899999997</v>
      </c>
      <c r="C70" s="71">
        <v>0.10829311899999999</v>
      </c>
      <c r="D70" s="72">
        <v>9.8413759000000003E-2</v>
      </c>
      <c r="E70" s="73">
        <v>7.1389767000000007E-2</v>
      </c>
      <c r="F70" s="73">
        <v>3.0158896000000001E-2</v>
      </c>
      <c r="G70" s="73">
        <v>6.7635435999999993E-2</v>
      </c>
      <c r="H70" s="73">
        <v>5.7803162999999998E-2</v>
      </c>
      <c r="I70" s="73">
        <v>4.3372859999999999E-2</v>
      </c>
      <c r="J70">
        <v>4126</v>
      </c>
      <c r="K70">
        <v>140</v>
      </c>
      <c r="L70">
        <f t="shared" si="2"/>
        <v>6</v>
      </c>
      <c r="M70" t="s">
        <v>103</v>
      </c>
      <c r="N70" t="s">
        <v>99</v>
      </c>
    </row>
    <row r="71" spans="1:14">
      <c r="A71" s="118">
        <v>8</v>
      </c>
      <c r="B71" s="71">
        <v>0.62730364800000005</v>
      </c>
      <c r="C71" s="71">
        <v>0.12578824699999999</v>
      </c>
      <c r="D71" s="72">
        <v>0.10736944599999999</v>
      </c>
      <c r="E71" s="73">
        <v>8.3025767E-2</v>
      </c>
      <c r="F71" s="73">
        <v>3.3091874E-2</v>
      </c>
      <c r="G71" s="73">
        <v>7.9375101000000003E-2</v>
      </c>
      <c r="H71" s="73">
        <v>6.0969569000000001E-2</v>
      </c>
      <c r="I71" s="73">
        <v>4.4314735000000001E-2</v>
      </c>
      <c r="J71">
        <v>4126</v>
      </c>
      <c r="K71">
        <v>140</v>
      </c>
      <c r="L71">
        <f t="shared" si="2"/>
        <v>8</v>
      </c>
      <c r="M71" t="s">
        <v>103</v>
      </c>
      <c r="N71" t="s">
        <v>99</v>
      </c>
    </row>
    <row r="72" spans="1:14">
      <c r="A72" s="118">
        <v>8</v>
      </c>
      <c r="B72" s="71">
        <v>0.65895949200000004</v>
      </c>
      <c r="C72" s="71">
        <v>0.12680822</v>
      </c>
      <c r="D72" s="72">
        <v>0.11374294</v>
      </c>
      <c r="E72" s="73">
        <v>9.0328160000000005E-2</v>
      </c>
      <c r="F72" s="73">
        <v>3.3743506E-2</v>
      </c>
      <c r="G72" s="73">
        <v>8.2474611000000003E-2</v>
      </c>
      <c r="H72" s="73">
        <v>6.3913187999999996E-2</v>
      </c>
      <c r="I72" s="73">
        <v>4.4207027000000003E-2</v>
      </c>
      <c r="J72">
        <v>4126</v>
      </c>
      <c r="K72">
        <v>140</v>
      </c>
      <c r="L72">
        <f t="shared" si="2"/>
        <v>8</v>
      </c>
      <c r="M72" t="s">
        <v>103</v>
      </c>
      <c r="N72" t="s">
        <v>99</v>
      </c>
    </row>
    <row r="73" spans="1:14">
      <c r="A73" s="118">
        <v>24</v>
      </c>
      <c r="B73" s="71">
        <v>0.45913158199999998</v>
      </c>
      <c r="C73" s="71">
        <v>0.201214004</v>
      </c>
      <c r="D73" s="72">
        <v>0.18384674000000001</v>
      </c>
      <c r="E73" s="73">
        <v>0.14861401299999999</v>
      </c>
      <c r="F73" s="73">
        <v>5.0685183000000002E-2</v>
      </c>
      <c r="G73" s="73">
        <v>0.14117882400000001</v>
      </c>
      <c r="H73" s="73">
        <v>9.182179E-2</v>
      </c>
      <c r="I73" s="73">
        <v>5.9405992999999997E-2</v>
      </c>
      <c r="J73">
        <v>4126</v>
      </c>
      <c r="K73">
        <v>140</v>
      </c>
      <c r="L73">
        <f t="shared" si="2"/>
        <v>24</v>
      </c>
      <c r="M73" t="s">
        <v>103</v>
      </c>
      <c r="N73" t="s">
        <v>99</v>
      </c>
    </row>
    <row r="74" spans="1:14">
      <c r="A74" s="118">
        <v>24</v>
      </c>
      <c r="B74" s="71">
        <v>0.492196523</v>
      </c>
      <c r="C74" s="71">
        <v>0.19634216199999999</v>
      </c>
      <c r="D74" s="72">
        <v>0.16300347000000001</v>
      </c>
      <c r="E74" s="73">
        <v>0.14073538199999999</v>
      </c>
      <c r="F74" s="73">
        <v>4.5974173E-2</v>
      </c>
      <c r="G74" s="73">
        <v>0.13237945600000001</v>
      </c>
      <c r="H74" s="73">
        <v>8.9684961999999993E-2</v>
      </c>
      <c r="I74" s="73">
        <v>6.4247742999999996E-2</v>
      </c>
      <c r="J74">
        <v>4126</v>
      </c>
      <c r="K74">
        <v>140</v>
      </c>
      <c r="L74">
        <f t="shared" si="2"/>
        <v>24</v>
      </c>
      <c r="M74" t="s">
        <v>103</v>
      </c>
      <c r="N74" t="s">
        <v>99</v>
      </c>
    </row>
    <row r="75" spans="1:14">
      <c r="A75" s="118">
        <v>48</v>
      </c>
      <c r="B75" s="71">
        <v>0.33616175700000001</v>
      </c>
      <c r="C75" s="71">
        <v>0.206163023</v>
      </c>
      <c r="D75" s="72">
        <v>0.16823111600000001</v>
      </c>
      <c r="E75" s="73">
        <v>0.17065186299999999</v>
      </c>
      <c r="F75" s="73">
        <v>5.9331898000000001E-2</v>
      </c>
      <c r="G75" s="73">
        <v>0.17367521499999999</v>
      </c>
      <c r="H75" s="73">
        <v>0.108120467</v>
      </c>
      <c r="I75" s="73">
        <v>6.5304483999999996E-2</v>
      </c>
      <c r="J75">
        <v>4126</v>
      </c>
      <c r="K75">
        <v>140</v>
      </c>
      <c r="L75">
        <f t="shared" si="2"/>
        <v>48</v>
      </c>
      <c r="M75" t="s">
        <v>100</v>
      </c>
      <c r="N75" t="s">
        <v>99</v>
      </c>
    </row>
    <row r="76" spans="1:14">
      <c r="A76" s="118">
        <v>48</v>
      </c>
      <c r="B76" s="71">
        <v>0.33865872499999999</v>
      </c>
      <c r="C76" s="71">
        <v>0.193478286</v>
      </c>
      <c r="D76" s="72">
        <v>0.139330813</v>
      </c>
      <c r="E76" s="73">
        <v>0.175100489</v>
      </c>
      <c r="F76" s="73">
        <v>5.7625876999999999E-2</v>
      </c>
      <c r="G76" s="73">
        <v>0.17484053399999999</v>
      </c>
      <c r="H76" s="73">
        <v>0.106312631</v>
      </c>
      <c r="I76" s="73">
        <v>6.1097120999999997E-2</v>
      </c>
      <c r="J76">
        <v>4126</v>
      </c>
      <c r="K76">
        <v>140</v>
      </c>
      <c r="L76">
        <f t="shared" si="2"/>
        <v>48</v>
      </c>
      <c r="M76" t="s">
        <v>100</v>
      </c>
      <c r="N76" t="s">
        <v>99</v>
      </c>
    </row>
    <row r="77" spans="1:14">
      <c r="A77" s="118">
        <v>48</v>
      </c>
      <c r="B77" s="71">
        <v>0.37149892499999998</v>
      </c>
      <c r="C77" s="71">
        <v>0.17431175300000001</v>
      </c>
      <c r="D77" s="72">
        <v>0.129364751</v>
      </c>
      <c r="E77" s="73">
        <v>0.151194991</v>
      </c>
      <c r="F77" s="73">
        <v>5.0989868000000001E-2</v>
      </c>
      <c r="G77" s="73">
        <v>0.15627000999999999</v>
      </c>
      <c r="H77" s="73">
        <v>9.9091875999999995E-2</v>
      </c>
      <c r="I77" s="73">
        <v>6.9964280000000004E-2</v>
      </c>
      <c r="J77">
        <v>4126</v>
      </c>
      <c r="K77">
        <v>140</v>
      </c>
      <c r="L77">
        <f t="shared" si="2"/>
        <v>48</v>
      </c>
      <c r="M77" t="s">
        <v>103</v>
      </c>
      <c r="N77" t="s">
        <v>99</v>
      </c>
    </row>
    <row r="78" spans="1:14">
      <c r="A78" s="118">
        <v>48</v>
      </c>
      <c r="B78" s="71">
        <v>0.31890843699999999</v>
      </c>
      <c r="C78" s="71">
        <v>0.186859411</v>
      </c>
      <c r="D78" s="72">
        <v>0.16095385200000001</v>
      </c>
      <c r="E78" s="73">
        <v>0.16105066600000001</v>
      </c>
      <c r="F78" s="73">
        <v>5.4961659000000003E-2</v>
      </c>
      <c r="G78" s="73">
        <v>0.17144926799999999</v>
      </c>
      <c r="H78" s="73">
        <v>0.102929123</v>
      </c>
      <c r="I78" s="73">
        <v>7.2196899999999994E-2</v>
      </c>
      <c r="J78">
        <v>4126</v>
      </c>
      <c r="K78">
        <v>140</v>
      </c>
      <c r="L78">
        <f t="shared" si="2"/>
        <v>48</v>
      </c>
      <c r="M78" t="s">
        <v>103</v>
      </c>
      <c r="N78" t="s">
        <v>99</v>
      </c>
    </row>
    <row r="79" spans="1:14">
      <c r="A79" s="118">
        <v>72</v>
      </c>
      <c r="B79" s="71">
        <v>0.27168120899999998</v>
      </c>
      <c r="C79" s="71">
        <v>0.17093149699999999</v>
      </c>
      <c r="D79" s="72">
        <v>0.11613857599999999</v>
      </c>
      <c r="E79" s="73">
        <v>0.173356172</v>
      </c>
      <c r="F79" s="73">
        <v>5.5588578E-2</v>
      </c>
      <c r="G79" s="73">
        <v>0.186791971</v>
      </c>
      <c r="H79" s="73">
        <v>0.108151372</v>
      </c>
      <c r="I79" s="73">
        <v>6.4388279000000007E-2</v>
      </c>
      <c r="J79">
        <v>4126</v>
      </c>
      <c r="K79">
        <v>140</v>
      </c>
      <c r="L79">
        <f t="shared" si="2"/>
        <v>72</v>
      </c>
      <c r="M79" t="s">
        <v>98</v>
      </c>
      <c r="N79" t="s">
        <v>99</v>
      </c>
    </row>
    <row r="80" spans="1:14">
      <c r="A80" s="118">
        <v>96</v>
      </c>
      <c r="B80" s="71">
        <v>0.24118761999999999</v>
      </c>
      <c r="C80" s="71">
        <v>0.17089570300000001</v>
      </c>
      <c r="D80" s="72">
        <v>0.118748677</v>
      </c>
      <c r="E80" s="73">
        <v>0.17988259200000001</v>
      </c>
      <c r="F80" s="73">
        <v>6.3749372999999998E-2</v>
      </c>
      <c r="G80" s="73">
        <v>0.211423004</v>
      </c>
      <c r="H80" s="73">
        <v>0.122377071</v>
      </c>
      <c r="I80" s="73">
        <v>9.7267400000000004E-2</v>
      </c>
      <c r="J80">
        <v>4126</v>
      </c>
      <c r="K80">
        <v>140</v>
      </c>
      <c r="L80">
        <f t="shared" si="2"/>
        <v>96</v>
      </c>
      <c r="M80" t="s">
        <v>103</v>
      </c>
      <c r="N80" t="s">
        <v>99</v>
      </c>
    </row>
    <row r="81" spans="1:14">
      <c r="A81" s="118">
        <v>96</v>
      </c>
      <c r="B81" s="71">
        <v>0.27894740600000001</v>
      </c>
      <c r="C81" s="71">
        <v>0.17959962500000001</v>
      </c>
      <c r="D81" s="72">
        <v>0.136048683</v>
      </c>
      <c r="E81" s="73">
        <v>0.182733377</v>
      </c>
      <c r="F81" s="73">
        <v>6.4773846999999996E-2</v>
      </c>
      <c r="G81" s="73">
        <v>0.21214571500000001</v>
      </c>
      <c r="H81" s="73">
        <v>0.11978465100000001</v>
      </c>
      <c r="I81" s="73">
        <v>9.4040551999999999E-2</v>
      </c>
      <c r="J81">
        <v>4126</v>
      </c>
      <c r="K81">
        <v>140</v>
      </c>
      <c r="L81">
        <f t="shared" si="2"/>
        <v>96</v>
      </c>
      <c r="M81" t="s">
        <v>103</v>
      </c>
      <c r="N81" t="s">
        <v>99</v>
      </c>
    </row>
    <row r="82" spans="1:14">
      <c r="A82" s="118">
        <v>120</v>
      </c>
      <c r="B82" s="71">
        <v>0.25446742999999999</v>
      </c>
      <c r="C82" s="71">
        <v>0.17545496699999999</v>
      </c>
      <c r="D82" s="72">
        <v>0.106631374</v>
      </c>
      <c r="E82" s="73">
        <v>0.18647023400000001</v>
      </c>
      <c r="F82" s="73">
        <v>7.1090485999999994E-2</v>
      </c>
      <c r="G82" s="73">
        <v>0.23418375899999999</v>
      </c>
      <c r="H82" s="73">
        <v>0.12353541799999999</v>
      </c>
      <c r="I82" s="73">
        <v>7.5891334000000005E-2</v>
      </c>
      <c r="J82">
        <v>4126</v>
      </c>
      <c r="K82">
        <v>140</v>
      </c>
      <c r="L82">
        <f t="shared" si="2"/>
        <v>120</v>
      </c>
      <c r="M82" t="s">
        <v>98</v>
      </c>
      <c r="N82" t="s">
        <v>99</v>
      </c>
    </row>
    <row r="83" spans="1:14">
      <c r="A83" s="118">
        <v>120</v>
      </c>
      <c r="B83" s="71">
        <v>0.251213468</v>
      </c>
      <c r="C83" s="71">
        <v>0.17251644399999999</v>
      </c>
      <c r="D83" s="72">
        <v>0.108741791</v>
      </c>
      <c r="E83" s="73">
        <v>0.18018848600000001</v>
      </c>
      <c r="F83" s="73">
        <v>6.7701660999999996E-2</v>
      </c>
      <c r="G83" s="73">
        <v>0.21966302900000001</v>
      </c>
      <c r="H83" s="73">
        <v>0.118455027</v>
      </c>
      <c r="I83" s="73">
        <v>6.8376377000000002E-2</v>
      </c>
      <c r="J83">
        <v>4126</v>
      </c>
      <c r="K83">
        <v>140</v>
      </c>
      <c r="L83">
        <f t="shared" si="2"/>
        <v>120</v>
      </c>
      <c r="M83" t="s">
        <v>98</v>
      </c>
      <c r="N83" t="s">
        <v>99</v>
      </c>
    </row>
    <row r="84" spans="1:14">
      <c r="A84" s="118">
        <v>1</v>
      </c>
      <c r="B84" s="71">
        <v>0.22269934199999999</v>
      </c>
      <c r="C84" s="71">
        <v>4.7119056999999999E-2</v>
      </c>
      <c r="D84" s="72">
        <v>3.0376515999999999E-2</v>
      </c>
      <c r="E84" s="73">
        <v>3.7055309000000002E-2</v>
      </c>
      <c r="F84" s="73">
        <v>1.7099256E-2</v>
      </c>
      <c r="G84" s="73">
        <v>3.6300651000000003E-2</v>
      </c>
      <c r="H84" s="73">
        <v>3.3567044999999997E-2</v>
      </c>
      <c r="I84" s="73">
        <v>1.1505133000000001E-2</v>
      </c>
      <c r="J84">
        <v>4129</v>
      </c>
      <c r="K84">
        <v>140</v>
      </c>
      <c r="L84">
        <f t="shared" si="2"/>
        <v>1</v>
      </c>
      <c r="M84" t="s">
        <v>103</v>
      </c>
      <c r="N84" t="s">
        <v>99</v>
      </c>
    </row>
    <row r="85" spans="1:14">
      <c r="A85" s="118">
        <v>1</v>
      </c>
      <c r="B85" s="71">
        <v>0.29218197000000001</v>
      </c>
      <c r="C85" s="71">
        <v>5.3111390000000001E-2</v>
      </c>
      <c r="D85" s="72">
        <v>2.9479591999999999E-2</v>
      </c>
      <c r="E85" s="73">
        <v>4.5069169999999999E-2</v>
      </c>
      <c r="F85" s="73">
        <v>1.9916211E-2</v>
      </c>
      <c r="G85" s="73">
        <v>3.7474638999999997E-2</v>
      </c>
      <c r="H85" s="73">
        <v>4.4484035999999998E-2</v>
      </c>
      <c r="I85" s="73">
        <v>3.4172879000000003E-2</v>
      </c>
      <c r="J85">
        <v>4129</v>
      </c>
      <c r="K85">
        <v>140</v>
      </c>
      <c r="L85">
        <f t="shared" si="2"/>
        <v>1</v>
      </c>
      <c r="M85" t="s">
        <v>103</v>
      </c>
      <c r="N85" t="s">
        <v>99</v>
      </c>
    </row>
    <row r="86" spans="1:14">
      <c r="A86" s="118">
        <v>2</v>
      </c>
      <c r="B86" s="71">
        <v>0.380873874</v>
      </c>
      <c r="C86" s="71">
        <v>6.0028841999999999E-2</v>
      </c>
      <c r="D86" s="72">
        <v>4.5829814000000003E-2</v>
      </c>
      <c r="E86" s="73">
        <v>3.1707421999999999E-2</v>
      </c>
      <c r="F86" s="73">
        <v>1.6609722E-2</v>
      </c>
      <c r="G86" s="73">
        <v>3.6895302999999997E-2</v>
      </c>
      <c r="H86" s="73">
        <v>3.5012252000000001E-2</v>
      </c>
      <c r="I86" s="73">
        <v>1.9925819000000001E-2</v>
      </c>
      <c r="J86">
        <v>4129</v>
      </c>
      <c r="K86">
        <v>140</v>
      </c>
      <c r="L86">
        <f t="shared" si="2"/>
        <v>2</v>
      </c>
      <c r="M86" t="s">
        <v>103</v>
      </c>
      <c r="N86" t="s">
        <v>99</v>
      </c>
    </row>
    <row r="87" spans="1:14">
      <c r="A87" s="118">
        <v>2</v>
      </c>
      <c r="B87" s="71">
        <v>0.37919752000000001</v>
      </c>
      <c r="C87" s="71">
        <v>5.8679146000000001E-2</v>
      </c>
      <c r="D87" s="72">
        <v>4.0713977999999998E-2</v>
      </c>
      <c r="E87" s="73">
        <v>4.4920612999999998E-2</v>
      </c>
      <c r="F87" s="73">
        <v>1.7716188000000001E-2</v>
      </c>
      <c r="G87" s="73">
        <v>3.7863069999999999E-2</v>
      </c>
      <c r="H87" s="73">
        <v>4.0960537999999998E-2</v>
      </c>
      <c r="I87" s="73">
        <v>2.9500815E-2</v>
      </c>
      <c r="J87">
        <v>4129</v>
      </c>
      <c r="K87">
        <v>140</v>
      </c>
      <c r="L87">
        <f t="shared" si="2"/>
        <v>2</v>
      </c>
      <c r="M87" t="s">
        <v>103</v>
      </c>
      <c r="N87" t="s">
        <v>99</v>
      </c>
    </row>
    <row r="88" spans="1:14">
      <c r="A88" s="118">
        <v>4</v>
      </c>
      <c r="B88" s="71">
        <v>0.59668137300000001</v>
      </c>
      <c r="C88" s="71">
        <v>8.4880980999999994E-2</v>
      </c>
      <c r="D88" s="72">
        <v>7.9547138000000003E-2</v>
      </c>
      <c r="E88" s="73">
        <v>5.2411437999999998E-2</v>
      </c>
      <c r="F88" s="73">
        <v>2.3254540000000001E-2</v>
      </c>
      <c r="G88" s="73">
        <v>5.0775366000000002E-2</v>
      </c>
      <c r="H88" s="73">
        <v>4.9653306000000001E-2</v>
      </c>
      <c r="I88" s="73">
        <v>3.7721146999999997E-2</v>
      </c>
      <c r="J88">
        <v>4129</v>
      </c>
      <c r="K88">
        <v>140</v>
      </c>
      <c r="L88">
        <f t="shared" si="2"/>
        <v>4</v>
      </c>
      <c r="M88" t="s">
        <v>103</v>
      </c>
      <c r="N88" t="s">
        <v>99</v>
      </c>
    </row>
    <row r="89" spans="1:14">
      <c r="A89" s="118">
        <v>4</v>
      </c>
      <c r="B89" s="71">
        <v>0.61129270099999999</v>
      </c>
      <c r="C89" s="71">
        <v>8.6425316000000002E-2</v>
      </c>
      <c r="D89" s="72">
        <v>8.6903771000000005E-2</v>
      </c>
      <c r="E89" s="73">
        <v>5.1262978000000001E-2</v>
      </c>
      <c r="F89" s="73">
        <v>2.8351015E-2</v>
      </c>
      <c r="G89" s="73">
        <v>5.2529323000000003E-2</v>
      </c>
      <c r="H89" s="73">
        <v>4.9463679000000003E-2</v>
      </c>
      <c r="I89" s="73">
        <v>3.6799467000000002E-2</v>
      </c>
      <c r="J89">
        <v>4129</v>
      </c>
      <c r="K89">
        <v>140</v>
      </c>
      <c r="L89">
        <f t="shared" si="2"/>
        <v>4</v>
      </c>
      <c r="M89" t="s">
        <v>103</v>
      </c>
      <c r="N89" t="s">
        <v>99</v>
      </c>
    </row>
    <row r="90" spans="1:14">
      <c r="A90" s="118">
        <v>6</v>
      </c>
      <c r="B90" s="71">
        <v>0.65537282399999996</v>
      </c>
      <c r="C90" s="71">
        <v>0.114252016</v>
      </c>
      <c r="D90" s="72">
        <v>9.4430569000000006E-2</v>
      </c>
      <c r="E90" s="73">
        <v>6.6634057999999996E-2</v>
      </c>
      <c r="F90" s="73">
        <v>2.8613270999999999E-2</v>
      </c>
      <c r="G90" s="73">
        <v>6.8259588999999996E-2</v>
      </c>
      <c r="H90" s="73">
        <v>5.9623403999999998E-2</v>
      </c>
      <c r="I90" s="73">
        <v>4.1854680999999998E-2</v>
      </c>
      <c r="J90">
        <v>4129</v>
      </c>
      <c r="K90">
        <v>140</v>
      </c>
      <c r="L90">
        <f t="shared" si="2"/>
        <v>6</v>
      </c>
      <c r="M90" t="s">
        <v>103</v>
      </c>
      <c r="N90" t="s">
        <v>99</v>
      </c>
    </row>
    <row r="91" spans="1:14">
      <c r="A91" s="118">
        <v>6</v>
      </c>
      <c r="B91" s="71">
        <v>0.68924357300000005</v>
      </c>
      <c r="C91" s="71">
        <v>0.111678783</v>
      </c>
      <c r="D91" s="72">
        <v>0.11271793400000001</v>
      </c>
      <c r="E91" s="73">
        <v>6.6178526000000001E-2</v>
      </c>
      <c r="F91" s="73">
        <v>3.0024094000000001E-2</v>
      </c>
      <c r="G91" s="73">
        <v>6.2668376999999997E-2</v>
      </c>
      <c r="H91" s="73">
        <v>5.3708230000000003E-2</v>
      </c>
      <c r="I91" s="73">
        <v>3.7418701999999998E-2</v>
      </c>
      <c r="J91">
        <v>4129</v>
      </c>
      <c r="K91">
        <v>140</v>
      </c>
      <c r="L91">
        <f t="shared" si="2"/>
        <v>6</v>
      </c>
      <c r="M91" t="s">
        <v>103</v>
      </c>
      <c r="N91" t="s">
        <v>99</v>
      </c>
    </row>
    <row r="92" spans="1:14">
      <c r="A92" s="118">
        <v>8</v>
      </c>
      <c r="B92" s="71">
        <v>0.67834324999999995</v>
      </c>
      <c r="C92" s="71">
        <v>0.13355673500000001</v>
      </c>
      <c r="D92" s="72">
        <v>0.121887749</v>
      </c>
      <c r="E92" s="73">
        <v>7.8294153000000005E-2</v>
      </c>
      <c r="F92" s="73">
        <v>2.9981653E-2</v>
      </c>
      <c r="G92" s="73">
        <v>7.1814453E-2</v>
      </c>
      <c r="H92" s="73">
        <v>6.1447599999999998E-2</v>
      </c>
      <c r="I92" s="73">
        <v>4.8510269000000002E-2</v>
      </c>
      <c r="J92">
        <v>4129</v>
      </c>
      <c r="K92">
        <v>140</v>
      </c>
      <c r="L92">
        <f t="shared" si="2"/>
        <v>8</v>
      </c>
      <c r="M92" t="s">
        <v>103</v>
      </c>
      <c r="N92" t="s">
        <v>99</v>
      </c>
    </row>
    <row r="93" spans="1:14">
      <c r="A93" s="118">
        <v>8</v>
      </c>
      <c r="B93" s="71">
        <v>0.68889076199999999</v>
      </c>
      <c r="C93" s="71">
        <v>0.13286875500000001</v>
      </c>
      <c r="D93" s="72">
        <v>0.11810761</v>
      </c>
      <c r="E93" s="73">
        <v>7.6465658000000006E-2</v>
      </c>
      <c r="F93" s="73">
        <v>3.5998308E-2</v>
      </c>
      <c r="G93" s="73">
        <v>7.2640601999999999E-2</v>
      </c>
      <c r="H93" s="73">
        <v>5.9897950999999998E-2</v>
      </c>
      <c r="I93" s="73">
        <v>4.9305562999999997E-2</v>
      </c>
      <c r="J93">
        <v>4129</v>
      </c>
      <c r="K93">
        <v>140</v>
      </c>
      <c r="L93">
        <f t="shared" si="2"/>
        <v>8</v>
      </c>
      <c r="M93" t="s">
        <v>103</v>
      </c>
      <c r="N93" t="s">
        <v>99</v>
      </c>
    </row>
    <row r="94" spans="1:14">
      <c r="A94" s="118">
        <v>24</v>
      </c>
      <c r="B94" s="71">
        <v>0.484690974</v>
      </c>
      <c r="C94" s="71">
        <v>0.21253381800000001</v>
      </c>
      <c r="D94" s="72">
        <v>0.17699383399999999</v>
      </c>
      <c r="E94" s="73">
        <v>0.136467915</v>
      </c>
      <c r="F94" s="73">
        <v>4.2569167999999998E-2</v>
      </c>
      <c r="G94" s="73">
        <v>0.117575817</v>
      </c>
      <c r="H94" s="73">
        <v>8.4333564999999999E-2</v>
      </c>
      <c r="I94" s="73">
        <v>6.6925819999999997E-2</v>
      </c>
      <c r="J94">
        <v>4129</v>
      </c>
      <c r="K94">
        <v>140</v>
      </c>
      <c r="L94">
        <f t="shared" si="2"/>
        <v>24</v>
      </c>
      <c r="M94" t="s">
        <v>103</v>
      </c>
      <c r="N94" t="s">
        <v>99</v>
      </c>
    </row>
    <row r="95" spans="1:14">
      <c r="A95" s="118">
        <v>24</v>
      </c>
      <c r="B95" s="71">
        <v>0.52956173699999998</v>
      </c>
      <c r="C95" s="71">
        <v>0.21707881600000001</v>
      </c>
      <c r="D95" s="72">
        <v>0.20024030600000001</v>
      </c>
      <c r="E95" s="73">
        <v>0.13206388699999999</v>
      </c>
      <c r="F95" s="73">
        <v>4.6794460000000003E-2</v>
      </c>
      <c r="G95" s="73">
        <v>0.122417127</v>
      </c>
      <c r="H95" s="73">
        <v>8.2491558000000006E-2</v>
      </c>
      <c r="I95" s="73">
        <v>6.0961939E-2</v>
      </c>
      <c r="J95">
        <v>4129</v>
      </c>
      <c r="K95">
        <v>140</v>
      </c>
      <c r="L95">
        <f t="shared" si="2"/>
        <v>24</v>
      </c>
      <c r="M95" t="s">
        <v>103</v>
      </c>
      <c r="N95" t="s">
        <v>99</v>
      </c>
    </row>
    <row r="96" spans="1:14">
      <c r="A96" s="118">
        <v>48</v>
      </c>
      <c r="B96" s="71">
        <v>0.37899434999999998</v>
      </c>
      <c r="C96" s="71">
        <v>0.23517587200000001</v>
      </c>
      <c r="D96" s="72">
        <v>0.206606289</v>
      </c>
      <c r="E96" s="73">
        <v>0.16910413199999999</v>
      </c>
      <c r="F96" s="73">
        <v>6.2714486E-2</v>
      </c>
      <c r="G96" s="73">
        <v>0.17056471400000001</v>
      </c>
      <c r="H96" s="73">
        <v>0.110399463</v>
      </c>
      <c r="I96" s="73">
        <v>6.8785529999999998E-2</v>
      </c>
      <c r="J96">
        <v>4129</v>
      </c>
      <c r="K96">
        <v>140</v>
      </c>
      <c r="L96">
        <f t="shared" si="2"/>
        <v>48</v>
      </c>
      <c r="M96" t="s">
        <v>100</v>
      </c>
      <c r="N96" t="s">
        <v>99</v>
      </c>
    </row>
    <row r="97" spans="1:14">
      <c r="A97" s="118">
        <v>48</v>
      </c>
      <c r="B97" s="71">
        <v>0.377336803</v>
      </c>
      <c r="C97" s="71">
        <v>0.22875394199999999</v>
      </c>
      <c r="D97" s="72">
        <v>0.20844605099999999</v>
      </c>
      <c r="E97" s="73">
        <v>0.16184935</v>
      </c>
      <c r="F97" s="73">
        <v>6.0000524999999999E-2</v>
      </c>
      <c r="G97" s="73">
        <v>0.15681749</v>
      </c>
      <c r="H97" s="73">
        <v>0.10173082899999999</v>
      </c>
      <c r="I97" s="73">
        <v>6.3689951999999994E-2</v>
      </c>
      <c r="J97">
        <v>4129</v>
      </c>
      <c r="K97">
        <v>140</v>
      </c>
      <c r="L97">
        <f t="shared" si="2"/>
        <v>48</v>
      </c>
      <c r="M97" t="s">
        <v>100</v>
      </c>
      <c r="N97" t="s">
        <v>99</v>
      </c>
    </row>
    <row r="98" spans="1:14">
      <c r="A98" s="118">
        <v>48</v>
      </c>
      <c r="B98" s="71">
        <v>0.35584723899999998</v>
      </c>
      <c r="C98" s="71">
        <v>0.19944736599999999</v>
      </c>
      <c r="D98" s="72">
        <v>0.17098301299999999</v>
      </c>
      <c r="E98" s="73">
        <v>0.14339353499999999</v>
      </c>
      <c r="F98" s="73">
        <v>4.9724097000000002E-2</v>
      </c>
      <c r="G98" s="73">
        <v>0.153539493</v>
      </c>
      <c r="H98" s="73">
        <v>9.2793929999999997E-2</v>
      </c>
      <c r="I98" s="73">
        <v>5.0849456000000001E-2</v>
      </c>
      <c r="J98">
        <v>4129</v>
      </c>
      <c r="K98">
        <v>140</v>
      </c>
      <c r="L98">
        <f t="shared" si="2"/>
        <v>48</v>
      </c>
      <c r="M98" t="s">
        <v>103</v>
      </c>
      <c r="N98" t="s">
        <v>99</v>
      </c>
    </row>
    <row r="99" spans="1:14">
      <c r="A99" s="118">
        <v>48</v>
      </c>
      <c r="B99" s="71">
        <v>0.33755882599999998</v>
      </c>
      <c r="C99" s="71">
        <v>0.19262839300000001</v>
      </c>
      <c r="D99" s="72">
        <v>0.185610996</v>
      </c>
      <c r="E99" s="73">
        <v>0.131290411</v>
      </c>
      <c r="F99" s="73">
        <v>5.3489561999999997E-2</v>
      </c>
      <c r="G99" s="73">
        <v>0.14507288700000001</v>
      </c>
      <c r="H99" s="73">
        <v>8.9439648999999996E-2</v>
      </c>
      <c r="I99" s="73">
        <v>6.6136535999999996E-2</v>
      </c>
      <c r="J99">
        <v>4129</v>
      </c>
      <c r="K99">
        <v>140</v>
      </c>
      <c r="L99">
        <f t="shared" si="2"/>
        <v>48</v>
      </c>
      <c r="M99" t="s">
        <v>103</v>
      </c>
      <c r="N99" t="s">
        <v>99</v>
      </c>
    </row>
    <row r="100" spans="1:14">
      <c r="A100" s="118">
        <v>72</v>
      </c>
      <c r="B100" s="71">
        <v>0.33764972500000001</v>
      </c>
      <c r="C100" s="71">
        <v>0.16904028600000001</v>
      </c>
      <c r="D100" s="72">
        <v>0.128673921</v>
      </c>
      <c r="E100" s="73">
        <v>0.13180620400000001</v>
      </c>
      <c r="F100" s="73">
        <v>5.2162691999999997E-2</v>
      </c>
      <c r="G100" s="73">
        <v>0.143945713</v>
      </c>
      <c r="H100" s="73">
        <v>8.9950573000000006E-2</v>
      </c>
      <c r="I100" s="73">
        <v>6.9813451999999998E-2</v>
      </c>
      <c r="J100">
        <v>4129</v>
      </c>
      <c r="K100">
        <v>140</v>
      </c>
      <c r="L100">
        <f t="shared" si="2"/>
        <v>72</v>
      </c>
      <c r="M100" t="s">
        <v>103</v>
      </c>
      <c r="N100" t="s">
        <v>99</v>
      </c>
    </row>
    <row r="101" spans="1:14">
      <c r="A101" s="118">
        <v>72</v>
      </c>
      <c r="B101" s="71">
        <v>0.31340045799999999</v>
      </c>
      <c r="C101" s="71">
        <v>0.19078578800000001</v>
      </c>
      <c r="D101" s="72">
        <v>0.17819427800000001</v>
      </c>
      <c r="E101" s="73">
        <v>0.147145161</v>
      </c>
      <c r="F101" s="73">
        <v>5.6012177000000003E-2</v>
      </c>
      <c r="G101" s="73">
        <v>0.169319848</v>
      </c>
      <c r="H101" s="73">
        <v>0.10155211</v>
      </c>
      <c r="I101" s="73">
        <v>8.0116537000000002E-2</v>
      </c>
      <c r="J101">
        <v>4129</v>
      </c>
      <c r="K101">
        <v>140</v>
      </c>
      <c r="L101">
        <f t="shared" si="2"/>
        <v>72</v>
      </c>
      <c r="M101" t="s">
        <v>103</v>
      </c>
      <c r="N101" t="s">
        <v>99</v>
      </c>
    </row>
    <row r="102" spans="1:14">
      <c r="A102" s="118">
        <v>96</v>
      </c>
      <c r="B102" s="71">
        <v>0.30349613600000003</v>
      </c>
      <c r="C102" s="71">
        <v>0.19257940800000001</v>
      </c>
      <c r="D102" s="72">
        <v>0.161208503</v>
      </c>
      <c r="E102" s="73">
        <v>0.14771990099999999</v>
      </c>
      <c r="F102" s="73">
        <v>6.0086581999999999E-2</v>
      </c>
      <c r="G102" s="73">
        <v>0.17744173299999999</v>
      </c>
      <c r="H102" s="73">
        <v>0.106361386</v>
      </c>
      <c r="I102" s="73">
        <v>8.0012367000000001E-2</v>
      </c>
      <c r="J102">
        <v>4129</v>
      </c>
      <c r="K102">
        <v>140</v>
      </c>
      <c r="L102">
        <f t="shared" si="2"/>
        <v>96</v>
      </c>
      <c r="M102" t="s">
        <v>103</v>
      </c>
      <c r="N102" t="s">
        <v>99</v>
      </c>
    </row>
    <row r="103" spans="1:14">
      <c r="A103" s="118">
        <v>96</v>
      </c>
      <c r="B103" s="71">
        <v>0.31800704299999999</v>
      </c>
      <c r="C103" s="71">
        <v>0.208576603</v>
      </c>
      <c r="D103" s="72">
        <v>0.150992827</v>
      </c>
      <c r="E103" s="73">
        <v>0.153849656</v>
      </c>
      <c r="F103" s="73">
        <v>6.6222609000000002E-2</v>
      </c>
      <c r="G103" s="73">
        <v>0.17532151100000001</v>
      </c>
      <c r="H103" s="73">
        <v>0.114204137</v>
      </c>
      <c r="I103" s="73">
        <v>8.6845522999999994E-2</v>
      </c>
      <c r="J103">
        <v>4129</v>
      </c>
      <c r="K103">
        <v>140</v>
      </c>
      <c r="L103">
        <f t="shared" si="2"/>
        <v>96</v>
      </c>
      <c r="M103" t="s">
        <v>103</v>
      </c>
      <c r="N103" t="s">
        <v>99</v>
      </c>
    </row>
    <row r="104" spans="1:14">
      <c r="A104" s="118">
        <v>120</v>
      </c>
      <c r="B104" s="71">
        <v>0.30224813299999997</v>
      </c>
      <c r="C104" s="71">
        <v>0.202570153</v>
      </c>
      <c r="D104" s="72">
        <v>0.14662023900000001</v>
      </c>
      <c r="E104" s="73">
        <v>0.15476706500000001</v>
      </c>
      <c r="F104" s="73">
        <v>7.1009412999999993E-2</v>
      </c>
      <c r="G104" s="73">
        <v>0.186114692</v>
      </c>
      <c r="H104" s="73">
        <v>0.114974443</v>
      </c>
      <c r="I104" s="73">
        <v>8.1619378000000006E-2</v>
      </c>
      <c r="J104">
        <v>4129</v>
      </c>
      <c r="K104">
        <v>140</v>
      </c>
      <c r="L104">
        <f t="shared" si="2"/>
        <v>120</v>
      </c>
      <c r="M104" t="s">
        <v>103</v>
      </c>
      <c r="N104" t="s">
        <v>99</v>
      </c>
    </row>
    <row r="105" spans="1:14">
      <c r="A105" s="118">
        <v>120</v>
      </c>
      <c r="B105" s="71">
        <v>0.29632543900000002</v>
      </c>
      <c r="C105" s="71">
        <v>0.20002930999999999</v>
      </c>
      <c r="D105" s="72">
        <v>0.12758313299999999</v>
      </c>
      <c r="E105" s="73">
        <v>0.15125688200000001</v>
      </c>
      <c r="F105" s="73">
        <v>6.3068280000000004E-2</v>
      </c>
      <c r="G105" s="73">
        <v>0.153085256</v>
      </c>
      <c r="H105" s="73">
        <v>0.10704865299999999</v>
      </c>
      <c r="I105" s="73">
        <v>8.3572048999999995E-2</v>
      </c>
      <c r="J105">
        <v>4129</v>
      </c>
      <c r="K105">
        <v>140</v>
      </c>
      <c r="L105">
        <f t="shared" si="2"/>
        <v>120</v>
      </c>
      <c r="M105" t="s">
        <v>103</v>
      </c>
      <c r="N105" t="s">
        <v>99</v>
      </c>
    </row>
  </sheetData>
  <sheetProtection formatCells="0" formatColumns="0" formatRows="0" insertColumns="0" insertRows="0" insertHyperlinks="0" deleteColumns="0" deleteRows="0" selectLockedCells="1" sort="0" autoFilter="0" pivotTables="0"/>
  <phoneticPr fontId="11" type="noConversion"/>
  <pageMargins left="0.75" right="0.75" top="1" bottom="1" header="0.5" footer="0.5"/>
  <pageSetup paperSize="9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AC267"/>
  <sheetViews>
    <sheetView topLeftCell="H29" zoomScale="70" zoomScaleNormal="70" workbookViewId="0">
      <selection activeCell="T80" sqref="T80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">
        <v>19</v>
      </c>
      <c r="M1" s="52">
        <f>AVERAGE(L3:M3)</f>
        <v>2.9631809449309099E-2</v>
      </c>
      <c r="Q1" s="52">
        <f>AVERAGE(P3:Q3)</f>
        <v>-7.1796167558979329E-2</v>
      </c>
      <c r="U1" s="52">
        <f>AVERAGE(T3:U3)</f>
        <v>-0.10480505373869399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121" t="s">
        <v>95</v>
      </c>
      <c r="AA2" s="42" t="str">
        <f>D24</f>
        <v>Phe 80˚C</v>
      </c>
      <c r="AB2" s="43" t="str">
        <f>F24</f>
        <v>Phe 110˚C</v>
      </c>
      <c r="AC2" s="43" t="str">
        <f>H24</f>
        <v>Phe 140˚C</v>
      </c>
    </row>
    <row r="3" spans="1:29" ht="18">
      <c r="A3" s="113" t="str">
        <f>CONCATENATE("Racemization ",A1)</f>
        <v>Racemization Phe</v>
      </c>
      <c r="J3" s="109">
        <v>0.5</v>
      </c>
      <c r="K3" s="44">
        <f>LOG(J3)</f>
        <v>-0.3010299956639812</v>
      </c>
      <c r="L3" s="45">
        <f t="shared" ref="L3:L23" si="0">(K3^3*B$17)+(K3^2*C$17)+(K3*$D$17)+$E$17</f>
        <v>-3.0835496552437079E-3</v>
      </c>
      <c r="M3" s="45">
        <f t="shared" ref="M3:M23" si="1">(K3^3*B$18)+(K3^2*C$18)+(K3*$D$18)+$E$18</f>
        <v>6.2347168553861902E-2</v>
      </c>
      <c r="N3" s="109">
        <v>10</v>
      </c>
      <c r="O3" s="44">
        <f>LOG(N3)</f>
        <v>1</v>
      </c>
      <c r="P3" s="45">
        <f t="shared" ref="P3:P23" si="2">(O3^3*B$18)+(O3^2*C$18)+(O3*$D$18)+$E$18</f>
        <v>3.7677671712453342E-2</v>
      </c>
      <c r="Q3" s="45">
        <f t="shared" ref="Q3:Q23" si="3">(O3^3*B$19)+(O3^2*C$19)+(O3*$D$19)+$E$19</f>
        <v>-0.181270006830412</v>
      </c>
      <c r="R3" s="109">
        <v>5</v>
      </c>
      <c r="S3" s="44">
        <f>LOG(R3)</f>
        <v>0.69897000433601886</v>
      </c>
      <c r="T3" s="45">
        <f t="shared" ref="T3:T23" si="4">(S3^3*B$19)+(S3^2*C$19)+(S3*$D$19)+$E$19</f>
        <v>-0.25211105938544875</v>
      </c>
      <c r="U3" s="45">
        <f t="shared" ref="U3:U23" si="5">(S3^3*B$20)+(S3^2*C$20)+(S3*$D$20)+$E$20</f>
        <v>4.2500951908060774E-2</v>
      </c>
      <c r="V3"/>
      <c r="X3" s="2" t="s">
        <v>8</v>
      </c>
      <c r="Z3" s="20">
        <f>SUM(L26:L45)</f>
        <v>5.2381841303019448E-2</v>
      </c>
      <c r="AA3" s="20">
        <f>SUM(P25:P45)</f>
        <v>0.1766381324787446</v>
      </c>
      <c r="AB3" s="41">
        <f>SUM(AC3+AA3+Z3)</f>
        <v>0.69984758580070028</v>
      </c>
      <c r="AC3" s="20">
        <f>SUM(T25:T45)</f>
        <v>0.47082761201893625</v>
      </c>
    </row>
    <row r="4" spans="1:29">
      <c r="A4" s="3"/>
      <c r="B4" s="3"/>
      <c r="D4" s="175"/>
      <c r="E4" s="3"/>
      <c r="F4" s="3"/>
      <c r="J4" s="110">
        <f>10^K4</f>
        <v>0.51763246192068879</v>
      </c>
      <c r="K4" s="44">
        <f>K$3+((K$23-K$3)*0.05)</f>
        <v>-0.28597849588078211</v>
      </c>
      <c r="L4" s="45">
        <f t="shared" si="0"/>
        <v>-1.0915513981652886E-3</v>
      </c>
      <c r="M4" s="45">
        <f t="shared" si="1"/>
        <v>6.2385242020981273E-2</v>
      </c>
      <c r="N4" s="110">
        <f>10^O4</f>
        <v>12.271780044536831</v>
      </c>
      <c r="O4" s="44">
        <f>O$3+((O$23-O$3)*0.05)</f>
        <v>1.0889075625191822</v>
      </c>
      <c r="P4" s="45">
        <f t="shared" si="2"/>
        <v>3.6768527348345376E-2</v>
      </c>
      <c r="Q4" s="45">
        <f t="shared" si="3"/>
        <v>-0.15756807242481383</v>
      </c>
      <c r="R4" s="110">
        <f>10^S4</f>
        <v>6.8845818385524478</v>
      </c>
      <c r="S4" s="44">
        <f>S$3+((S$23-S$3)*0.05)</f>
        <v>0.83787756685520109</v>
      </c>
      <c r="T4" s="45">
        <f t="shared" si="4"/>
        <v>-0.22155813210279784</v>
      </c>
      <c r="U4" s="45">
        <f t="shared" si="5"/>
        <v>4.2366593422087179E-2</v>
      </c>
      <c r="V4"/>
      <c r="Z4" s="54">
        <f>Z5/10000000</f>
        <v>1.9999999999999999E-7</v>
      </c>
      <c r="AA4" s="54">
        <f>AA5/50</f>
        <v>0.06</v>
      </c>
      <c r="AB4" s="47">
        <v>0.9999999999999849</v>
      </c>
      <c r="AC4" s="23">
        <f>AC5*15</f>
        <v>15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0.53588673126814657</v>
      </c>
      <c r="K5" s="44">
        <f>K$3+((K$23-K$3)*0.1)</f>
        <v>-0.27092699609758308</v>
      </c>
      <c r="L5" s="45">
        <f t="shared" si="0"/>
        <v>7.8214795496844847E-4</v>
      </c>
      <c r="M5" s="45">
        <f t="shared" si="1"/>
        <v>6.2406111536382938E-2</v>
      </c>
      <c r="N5" s="110">
        <f t="shared" ref="N5:N22" si="7">10^O5</f>
        <v>15.059658546149233</v>
      </c>
      <c r="O5" s="44">
        <f>O$3+((O$23-O$3)*0.1)</f>
        <v>1.1778151250383644</v>
      </c>
      <c r="P5" s="45">
        <f t="shared" si="2"/>
        <v>3.6349793160904142E-2</v>
      </c>
      <c r="Q5" s="45">
        <f t="shared" si="3"/>
        <v>-0.13304135885671906</v>
      </c>
      <c r="R5" s="110">
        <f t="shared" ref="R5:R22" si="8">10^S5</f>
        <v>9.4794934183452355</v>
      </c>
      <c r="S5" s="44">
        <f>S$3+((S$23-S$3)*0.1)</f>
        <v>0.97678512937438322</v>
      </c>
      <c r="T5" s="45">
        <f t="shared" si="4"/>
        <v>-0.18729248246408162</v>
      </c>
      <c r="U5" s="45">
        <f t="shared" si="5"/>
        <v>4.2779872346836133E-2</v>
      </c>
      <c r="V5"/>
      <c r="X5" s="3"/>
      <c r="Z5" s="45">
        <v>2</v>
      </c>
      <c r="AA5" s="9">
        <v>3</v>
      </c>
      <c r="AB5" s="9">
        <v>1</v>
      </c>
      <c r="AC5" s="9">
        <v>1</v>
      </c>
    </row>
    <row r="6" spans="1:29">
      <c r="A6" s="53"/>
      <c r="B6" s="3">
        <f>'140°C'!A1</f>
        <v>140</v>
      </c>
      <c r="C6" s="15" t="s">
        <v>12</v>
      </c>
      <c r="D6" s="3">
        <f>AC4</f>
        <v>15</v>
      </c>
      <c r="E6" s="6">
        <f>1/(B6+273.15)</f>
        <v>2.4204284158296022E-3</v>
      </c>
      <c r="F6" s="7">
        <f>LN(D6)</f>
        <v>2.7080502011022101</v>
      </c>
      <c r="G6" s="3"/>
      <c r="H6" s="3"/>
      <c r="J6" s="110">
        <f t="shared" si="6"/>
        <v>0.55478473603392253</v>
      </c>
      <c r="K6" s="44">
        <f>K$3+((K$23-K$3)*0.15)</f>
        <v>-0.255875496314384</v>
      </c>
      <c r="L6" s="45">
        <f t="shared" si="0"/>
        <v>2.540791904886458E-3</v>
      </c>
      <c r="M6" s="45">
        <f t="shared" si="1"/>
        <v>6.2410119309770855E-2</v>
      </c>
      <c r="N6" s="110">
        <f t="shared" si="7"/>
        <v>18.480881722417259</v>
      </c>
      <c r="O6" s="44">
        <f>O$3+((O$23-O$3)*0.15)</f>
        <v>1.2667226875575466</v>
      </c>
      <c r="P6" s="45">
        <f t="shared" si="2"/>
        <v>3.6491998373558307E-2</v>
      </c>
      <c r="Q6" s="45">
        <f t="shared" si="3"/>
        <v>-0.10793643362001967</v>
      </c>
      <c r="R6" s="110">
        <f t="shared" si="8"/>
        <v>13.052469645323409</v>
      </c>
      <c r="S6" s="44">
        <f>S$3+((S$23-S$3)*0.15)</f>
        <v>1.1156926918935655</v>
      </c>
      <c r="T6" s="45">
        <f t="shared" si="4"/>
        <v>-0.15025447747179255</v>
      </c>
      <c r="U6" s="45">
        <f t="shared" si="5"/>
        <v>4.3878834329024952E-2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0.57434917749851744</v>
      </c>
      <c r="K7" s="44">
        <f>K$3+((K$23-K$3)*0.2)</f>
        <v>-0.24082399653118497</v>
      </c>
      <c r="L7" s="45">
        <f t="shared" si="0"/>
        <v>4.1876239523176498E-3</v>
      </c>
      <c r="M7" s="45">
        <f t="shared" si="1"/>
        <v>6.2397607550848964E-2</v>
      </c>
      <c r="N7" s="110">
        <f t="shared" si="7"/>
        <v>22.67933155266055</v>
      </c>
      <c r="O7" s="44">
        <f>O$3+((O$23-O$3)*0.2)</f>
        <v>1.3556302500767288</v>
      </c>
      <c r="P7" s="45">
        <f t="shared" si="2"/>
        <v>3.726567220973652E-2</v>
      </c>
      <c r="Q7" s="45">
        <f t="shared" si="3"/>
        <v>-8.2499864208607443E-2</v>
      </c>
      <c r="R7" s="110">
        <f t="shared" si="8"/>
        <v>17.972159093690124</v>
      </c>
      <c r="S7" s="44">
        <f>S$3+((S$23-S$3)*0.2)</f>
        <v>1.2546002544127477</v>
      </c>
      <c r="T7" s="45">
        <f t="shared" si="4"/>
        <v>-0.11138448412842319</v>
      </c>
      <c r="U7" s="45">
        <f t="shared" si="5"/>
        <v>4.5801525015370957E-2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0.06</v>
      </c>
      <c r="E8" s="6">
        <f>1/(B8+273.15)</f>
        <v>2.831657935721365E-3</v>
      </c>
      <c r="F8" s="7">
        <f>LN(D8)</f>
        <v>-2.8134107167600364</v>
      </c>
      <c r="J8" s="110">
        <f t="shared" si="6"/>
        <v>0.59460355750136051</v>
      </c>
      <c r="K8" s="44">
        <f>K$3+((K$23-K$3)*0.25)</f>
        <v>-0.22577249674798588</v>
      </c>
      <c r="L8" s="45">
        <f t="shared" si="0"/>
        <v>5.7258875979909734E-3</v>
      </c>
      <c r="M8" s="45">
        <f t="shared" si="1"/>
        <v>6.236891846932123E-2</v>
      </c>
      <c r="N8" s="110">
        <f t="shared" si="7"/>
        <v>27.831576837137415</v>
      </c>
      <c r="O8" s="44">
        <f>O$3+((O$23-O$3)*0.25)</f>
        <v>1.444537812595911</v>
      </c>
      <c r="P8" s="45">
        <f t="shared" si="2"/>
        <v>3.8741343892867409E-2</v>
      </c>
      <c r="Q8" s="45">
        <f t="shared" si="3"/>
        <v>-5.6978218116374213E-2</v>
      </c>
      <c r="R8" s="110">
        <f t="shared" si="8"/>
        <v>24.746160019198829</v>
      </c>
      <c r="S8" s="44">
        <f>S$3+((S$23-S$3)*0.25)</f>
        <v>1.3935078169319297</v>
      </c>
      <c r="T8" s="45">
        <f t="shared" si="4"/>
        <v>-7.1622869436466202E-2</v>
      </c>
      <c r="U8" s="45">
        <f t="shared" si="5"/>
        <v>4.868599005259145E-2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1.9999999999999999E-7</v>
      </c>
      <c r="E9" s="6">
        <f>1/(B9+273.15)</f>
        <v>3.5316969803990822E-3</v>
      </c>
      <c r="F9" s="7">
        <f>LN(D9)</f>
        <v>-15.424948470398375</v>
      </c>
      <c r="J9" s="110">
        <f t="shared" si="6"/>
        <v>0.61557220667245804</v>
      </c>
      <c r="K9" s="44">
        <f>K$3+((K$23-K$3)*0.3)</f>
        <v>-0.21072099696478686</v>
      </c>
      <c r="L9" s="45">
        <f t="shared" si="0"/>
        <v>7.1588263426353438E-3</v>
      </c>
      <c r="M9" s="45">
        <f t="shared" si="1"/>
        <v>6.2324394274891594E-2</v>
      </c>
      <c r="N9" s="110">
        <f t="shared" si="7"/>
        <v>34.154298923797633</v>
      </c>
      <c r="O9" s="44">
        <f>O$3+((O$23-O$3)*0.3)</f>
        <v>1.5334453751150932</v>
      </c>
      <c r="P9" s="45">
        <f t="shared" si="2"/>
        <v>4.0989542646379606E-2</v>
      </c>
      <c r="Q9" s="45">
        <f t="shared" si="3"/>
        <v>-3.161806283721208E-2</v>
      </c>
      <c r="R9" s="110">
        <f t="shared" si="8"/>
        <v>34.073392768417797</v>
      </c>
      <c r="S9" s="44">
        <f>S$3+((S$23-S$3)*0.3)</f>
        <v>1.5324153794511119</v>
      </c>
      <c r="T9" s="45">
        <f t="shared" si="4"/>
        <v>-3.1910000398414018E-2</v>
      </c>
      <c r="U9" s="45">
        <f t="shared" si="5"/>
        <v>5.2670275087403753E-2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0.637280313659631</v>
      </c>
      <c r="K10" s="44">
        <f>K$3+((K$23-K$3)*0.35)</f>
        <v>-0.19566949718158777</v>
      </c>
      <c r="L10" s="45">
        <f>(K10^3*B$17)+(K10^2*C$17)+(K10*$D$17)+$E$17</f>
        <v>8.4896836869797036E-3</v>
      </c>
      <c r="M10" s="45">
        <f t="shared" si="1"/>
        <v>6.2264377177264005E-2</v>
      </c>
      <c r="N10" s="110">
        <f t="shared" si="7"/>
        <v>41.913404396820525</v>
      </c>
      <c r="O10" s="44">
        <f>O$3+((O$23-O$3)*0.35)</f>
        <v>1.6223529376342751</v>
      </c>
      <c r="P10" s="45">
        <f t="shared" si="2"/>
        <v>4.4080797693701768E-2</v>
      </c>
      <c r="Q10" s="45">
        <f t="shared" si="3"/>
        <v>-6.665965865012724E-3</v>
      </c>
      <c r="R10" s="110">
        <f t="shared" si="8"/>
        <v>46.916212206262678</v>
      </c>
      <c r="S10" s="44">
        <f>S$3+((S$23-S$3)*0.35)</f>
        <v>1.6713229419702942</v>
      </c>
      <c r="T10" s="45">
        <f t="shared" si="4"/>
        <v>6.8137559832408545E-3</v>
      </c>
      <c r="U10" s="45">
        <f t="shared" si="5"/>
        <v>5.7892425766525188E-2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37.294364686179492</v>
      </c>
      <c r="D11" s="13">
        <f>SLOPE(F6:F7,E6:E7)</f>
        <v>-14289.335829509677</v>
      </c>
      <c r="E11" s="14">
        <f>(D11*8.3144621)/1000</f>
        <v>-118.80814118863027</v>
      </c>
      <c r="F11" s="3"/>
      <c r="G11" s="8"/>
      <c r="J11" s="110">
        <f t="shared" si="6"/>
        <v>0.6597539553864471</v>
      </c>
      <c r="K11" s="44">
        <f>K$3+((K$23-K$3)*0.4)</f>
        <v>-0.18061799739838871</v>
      </c>
      <c r="L11" s="45">
        <f t="shared" si="0"/>
        <v>9.7217031317529765E-3</v>
      </c>
      <c r="M11" s="45">
        <f t="shared" si="1"/>
        <v>6.2189209386142426E-2</v>
      </c>
      <c r="N11" s="110">
        <f t="shared" si="7"/>
        <v>51.435207967550454</v>
      </c>
      <c r="O11" s="44">
        <f>O$3+((O$23-O$3)*0.4)</f>
        <v>1.7112605001534575</v>
      </c>
      <c r="P11" s="45">
        <f t="shared" si="2"/>
        <v>4.808563825826255E-2</v>
      </c>
      <c r="Q11" s="45">
        <f t="shared" si="3"/>
        <v>1.7631505306332063E-2</v>
      </c>
      <c r="R11" s="110">
        <f t="shared" si="8"/>
        <v>64.599700497781768</v>
      </c>
      <c r="S11" s="44">
        <f>S$3+((S$23-S$3)*0.4)</f>
        <v>1.8102305044894766</v>
      </c>
      <c r="T11" s="45">
        <f t="shared" si="4"/>
        <v>4.3608032706005717E-2</v>
      </c>
      <c r="U11" s="45">
        <f t="shared" si="5"/>
        <v>6.4490487736673069E-2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33.118533154126709</v>
      </c>
      <c r="D12" s="13">
        <f>SLOPE(F7:F8,E7:E8)</f>
        <v>-12689.365978003654</v>
      </c>
      <c r="E12" s="14">
        <f>(D12*8.3144621)/1000</f>
        <v>-105.50525249714082</v>
      </c>
      <c r="F12" s="3"/>
      <c r="J12" s="110">
        <f t="shared" si="6"/>
        <v>0.68302012837719772</v>
      </c>
      <c r="K12" s="44">
        <f>K$3+((K$23-K$3)*0.45)</f>
        <v>-0.16556649761518966</v>
      </c>
      <c r="L12" s="45">
        <f t="shared" si="0"/>
        <v>1.0858128177684098E-2</v>
      </c>
      <c r="M12" s="45">
        <f t="shared" si="1"/>
        <v>6.2099233111230799E-2</v>
      </c>
      <c r="N12" s="110">
        <f t="shared" si="7"/>
        <v>63.120155872278673</v>
      </c>
      <c r="O12" s="44">
        <f>O$3+((O$23-O$3)*0.45)</f>
        <v>1.8001680626726395</v>
      </c>
      <c r="P12" s="45">
        <f t="shared" si="2"/>
        <v>5.3074593563490549E-2</v>
      </c>
      <c r="Q12" s="45">
        <f t="shared" si="3"/>
        <v>4.1027783182930266E-2</v>
      </c>
      <c r="R12" s="110">
        <f t="shared" si="8"/>
        <v>88.948384964591071</v>
      </c>
      <c r="S12" s="44">
        <f>S$3+((S$23-S$3)*0.45)</f>
        <v>1.9491380670086587</v>
      </c>
      <c r="T12" s="45">
        <f t="shared" si="4"/>
        <v>7.7532462767388066E-2</v>
      </c>
      <c r="U12" s="45">
        <f t="shared" si="5"/>
        <v>7.2602506644564663E-2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35.097684325415251</v>
      </c>
      <c r="D13" s="13">
        <f>SLOPE(F6:F8,E6:E8)</f>
        <v>-13406.004594809054</v>
      </c>
      <c r="E13" s="14">
        <f>(D13*8.3144621)/1000</f>
        <v>-111.46371711596574</v>
      </c>
      <c r="F13" s="3">
        <f>CORREL(F6:F8,E6:E8)^2</f>
        <v>0.99883366790610639</v>
      </c>
      <c r="J13" s="110">
        <f t="shared" si="6"/>
        <v>0.70710678118654746</v>
      </c>
      <c r="K13" s="44">
        <f>K$3+((K$23-K$3)*0.5)</f>
        <v>-0.1505149978319906</v>
      </c>
      <c r="L13" s="45">
        <f t="shared" si="0"/>
        <v>1.1902202325501997E-2</v>
      </c>
      <c r="M13" s="45">
        <f t="shared" si="1"/>
        <v>6.1994790562233074E-2</v>
      </c>
      <c r="N13" s="110">
        <f t="shared" si="7"/>
        <v>77.45966692414838</v>
      </c>
      <c r="O13" s="44">
        <f>O$3+((O$23-O$3)*0.5)</f>
        <v>1.8890756251918217</v>
      </c>
      <c r="P13" s="45">
        <f t="shared" si="2"/>
        <v>5.9118192832814442E-2</v>
      </c>
      <c r="Q13" s="45">
        <f t="shared" si="3"/>
        <v>6.327630027089004E-2</v>
      </c>
      <c r="R13" s="110">
        <f t="shared" si="8"/>
        <v>122.47448713915902</v>
      </c>
      <c r="S13" s="44">
        <f>S$3+((S$23-S$3)*0.5)</f>
        <v>2.0880456295278407</v>
      </c>
      <c r="T13" s="45">
        <f t="shared" si="4"/>
        <v>0.10764667916489523</v>
      </c>
      <c r="U13" s="45">
        <f t="shared" si="5"/>
        <v>8.2366528136917347E-2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43.045892837276355</v>
      </c>
      <c r="D14" s="13">
        <f>SLOPE(F6:F9,E6:E9)</f>
        <v>-16475.195231638496</v>
      </c>
      <c r="E14" s="14">
        <f>(D14*8.3144621)/1000</f>
        <v>-136.982386343559</v>
      </c>
      <c r="F14" s="3">
        <f>CORREL(F6:F9,E6:E9)^2</f>
        <v>0.9952066250452668</v>
      </c>
      <c r="J14" s="110">
        <f t="shared" si="6"/>
        <v>0.73204284797281272</v>
      </c>
      <c r="K14" s="44">
        <f>K$3+((K$23-K$3)*0.55)</f>
        <v>-0.13546349804879151</v>
      </c>
      <c r="L14" s="45">
        <f t="shared" si="0"/>
        <v>1.2857169075935607E-2</v>
      </c>
      <c r="M14" s="45">
        <f t="shared" si="1"/>
        <v>6.1876223948853205E-2</v>
      </c>
      <c r="N14" s="110">
        <f t="shared" si="7"/>
        <v>95.056799481623386</v>
      </c>
      <c r="O14" s="44">
        <f>O$3+((O$23-O$3)*0.55)</f>
        <v>1.9779831877110041</v>
      </c>
      <c r="P14" s="45">
        <f t="shared" si="2"/>
        <v>6.628696528966288E-2</v>
      </c>
      <c r="Q14" s="45">
        <f t="shared" si="3"/>
        <v>8.4130489076319648E-2</v>
      </c>
      <c r="R14" s="110">
        <f t="shared" si="8"/>
        <v>168.63712596885586</v>
      </c>
      <c r="S14" s="44">
        <f>S$3+((S$23-S$3)*0.55)</f>
        <v>2.2269531920470231</v>
      </c>
      <c r="T14" s="45">
        <f t="shared" si="4"/>
        <v>0.13301031489603493</v>
      </c>
      <c r="U14" s="45">
        <f t="shared" si="5"/>
        <v>9.3920597860448429E-2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0.75785828325519911</v>
      </c>
      <c r="K15" s="44">
        <f>K$3+((K$23-K$3)*0.6)</f>
        <v>-0.12041199826559248</v>
      </c>
      <c r="L15" s="45">
        <f t="shared" si="0"/>
        <v>1.3726271929713854E-2</v>
      </c>
      <c r="M15" s="45">
        <f t="shared" si="1"/>
        <v>6.174387548079515E-2</v>
      </c>
      <c r="N15" s="110">
        <f t="shared" si="7"/>
        <v>116.6516134976124</v>
      </c>
      <c r="O15" s="44">
        <f>O$3+((O$23-O$3)*0.6)</f>
        <v>2.0668907502301863</v>
      </c>
      <c r="P15" s="45">
        <f t="shared" si="2"/>
        <v>7.4651440157464471E-2</v>
      </c>
      <c r="Q15" s="45">
        <f t="shared" si="3"/>
        <v>0.10334378210532702</v>
      </c>
      <c r="R15" s="110">
        <f t="shared" si="8"/>
        <v>232.19921895017319</v>
      </c>
      <c r="S15" s="44">
        <f>S$3+((S$23-S$3)*0.6)</f>
        <v>2.3658607545662051</v>
      </c>
      <c r="T15" s="45">
        <f t="shared" si="4"/>
        <v>0.15268300295831438</v>
      </c>
      <c r="U15" s="45">
        <f t="shared" si="5"/>
        <v>0.10740276146187516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0.78458409789675077</v>
      </c>
      <c r="K16" s="44">
        <f>K$3+((K$23-K$3)*0.65)</f>
        <v>-0.1053604984823934</v>
      </c>
      <c r="L16" s="45">
        <f t="shared" si="0"/>
        <v>1.4512754387565677E-2</v>
      </c>
      <c r="M16" s="45">
        <f t="shared" si="1"/>
        <v>6.1598087367762851E-2</v>
      </c>
      <c r="N16" s="110">
        <f t="shared" si="7"/>
        <v>143.1522942683022</v>
      </c>
      <c r="O16" s="44">
        <f>O$3+((O$23-O$3)*0.65)</f>
        <v>2.1557983127493685</v>
      </c>
      <c r="P16" s="45">
        <f t="shared" si="2"/>
        <v>8.4282146659647894E-2</v>
      </c>
      <c r="Q16" s="45">
        <f t="shared" si="3"/>
        <v>0.12066961186402014</v>
      </c>
      <c r="R16" s="110">
        <f t="shared" si="8"/>
        <v>319.71890514208502</v>
      </c>
      <c r="S16" s="44">
        <f>S$3+((S$23-S$3)*0.65)</f>
        <v>2.5047683170853876</v>
      </c>
      <c r="T16" s="45">
        <f t="shared" si="4"/>
        <v>0.16572437634924114</v>
      </c>
      <c r="U16" s="45">
        <f t="shared" si="5"/>
        <v>0.12295106458791491</v>
      </c>
      <c r="V16"/>
    </row>
    <row r="17" spans="1:22">
      <c r="A17" s="107" t="str">
        <f>fossil!A2</f>
        <v>10˚C</v>
      </c>
      <c r="B17" s="108">
        <f t="array" ref="B17:E17">LINEST(B148:B263,A148:A263^{1,2,3})</f>
        <v>0.15853436573731536</v>
      </c>
      <c r="C17" s="108">
        <v>-0.12507830287522095</v>
      </c>
      <c r="D17" s="108">
        <v>1.7943788470571702E-2</v>
      </c>
      <c r="E17" s="108">
        <v>1.7977214567818631E-2</v>
      </c>
      <c r="F17"/>
      <c r="J17" s="110">
        <f t="shared" si="6"/>
        <v>0.81225239635623547</v>
      </c>
      <c r="K17" s="44">
        <f>K$3+((K$23-K$3)*0.7)</f>
        <v>-9.0308998699194371E-2</v>
      </c>
      <c r="L17" s="45">
        <f t="shared" si="0"/>
        <v>1.5219859950219997E-2</v>
      </c>
      <c r="M17" s="45">
        <f t="shared" si="1"/>
        <v>6.1439201819460255E-2</v>
      </c>
      <c r="N17" s="110">
        <f t="shared" si="7"/>
        <v>175.67334681314139</v>
      </c>
      <c r="O17" s="44">
        <f>O$3+((O$23-O$3)*0.7)</f>
        <v>2.2447058752685503</v>
      </c>
      <c r="P17" s="45">
        <f t="shared" si="2"/>
        <v>9.5249614019641715E-2</v>
      </c>
      <c r="Q17" s="45">
        <f t="shared" si="3"/>
        <v>0.13586141085850734</v>
      </c>
      <c r="R17" s="110">
        <f t="shared" si="8"/>
        <v>440.22619355661413</v>
      </c>
      <c r="S17" s="44">
        <f>S$3+((S$23-S$3)*0.7)</f>
        <v>2.6436758796045696</v>
      </c>
      <c r="T17" s="45">
        <f t="shared" si="4"/>
        <v>0.17119406806632237</v>
      </c>
      <c r="U17" s="45">
        <f t="shared" si="5"/>
        <v>0.14070355288528499</v>
      </c>
      <c r="V17"/>
    </row>
    <row r="18" spans="1:22">
      <c r="A18" s="107" t="str">
        <f>'80°C'!A2</f>
        <v>80˚C</v>
      </c>
      <c r="B18" s="108">
        <f t="array" ref="B18:E18">LINEST(I148:I185,H148:H185^{1,2,3})</f>
        <v>1.6726371565487928E-2</v>
      </c>
      <c r="C18" s="108">
        <v>-2.361968341902031E-2</v>
      </c>
      <c r="D18" s="108">
        <v>-1.5659022566404123E-2</v>
      </c>
      <c r="E18" s="108">
        <v>6.0230006132389852E-2</v>
      </c>
      <c r="F18"/>
      <c r="J18" s="110">
        <f t="shared" si="6"/>
        <v>0.84089641525371461</v>
      </c>
      <c r="K18" s="44">
        <f>K$3+((K$23-K$3)*0.75)</f>
        <v>-7.5257498915995313E-2</v>
      </c>
      <c r="L18" s="45">
        <f t="shared" si="0"/>
        <v>1.5850832118405753E-2</v>
      </c>
      <c r="M18" s="45">
        <f t="shared" si="1"/>
        <v>6.1267561045591321E-2</v>
      </c>
      <c r="N18" s="110">
        <f t="shared" si="7"/>
        <v>215.58246717785048</v>
      </c>
      <c r="O18" s="44">
        <f>O$3+((O$23-O$3)*0.75)</f>
        <v>2.3336134377877324</v>
      </c>
      <c r="P18" s="45">
        <f t="shared" si="2"/>
        <v>0.1076243714608747</v>
      </c>
      <c r="Q18" s="45">
        <f t="shared" si="3"/>
        <v>0.14867261159489692</v>
      </c>
      <c r="R18" s="110">
        <f t="shared" si="8"/>
        <v>606.15465140298738</v>
      </c>
      <c r="S18" s="44">
        <f>S$3+((S$23-S$3)*0.75)</f>
        <v>2.7825834421237516</v>
      </c>
      <c r="T18" s="45">
        <f t="shared" si="4"/>
        <v>0.16815171110706612</v>
      </c>
      <c r="U18" s="45">
        <f t="shared" si="5"/>
        <v>0.16079827200070268</v>
      </c>
      <c r="V18"/>
    </row>
    <row r="19" spans="1:22">
      <c r="A19" s="107" t="str">
        <f>'110°C'!A2</f>
        <v>110˚C</v>
      </c>
      <c r="B19" s="108">
        <f t="array" ref="B19:E19">LINEST(P148:P185,O148:O185^{1,2,3})</f>
        <v>-5.8474761500518752E-2</v>
      </c>
      <c r="C19" s="108">
        <v>0.24319196406698573</v>
      </c>
      <c r="D19" s="108">
        <v>-4.993172877182965E-2</v>
      </c>
      <c r="E19" s="108">
        <v>-0.31605548062504935</v>
      </c>
      <c r="F19"/>
      <c r="J19" s="110">
        <f t="shared" si="6"/>
        <v>0.87055056329612412</v>
      </c>
      <c r="K19" s="44">
        <f>K$3+((K$23-K$3)*0.8)</f>
        <v>-6.0205999132796229E-2</v>
      </c>
      <c r="L19" s="45">
        <f t="shared" si="0"/>
        <v>1.6408914392851876E-2</v>
      </c>
      <c r="M19" s="45">
        <f t="shared" si="1"/>
        <v>6.1083507255860002E-2</v>
      </c>
      <c r="N19" s="110">
        <f t="shared" si="7"/>
        <v>264.55806186651648</v>
      </c>
      <c r="O19" s="44">
        <f>O$3+((O$23-O$3)*0.8)</f>
        <v>2.4225210003069151</v>
      </c>
      <c r="P19" s="45">
        <f t="shared" si="2"/>
        <v>0.12147694820677542</v>
      </c>
      <c r="Q19" s="45">
        <f t="shared" si="3"/>
        <v>0.15885664657929688</v>
      </c>
      <c r="R19" s="110">
        <f t="shared" si="8"/>
        <v>834.62426088061977</v>
      </c>
      <c r="S19" s="44">
        <f>S$3+((S$23-S$3)*0.8)</f>
        <v>2.9214910046429341</v>
      </c>
      <c r="T19" s="45">
        <f t="shared" si="4"/>
        <v>0.15565693846897904</v>
      </c>
      <c r="U19" s="45">
        <f t="shared" si="5"/>
        <v>0.18337326758088535</v>
      </c>
      <c r="V19"/>
    </row>
    <row r="20" spans="1:22">
      <c r="A20" s="107" t="str">
        <f>'140°C'!A2</f>
        <v>140˚C</v>
      </c>
      <c r="B20" s="108">
        <f t="array" ref="B20:E20">LINEST(W148:W250,V148:V250^{1,2,3})</f>
        <v>8.5840807329303406E-3</v>
      </c>
      <c r="C20" s="108">
        <v>-7.3862805543472533E-3</v>
      </c>
      <c r="D20" s="108">
        <v>-4.8631300035900616E-3</v>
      </c>
      <c r="E20" s="108">
        <v>4.657740653938594E-2</v>
      </c>
      <c r="F20"/>
      <c r="J20" s="110">
        <f t="shared" si="6"/>
        <v>0.90125046261083019</v>
      </c>
      <c r="K20" s="44">
        <f>K$3+((K$23-K$3)*0.85)</f>
        <v>-4.5154499349597199E-2</v>
      </c>
      <c r="L20" s="45">
        <f t="shared" si="0"/>
        <v>1.6897350274287293E-2</v>
      </c>
      <c r="M20" s="45">
        <f t="shared" si="1"/>
        <v>6.0887382659970242E-2</v>
      </c>
      <c r="N20" s="110">
        <f t="shared" si="7"/>
        <v>324.65983442348522</v>
      </c>
      <c r="O20" s="44">
        <f>O$3+((O$23-O$3)*0.85)</f>
        <v>2.5114285628260968</v>
      </c>
      <c r="P20" s="45">
        <f t="shared" si="2"/>
        <v>0.13687787348077241</v>
      </c>
      <c r="Q20" s="45">
        <f t="shared" si="3"/>
        <v>0.16616694831781514</v>
      </c>
      <c r="R20" s="110">
        <f t="shared" si="8"/>
        <v>1149.2078056947946</v>
      </c>
      <c r="S20" s="44">
        <f>S$3+((S$23-S$3)*0.85)</f>
        <v>3.0603985671621161</v>
      </c>
      <c r="T20" s="45">
        <f t="shared" si="4"/>
        <v>0.13276938314956921</v>
      </c>
      <c r="U20" s="45">
        <f t="shared" si="5"/>
        <v>0.20856658527255031</v>
      </c>
      <c r="V20"/>
    </row>
    <row r="21" spans="1:22">
      <c r="F21"/>
      <c r="J21" s="110">
        <f t="shared" si="6"/>
        <v>0.93303299153680741</v>
      </c>
      <c r="K21" s="44">
        <f>K$3+((K$23-K$3)*0.9)</f>
        <v>-3.0102999566398114E-2</v>
      </c>
      <c r="L21" s="45">
        <f t="shared" si="0"/>
        <v>1.7319383263440936E-2</v>
      </c>
      <c r="M21" s="45">
        <f t="shared" si="1"/>
        <v>6.0679529467625996E-2</v>
      </c>
      <c r="N21" s="110">
        <f t="shared" si="7"/>
        <v>398.41540773407547</v>
      </c>
      <c r="O21" s="44">
        <f>O$3+((O$23-O$3)*0.9)</f>
        <v>2.600336125345279</v>
      </c>
      <c r="P21" s="45">
        <f t="shared" si="2"/>
        <v>0.15389767650629455</v>
      </c>
      <c r="Q21" s="45">
        <f t="shared" si="3"/>
        <v>0.17035694931656015</v>
      </c>
      <c r="R21" s="110">
        <f t="shared" si="8"/>
        <v>1582.3630375618168</v>
      </c>
      <c r="S21" s="44">
        <f>S$3+((S$23-S$3)*0.9)</f>
        <v>3.1993061296812981</v>
      </c>
      <c r="T21" s="45">
        <f t="shared" si="4"/>
        <v>9.8548678146343993E-2</v>
      </c>
      <c r="U21" s="45">
        <f t="shared" si="5"/>
        <v>0.23651627072241474</v>
      </c>
      <c r="V21"/>
    </row>
    <row r="22" spans="1:22">
      <c r="J22" s="110">
        <f t="shared" si="6"/>
        <v>0.96593632892484549</v>
      </c>
      <c r="K22" s="44">
        <f>K$3+((K$23-K$3)*0.95)</f>
        <v>-1.5051499783199085E-2</v>
      </c>
      <c r="L22" s="45">
        <f t="shared" si="0"/>
        <v>1.7678256861041738E-2</v>
      </c>
      <c r="M22" s="45">
        <f>(K22^3*B$18)+(K22^2*C$18)+(K22*$D$18)+$E$18</f>
        <v>6.0460289888531214E-2</v>
      </c>
      <c r="N22" s="110">
        <f t="shared" si="7"/>
        <v>488.92662500670332</v>
      </c>
      <c r="O22" s="44">
        <f>O$3+((O$23-O$3)*0.95)</f>
        <v>2.6892436878644612</v>
      </c>
      <c r="P22" s="45">
        <f t="shared" si="2"/>
        <v>0.17260688650677025</v>
      </c>
      <c r="Q22" s="45">
        <f t="shared" si="3"/>
        <v>0.17118008208163998</v>
      </c>
      <c r="R22" s="110">
        <f t="shared" si="8"/>
        <v>2178.7815660789529</v>
      </c>
      <c r="S22" s="44">
        <f>S$3+((S$23-S$3)*0.95)</f>
        <v>3.3382136922004801</v>
      </c>
      <c r="T22" s="45">
        <f t="shared" si="4"/>
        <v>5.2054456456810783E-2</v>
      </c>
      <c r="U22" s="45">
        <f t="shared" si="5"/>
        <v>0.26736036957719611</v>
      </c>
      <c r="V22"/>
    </row>
    <row r="23" spans="1:22">
      <c r="A23" s="41" t="s">
        <v>7</v>
      </c>
      <c r="J23" s="109">
        <v>1</v>
      </c>
      <c r="K23" s="19">
        <f>LOG(J23)</f>
        <v>0</v>
      </c>
      <c r="L23" s="45">
        <f t="shared" si="0"/>
        <v>1.7977214567818631E-2</v>
      </c>
      <c r="M23" s="45">
        <f t="shared" si="1"/>
        <v>6.0230006132389852E-2</v>
      </c>
      <c r="N23" s="109">
        <v>600</v>
      </c>
      <c r="O23" s="19">
        <f>LOG(N23)</f>
        <v>2.7781512503836434</v>
      </c>
      <c r="P23" s="45">
        <f t="shared" si="2"/>
        <v>0.1930760327056284</v>
      </c>
      <c r="Q23" s="45">
        <f t="shared" si="3"/>
        <v>0.16838977911916259</v>
      </c>
      <c r="R23" s="109">
        <v>3000</v>
      </c>
      <c r="S23" s="19">
        <f>LOG(R23)</f>
        <v>3.4771212547196626</v>
      </c>
      <c r="T23" s="45">
        <f t="shared" si="4"/>
        <v>-7.653648921523315E-3</v>
      </c>
      <c r="U23" s="45">
        <f t="shared" si="5"/>
        <v>0.30123692748361175</v>
      </c>
      <c r="V23"/>
    </row>
    <row r="24" spans="1:22">
      <c r="A24" s="84" t="s">
        <v>35</v>
      </c>
      <c r="B24" s="85" t="str">
        <f>fossil!G2</f>
        <v>Phe 10˚C</v>
      </c>
      <c r="C24" s="84" t="s">
        <v>35</v>
      </c>
      <c r="D24" s="85" t="str">
        <f>'80°C'!G2</f>
        <v>Phe 80˚C</v>
      </c>
      <c r="E24" s="84" t="s">
        <v>35</v>
      </c>
      <c r="F24" s="84" t="str">
        <f>'110°C'!G2</f>
        <v>Phe 110˚C</v>
      </c>
      <c r="G24" s="84" t="s">
        <v>35</v>
      </c>
      <c r="H24" s="84" t="str">
        <f>'140°C'!G2</f>
        <v>Phe 140˚C</v>
      </c>
      <c r="M24" s="52">
        <f>AVERAGE(L23:M23)</f>
        <v>3.9103610350104241E-2</v>
      </c>
      <c r="Q24" s="52">
        <f>AVERAGE(P23:Q23)</f>
        <v>0.18073290591239549</v>
      </c>
      <c r="U24" s="52">
        <f>AVERAGE(T23:U23)</f>
        <v>0.14679163928104422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'80°C'!G3</f>
        <v>3.9170611000000001E-2</v>
      </c>
      <c r="E25" s="88">
        <f>'110°C'!A3</f>
        <v>0</v>
      </c>
      <c r="F25" s="89">
        <f>'110°C'!G3</f>
        <v>3.9170611000000001E-2</v>
      </c>
      <c r="G25" s="90">
        <f>'140°C'!A3</f>
        <v>0</v>
      </c>
      <c r="H25" s="91">
        <f>'140°C'!G3</f>
        <v>3.9170611000000001E-2</v>
      </c>
      <c r="L25" s="41">
        <f>(L3-M3)^2</f>
        <v>4.281178885359384E-3</v>
      </c>
      <c r="P25" s="41">
        <f>(P3-Q3)^2</f>
        <v>4.7938085939309899E-2</v>
      </c>
      <c r="T25" s="41">
        <f>(T3-U3)^2</f>
        <v>8.6796237198406997E-2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'80°C'!G4</f>
        <v>4.1376841999999997E-2</v>
      </c>
      <c r="E26" s="88">
        <f>'110°C'!A4</f>
        <v>0</v>
      </c>
      <c r="F26" s="89">
        <f>'110°C'!G4</f>
        <v>4.1376841999999997E-2</v>
      </c>
      <c r="G26" s="90">
        <f>'140°C'!A4</f>
        <v>0</v>
      </c>
      <c r="H26" s="91">
        <f>'140°C'!G4</f>
        <v>4.1376841999999997E-2</v>
      </c>
      <c r="L26" s="41">
        <f t="shared" ref="L26:L45" si="9">(L4-M4)^2</f>
        <v>4.0293033027770072E-3</v>
      </c>
      <c r="P26" s="41">
        <f t="shared" ref="P26:P45" si="10">(P4-Q4)^2</f>
        <v>3.776671401139306E-2</v>
      </c>
      <c r="T26" s="41">
        <f t="shared" ref="T26:T45" si="11">(T4-U4)^2</f>
        <v>6.9656260743385878E-2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'80°C'!G5</f>
        <v>2.7327547000000001E-2</v>
      </c>
      <c r="E27" s="88">
        <f>'110°C'!A5</f>
        <v>0</v>
      </c>
      <c r="F27" s="89">
        <f>'110°C'!G5</f>
        <v>2.7327547000000001E-2</v>
      </c>
      <c r="G27" s="90">
        <f>'140°C'!A5</f>
        <v>0</v>
      </c>
      <c r="H27" s="91">
        <f>'140°C'!G5</f>
        <v>2.7327547000000001E-2</v>
      </c>
      <c r="L27" s="41">
        <f t="shared" si="9"/>
        <v>3.7975128874834993E-3</v>
      </c>
      <c r="P27" s="41">
        <f t="shared" si="10"/>
        <v>2.8693362381857532E-2</v>
      </c>
      <c r="T27" s="41">
        <f t="shared" si="11"/>
        <v>5.2933288448240828E-2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'80°C'!G6</f>
        <v>2.8973175E-2</v>
      </c>
      <c r="E28" s="88">
        <f>'110°C'!A6</f>
        <v>0</v>
      </c>
      <c r="F28" s="89">
        <f>'110°C'!G6</f>
        <v>2.8973175E-2</v>
      </c>
      <c r="G28" s="90">
        <f>'140°C'!A6</f>
        <v>0</v>
      </c>
      <c r="H28" s="91">
        <f>'140°C'!G6</f>
        <v>2.8973175E-2</v>
      </c>
      <c r="L28" s="41">
        <f t="shared" si="9"/>
        <v>3.584336363913242E-3</v>
      </c>
      <c r="P28" s="41">
        <f t="shared" si="10"/>
        <v>2.0859571968123575E-2</v>
      </c>
      <c r="T28" s="41">
        <f t="shared" si="11"/>
        <v>3.7687742750753428E-2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'80°C'!G7</f>
        <v>3.1809123000000002E-2</v>
      </c>
      <c r="E29" s="88">
        <f>'110°C'!A7</f>
        <v>0</v>
      </c>
      <c r="F29" s="89">
        <f>'110°C'!G7</f>
        <v>3.1809123000000002E-2</v>
      </c>
      <c r="G29" s="90">
        <f>'140°C'!A7</f>
        <v>0</v>
      </c>
      <c r="H29" s="91">
        <f>'140°C'!G7</f>
        <v>3.1809123000000002E-2</v>
      </c>
      <c r="L29" s="41">
        <f t="shared" si="9"/>
        <v>3.3884021905412846E-3</v>
      </c>
      <c r="P29" s="41">
        <f t="shared" si="10"/>
        <v>1.4343783713573675E-2</v>
      </c>
      <c r="T29" s="41">
        <f t="shared" si="11"/>
        <v>2.470744147055294E-2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'80°C'!G8</f>
        <v>3.4972666999999999E-2</v>
      </c>
      <c r="E30" s="88">
        <f>'110°C'!A8</f>
        <v>0</v>
      </c>
      <c r="F30" s="89">
        <f>'110°C'!G8</f>
        <v>3.4972666999999999E-2</v>
      </c>
      <c r="G30" s="90">
        <f>'140°C'!A8</f>
        <v>0</v>
      </c>
      <c r="H30" s="91">
        <f>'140°C'!G8</f>
        <v>3.4972666999999999E-2</v>
      </c>
      <c r="L30" s="41">
        <f t="shared" si="9"/>
        <v>3.2084329462904724E-3</v>
      </c>
      <c r="P30" s="41">
        <f t="shared" si="10"/>
        <v>9.1622345512410511E-3</v>
      </c>
      <c r="T30" s="41">
        <f t="shared" si="11"/>
        <v>1.4474221671557815E-2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'80°C'!G9</f>
        <v>4.1119737000000003E-2</v>
      </c>
      <c r="E31" s="88">
        <f>'110°C'!A9</f>
        <v>0</v>
      </c>
      <c r="F31" s="89">
        <f>'110°C'!G9</f>
        <v>4.1119737000000003E-2</v>
      </c>
      <c r="G31" s="90">
        <f>'140°C'!A9</f>
        <v>0</v>
      </c>
      <c r="H31" s="91">
        <f>'140°C'!G9</f>
        <v>4.1119737000000003E-2</v>
      </c>
      <c r="L31" s="41">
        <f t="shared" si="9"/>
        <v>3.0432398852883792E-3</v>
      </c>
      <c r="P31" s="41">
        <f t="shared" si="10"/>
        <v>5.2718643740608936E-3</v>
      </c>
      <c r="T31" s="41">
        <f t="shared" si="11"/>
        <v>7.1538230012568264E-3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'80°C'!G10</f>
        <v>3.9572889E-2</v>
      </c>
      <c r="E32" s="88">
        <f>'110°C'!A10</f>
        <v>0</v>
      </c>
      <c r="F32" s="89">
        <f>'110°C'!G10</f>
        <v>3.9572889E-2</v>
      </c>
      <c r="G32" s="90">
        <f>'140°C'!A10</f>
        <v>0</v>
      </c>
      <c r="H32" s="91">
        <f>'140°C'!G10</f>
        <v>3.9572889E-2</v>
      </c>
      <c r="L32" s="41">
        <f t="shared" si="9"/>
        <v>2.8917176599740245E-3</v>
      </c>
      <c r="P32" s="41">
        <f t="shared" si="10"/>
        <v>2.575234011684073E-3</v>
      </c>
      <c r="T32" s="41">
        <f t="shared" si="11"/>
        <v>2.6090305068298038E-3</v>
      </c>
    </row>
    <row r="33" spans="1:20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'80°C'!G11</f>
        <v>3.1250088000000002E-2</v>
      </c>
      <c r="E33" s="88">
        <f>'110°C'!A11</f>
        <v>0</v>
      </c>
      <c r="F33" s="89">
        <f>'110°C'!G11</f>
        <v>3.1250088000000002E-2</v>
      </c>
      <c r="G33" s="90">
        <f>'140°C'!A11</f>
        <v>0</v>
      </c>
      <c r="H33" s="91">
        <f>'140°C'!G11</f>
        <v>3.1250088000000002E-2</v>
      </c>
      <c r="L33" s="41">
        <f t="shared" si="9"/>
        <v>2.7528392125543964E-3</v>
      </c>
      <c r="P33" s="41">
        <f t="shared" si="10"/>
        <v>9.2745421385385832E-4</v>
      </c>
      <c r="T33" s="41">
        <f t="shared" si="11"/>
        <v>4.3607692810784419E-4</v>
      </c>
    </row>
    <row r="34" spans="1:20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'80°C'!G12</f>
        <v>3.1802054000000003E-2</v>
      </c>
      <c r="E34" s="88">
        <f>'110°C'!A12</f>
        <v>0</v>
      </c>
      <c r="F34" s="89">
        <f>'110°C'!G12</f>
        <v>3.1802054000000003E-2</v>
      </c>
      <c r="G34" s="90">
        <f>'140°C'!A12</f>
        <v>0</v>
      </c>
      <c r="H34" s="91">
        <f>'140°C'!G12</f>
        <v>3.1802054000000003E-2</v>
      </c>
      <c r="L34" s="41">
        <f t="shared" si="9"/>
        <v>2.6256508348107442E-3</v>
      </c>
      <c r="P34" s="41">
        <f t="shared" si="10"/>
        <v>1.4512564034517499E-4</v>
      </c>
      <c r="T34" s="41">
        <f t="shared" si="11"/>
        <v>2.4304467372963966E-5</v>
      </c>
    </row>
    <row r="35" spans="1:20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'80°C'!G13</f>
        <v>4.0593995000000001E-2</v>
      </c>
      <c r="E35" s="88">
        <f>'110°C'!A13</f>
        <v>0</v>
      </c>
      <c r="F35" s="89">
        <f>'110°C'!G13</f>
        <v>4.0593995000000001E-2</v>
      </c>
      <c r="G35" s="90">
        <f>'140°C'!A13</f>
        <v>0</v>
      </c>
      <c r="H35" s="91">
        <f>'140°C'!G13</f>
        <v>4.0593995000000001E-2</v>
      </c>
      <c r="L35" s="41">
        <f t="shared" si="9"/>
        <v>2.5092673962546883E-3</v>
      </c>
      <c r="P35" s="41">
        <f t="shared" si="10"/>
        <v>1.7289857466579613E-5</v>
      </c>
      <c r="T35" s="41">
        <f t="shared" si="11"/>
        <v>6.3908603599737129E-4</v>
      </c>
    </row>
    <row r="36" spans="1:20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'80°C'!G14</f>
        <v>3.8597777999999999E-2</v>
      </c>
      <c r="E36" s="88">
        <f>'110°C'!A14</f>
        <v>0</v>
      </c>
      <c r="F36" s="89">
        <f>'110°C'!G14</f>
        <v>3.8597777999999999E-2</v>
      </c>
      <c r="G36" s="90">
        <f>'140°C'!A14</f>
        <v>0</v>
      </c>
      <c r="H36" s="91">
        <f>'140°C'!G14</f>
        <v>3.8597777999999999E-2</v>
      </c>
      <c r="L36" s="41">
        <f t="shared" si="9"/>
        <v>2.4028677406341065E-3</v>
      </c>
      <c r="P36" s="41">
        <f t="shared" si="10"/>
        <v>3.1839134112498585E-4</v>
      </c>
      <c r="T36" s="41">
        <f t="shared" si="11"/>
        <v>1.5280059779222215E-3</v>
      </c>
    </row>
    <row r="37" spans="1:20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'80°C'!G15</f>
        <v>3.8441712000000003E-2</v>
      </c>
      <c r="E37" s="88">
        <f>'110°C'!A15</f>
        <v>0</v>
      </c>
      <c r="F37" s="89">
        <f>'110°C'!G15</f>
        <v>3.8441712000000003E-2</v>
      </c>
      <c r="G37" s="90">
        <f>'140°C'!A15</f>
        <v>0</v>
      </c>
      <c r="H37" s="91">
        <f>'140°C'!G15</f>
        <v>3.8441712000000003E-2</v>
      </c>
      <c r="L37" s="41">
        <f t="shared" si="9"/>
        <v>2.3056902507888151E-3</v>
      </c>
      <c r="P37" s="41">
        <f t="shared" si="10"/>
        <v>8.2325048645307279E-4</v>
      </c>
      <c r="T37" s="41">
        <f t="shared" si="11"/>
        <v>2.0503002699758565E-3</v>
      </c>
    </row>
    <row r="38" spans="1:20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'80°C'!G16</f>
        <v>3.2593414000000001E-2</v>
      </c>
      <c r="E38" s="88">
        <f>'110°C'!A16</f>
        <v>0</v>
      </c>
      <c r="F38" s="89">
        <f>'110°C'!G16</f>
        <v>3.2593414000000001E-2</v>
      </c>
      <c r="G38" s="90">
        <f>'140°C'!A16</f>
        <v>0</v>
      </c>
      <c r="H38" s="91">
        <f>'140°C'!G16</f>
        <v>3.2593414000000001E-2</v>
      </c>
      <c r="L38" s="41">
        <f t="shared" si="9"/>
        <v>2.2170285818560436E-3</v>
      </c>
      <c r="P38" s="41">
        <f t="shared" si="10"/>
        <v>1.3240476239994013E-3</v>
      </c>
      <c r="T38" s="41">
        <f t="shared" si="11"/>
        <v>1.8295561990316091E-3</v>
      </c>
    </row>
    <row r="39" spans="1:20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'80°C'!G17</f>
        <v>4.1602459000000001E-2</v>
      </c>
      <c r="E39" s="88">
        <f>'110°C'!A17</f>
        <v>120</v>
      </c>
      <c r="F39" s="89">
        <f>'110°C'!G17</f>
        <v>0.239561312</v>
      </c>
      <c r="G39" s="90">
        <f>'140°C'!A17</f>
        <v>1</v>
      </c>
      <c r="H39" s="91">
        <f>'140°C'!G17</f>
        <v>0.14853314500000001</v>
      </c>
      <c r="L39" s="41">
        <f t="shared" si="9"/>
        <v>2.1362275628257058E-3</v>
      </c>
      <c r="P39" s="41">
        <f t="shared" si="10"/>
        <v>1.6493180424812957E-3</v>
      </c>
      <c r="T39" s="41">
        <f t="shared" si="11"/>
        <v>9.2967151600507067E-4</v>
      </c>
    </row>
    <row r="40" spans="1:20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'80°C'!G18</f>
        <v>4.0072757000000001E-2</v>
      </c>
      <c r="E40" s="88">
        <f>'110°C'!A18</f>
        <v>120</v>
      </c>
      <c r="F40" s="89">
        <f>'110°C'!G18</f>
        <v>9.7143160000000006E-2</v>
      </c>
      <c r="G40" s="90">
        <f>'140°C'!A18</f>
        <v>1</v>
      </c>
      <c r="H40" s="91">
        <f>'140°C'!G18</f>
        <v>3.8238434000000002E-2</v>
      </c>
      <c r="L40" s="41">
        <f t="shared" si="9"/>
        <v>2.0626792664454542E-3</v>
      </c>
      <c r="P40" s="41">
        <f t="shared" si="10"/>
        <v>1.6849580181003529E-3</v>
      </c>
      <c r="T40" s="41">
        <f t="shared" si="11"/>
        <v>5.4073066690995075E-5</v>
      </c>
    </row>
    <row r="41" spans="1:20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'80°C'!G19</f>
        <v>6.2822084E-2</v>
      </c>
      <c r="E41" s="88">
        <f>'110°C'!A19</f>
        <v>240</v>
      </c>
      <c r="F41" s="89">
        <f>'110°C'!G19</f>
        <v>0.44566133200000002</v>
      </c>
      <c r="G41" s="90">
        <f>'140°C'!A19</f>
        <v>1</v>
      </c>
      <c r="H41" s="91">
        <f>'140°C'!G19</f>
        <v>3.6971262999999997E-2</v>
      </c>
      <c r="L41" s="41">
        <f t="shared" si="9"/>
        <v>1.9958192474755364E-3</v>
      </c>
      <c r="P41" s="41">
        <f t="shared" si="10"/>
        <v>1.3972418504206835E-3</v>
      </c>
      <c r="T41" s="41">
        <f t="shared" si="11"/>
        <v>7.6819489943950479E-4</v>
      </c>
    </row>
    <row r="42" spans="1:20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'80°C'!G20</f>
        <v>6.8247371000000001E-2</v>
      </c>
      <c r="E42" s="88">
        <f>'110°C'!A20</f>
        <v>240</v>
      </c>
      <c r="F42" s="89">
        <f>'110°C'!G20</f>
        <v>0.132606892</v>
      </c>
      <c r="G42" s="90">
        <f>'140°C'!A20</f>
        <v>1</v>
      </c>
      <c r="H42" s="91">
        <f>'140°C'!G20</f>
        <v>3.1610028999999998E-2</v>
      </c>
      <c r="L42" s="41">
        <f t="shared" si="9"/>
        <v>1.9351229492934347E-3</v>
      </c>
      <c r="P42" s="41">
        <f t="shared" si="10"/>
        <v>8.5784990480989014E-4</v>
      </c>
      <c r="T42" s="41">
        <f t="shared" si="11"/>
        <v>5.7452158496720512E-3</v>
      </c>
    </row>
    <row r="43" spans="1:20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'80°C'!G21</f>
        <v>5.7488287999999999E-2</v>
      </c>
      <c r="E43" s="88">
        <f>'110°C'!A21</f>
        <v>480</v>
      </c>
      <c r="F43" s="89">
        <f>'110°C'!G21</f>
        <v>0.14923039199999999</v>
      </c>
      <c r="G43" s="90">
        <f>'140°C'!A21</f>
        <v>2</v>
      </c>
      <c r="H43" s="91">
        <f>'140°C'!G21</f>
        <v>4.2262512000000002E-2</v>
      </c>
      <c r="L43" s="41">
        <f t="shared" si="9"/>
        <v>1.8801022788483041E-3</v>
      </c>
      <c r="P43" s="41">
        <f t="shared" si="10"/>
        <v>2.7090766144274853E-4</v>
      </c>
      <c r="T43" s="41">
        <f t="shared" si="11"/>
        <v>1.9035056601236652E-2</v>
      </c>
    </row>
    <row r="44" spans="1:20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'80°C'!G22</f>
        <v>5.0630541000000001E-2</v>
      </c>
      <c r="E44" s="88">
        <f>'110°C'!A22</f>
        <v>480</v>
      </c>
      <c r="F44" s="89">
        <f>'110°C'!G22</f>
        <v>0.43518746800000002</v>
      </c>
      <c r="G44" s="90">
        <f>'140°C'!A22</f>
        <v>2</v>
      </c>
      <c r="H44" s="91">
        <f>'140°C'!G22</f>
        <v>4.4192235000000003E-2</v>
      </c>
      <c r="L44" s="41">
        <f t="shared" si="9"/>
        <v>1.8303023499652007E-3</v>
      </c>
      <c r="P44" s="41">
        <f t="shared" si="10"/>
        <v>2.0357708675713148E-6</v>
      </c>
      <c r="T44" s="41">
        <f t="shared" si="11"/>
        <v>4.6356636224602912E-2</v>
      </c>
    </row>
    <row r="45" spans="1:20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'80°C'!G23</f>
        <v>3.2490816999999998E-2</v>
      </c>
      <c r="E45" s="88">
        <f>'110°C'!A23</f>
        <v>120</v>
      </c>
      <c r="F45" s="89">
        <f>'110°C'!G23</f>
        <v>0.104752125</v>
      </c>
      <c r="G45" s="90">
        <f>'140°C'!A23</f>
        <v>2</v>
      </c>
      <c r="H45" s="91">
        <f>'140°C'!G23</f>
        <v>3.8500406000000001E-2</v>
      </c>
      <c r="L45" s="41">
        <f t="shared" si="9"/>
        <v>1.785298394999101E-3</v>
      </c>
      <c r="P45" s="41">
        <f t="shared" si="10"/>
        <v>6.0941111613529617E-4</v>
      </c>
      <c r="T45" s="41">
        <f t="shared" si="11"/>
        <v>9.5413388191896584E-2</v>
      </c>
    </row>
    <row r="46" spans="1:20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'80°C'!G24</f>
        <v>3.4747246000000002E-2</v>
      </c>
      <c r="E46" s="88">
        <f>'110°C'!A24</f>
        <v>120</v>
      </c>
      <c r="F46" s="89">
        <f>'110°C'!G24</f>
        <v>7.2536404999999998E-2</v>
      </c>
      <c r="G46" s="90">
        <f>'140°C'!A24</f>
        <v>2</v>
      </c>
      <c r="H46" s="91">
        <f>'140°C'!G24</f>
        <v>4.3240122999999998E-2</v>
      </c>
    </row>
    <row r="47" spans="1:20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'80°C'!G25</f>
        <v>5.8854594000000003E-2</v>
      </c>
      <c r="E47" s="88">
        <f>'110°C'!A25</f>
        <v>240</v>
      </c>
      <c r="F47" s="89">
        <f>'110°C'!G25</f>
        <v>0.105725898</v>
      </c>
      <c r="G47" s="90">
        <f>'140°C'!A25</f>
        <v>4</v>
      </c>
      <c r="H47" s="91">
        <f>'140°C'!G25</f>
        <v>6.2201647999999998E-2</v>
      </c>
    </row>
    <row r="48" spans="1:20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'80°C'!G26</f>
        <v>5.9784104999999997E-2</v>
      </c>
      <c r="E48" s="88">
        <f>'110°C'!A26</f>
        <v>240</v>
      </c>
      <c r="F48" s="89">
        <f>'110°C'!G26</f>
        <v>0.103005444</v>
      </c>
      <c r="G48" s="90">
        <f>'140°C'!A26</f>
        <v>4</v>
      </c>
      <c r="H48" s="91">
        <f>'140°C'!G26</f>
        <v>6.270357E-2</v>
      </c>
    </row>
    <row r="49" spans="1: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'80°C'!G27</f>
        <v>4.4551840000000002E-2</v>
      </c>
      <c r="E49" s="88">
        <f>'110°C'!A27</f>
        <v>480</v>
      </c>
      <c r="F49" s="89">
        <f>'110°C'!G27</f>
        <v>0.12900319599999999</v>
      </c>
      <c r="G49" s="90">
        <f>'140°C'!A27</f>
        <v>6</v>
      </c>
      <c r="H49" s="91">
        <f>'140°C'!G27</f>
        <v>0.27875272400000001</v>
      </c>
    </row>
    <row r="50" spans="1: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'80°C'!G28</f>
        <v>4.8038741000000003E-2</v>
      </c>
      <c r="E50" s="88">
        <f>'110°C'!A28</f>
        <v>480</v>
      </c>
      <c r="F50" s="89">
        <f>'110°C'!G28</f>
        <v>0.13075342100000001</v>
      </c>
      <c r="G50" s="90">
        <f>'140°C'!A28</f>
        <v>6</v>
      </c>
      <c r="H50" s="91">
        <f>'140°C'!G28</f>
        <v>8.6640581999999994E-2</v>
      </c>
    </row>
    <row r="51" spans="1: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'80°C'!G29</f>
        <v>5.2193228000000001E-2</v>
      </c>
      <c r="E51" s="88">
        <f>'110°C'!A29</f>
        <v>120</v>
      </c>
      <c r="F51" s="89">
        <f>'110°C'!G29</f>
        <v>8.6455167999999999E-2</v>
      </c>
      <c r="G51" s="90">
        <f>'140°C'!A29</f>
        <v>8</v>
      </c>
      <c r="H51" s="91">
        <f>'140°C'!G29</f>
        <v>0.10052915599999999</v>
      </c>
    </row>
    <row r="52" spans="1: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'80°C'!G30</f>
        <v>4.949373E-2</v>
      </c>
      <c r="E52" s="88">
        <f>'110°C'!A30</f>
        <v>120</v>
      </c>
      <c r="F52" s="89">
        <f>'110°C'!G30</f>
        <v>9.0481155999999993E-2</v>
      </c>
      <c r="G52" s="90">
        <f>'140°C'!A30</f>
        <v>8</v>
      </c>
      <c r="H52" s="91">
        <f>'140°C'!G30</f>
        <v>8.5336059000000006E-2</v>
      </c>
    </row>
    <row r="53" spans="1: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'80°C'!G31</f>
        <v>6.1622811999999999E-2</v>
      </c>
      <c r="E53" s="88">
        <f>'110°C'!A31</f>
        <v>240</v>
      </c>
      <c r="F53" s="89">
        <f>'110°C'!G31</f>
        <v>0.11353368899999999</v>
      </c>
      <c r="G53" s="90">
        <f>'140°C'!A31</f>
        <v>24</v>
      </c>
      <c r="H53" s="91">
        <f>'140°C'!G31</f>
        <v>0.133859544</v>
      </c>
    </row>
    <row r="54" spans="1: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'80°C'!G32</f>
        <v>7.3501708999999998E-2</v>
      </c>
      <c r="E54" s="88">
        <f>'110°C'!A32</f>
        <v>240</v>
      </c>
      <c r="F54" s="89">
        <f>'110°C'!G32</f>
        <v>0.118511703</v>
      </c>
      <c r="G54" s="90">
        <f>'140°C'!A32</f>
        <v>24</v>
      </c>
      <c r="H54" s="91">
        <f>'140°C'!G32</f>
        <v>0.15771084799999999</v>
      </c>
    </row>
    <row r="55" spans="1: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'80°C'!G33</f>
        <v>3.3632032999999999E-2</v>
      </c>
      <c r="E55" s="88">
        <f>'110°C'!A33</f>
        <v>480</v>
      </c>
      <c r="F55" s="89">
        <f>'110°C'!G33</f>
        <v>0.13810325100000001</v>
      </c>
      <c r="G55" s="90">
        <f>'140°C'!A33</f>
        <v>48</v>
      </c>
      <c r="H55" s="91">
        <f>'140°C'!G33</f>
        <v>0.161235031</v>
      </c>
    </row>
    <row r="56" spans="1: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'80°C'!G34</f>
        <v>3.5384365000000001E-2</v>
      </c>
      <c r="E56" s="88">
        <f>'110°C'!A34</f>
        <v>480</v>
      </c>
      <c r="F56" s="89">
        <f>'110°C'!G34</f>
        <v>0.14396366499999999</v>
      </c>
      <c r="G56" s="90">
        <f>'140°C'!A34</f>
        <v>48</v>
      </c>
      <c r="H56" s="91">
        <f>'140°C'!G34</f>
        <v>0.16616123299999999</v>
      </c>
    </row>
    <row r="57" spans="1: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'80°C'!G35</f>
        <v>3.6906364999999997E-2</v>
      </c>
      <c r="E57" s="88">
        <f>'110°C'!A35</f>
        <v>120</v>
      </c>
      <c r="F57" s="89">
        <f>'110°C'!G35</f>
        <v>7.9102387999999996E-2</v>
      </c>
      <c r="G57" s="90">
        <f>'140°C'!A35</f>
        <v>48</v>
      </c>
      <c r="H57" s="91">
        <f>'140°C'!G35</f>
        <v>0.18051764300000001</v>
      </c>
    </row>
    <row r="58" spans="1: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'80°C'!G36</f>
        <v>3.2367949999999999E-2</v>
      </c>
      <c r="E58" s="88">
        <f>'110°C'!A36</f>
        <v>120</v>
      </c>
      <c r="F58" s="89">
        <f>'110°C'!G36</f>
        <v>7.6823375999999999E-2</v>
      </c>
      <c r="G58" s="90">
        <f>'140°C'!A36</f>
        <v>48</v>
      </c>
      <c r="H58" s="91">
        <f>'140°C'!G36</f>
        <v>0.14878101199999999</v>
      </c>
    </row>
    <row r="59" spans="1: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'80°C'!G37</f>
        <v>5.8357600000000003E-2</v>
      </c>
      <c r="E59" s="88">
        <f>'110°C'!A37</f>
        <v>240</v>
      </c>
      <c r="F59" s="89">
        <f>'110°C'!G37</f>
        <v>0.102133828</v>
      </c>
      <c r="G59" s="90">
        <f>'140°C'!A37</f>
        <v>72</v>
      </c>
      <c r="H59" s="91">
        <f>'140°C'!G37</f>
        <v>0.166129533</v>
      </c>
    </row>
    <row r="60" spans="1: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'80°C'!G38</f>
        <v>5.9199422000000002E-2</v>
      </c>
      <c r="E60" s="88">
        <f>'110°C'!A38</f>
        <v>240</v>
      </c>
      <c r="F60" s="89">
        <f>'110°C'!G38</f>
        <v>0.113648995</v>
      </c>
      <c r="G60" s="90">
        <f>'140°C'!A38</f>
        <v>72</v>
      </c>
      <c r="H60" s="91">
        <f>'140°C'!G38</f>
        <v>0.21383666000000001</v>
      </c>
    </row>
    <row r="61" spans="1: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'80°C'!G39</f>
        <v>4.5746865999999997E-2</v>
      </c>
      <c r="E61" s="88">
        <f>'110°C'!A39</f>
        <v>480</v>
      </c>
      <c r="F61" s="89">
        <f>'110°C'!G39</f>
        <v>0.110748579</v>
      </c>
      <c r="G61" s="90">
        <f>'140°C'!A39</f>
        <v>96</v>
      </c>
      <c r="H61" s="91">
        <f>'140°C'!G39</f>
        <v>0.21077940000000001</v>
      </c>
    </row>
    <row r="62" spans="1: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'80°C'!G40</f>
        <v>4.1431938000000001E-2</v>
      </c>
      <c r="E62" s="88">
        <f>'110°C'!A40</f>
        <v>480</v>
      </c>
      <c r="F62" s="89">
        <f>'110°C'!G40</f>
        <v>0.13301248500000001</v>
      </c>
      <c r="G62" s="90">
        <f>'140°C'!A40</f>
        <v>96</v>
      </c>
      <c r="H62" s="91">
        <f>'140°C'!G40</f>
        <v>0.44592481499999997</v>
      </c>
    </row>
    <row r="63" spans="1:8">
      <c r="A63" s="86">
        <f>fossil!A41</f>
        <v>5807064</v>
      </c>
      <c r="B63" s="87">
        <f>fossil!F41</f>
        <v>1.6409531000000002E-2</v>
      </c>
      <c r="C63"/>
      <c r="D63"/>
      <c r="E63"/>
      <c r="F63"/>
      <c r="G63" s="90">
        <f>'140°C'!A41</f>
        <v>120</v>
      </c>
      <c r="H63" s="91">
        <f>'140°C'!G41</f>
        <v>0.21176371199999999</v>
      </c>
    </row>
    <row r="64" spans="1:8">
      <c r="A64" s="86">
        <f>fossil!A42</f>
        <v>5807064</v>
      </c>
      <c r="B64" s="87">
        <f>fossil!F42</f>
        <v>1.6888013E-2</v>
      </c>
      <c r="C64"/>
      <c r="D64"/>
      <c r="E64"/>
      <c r="F64"/>
      <c r="G64" s="90">
        <f>'140°C'!A42</f>
        <v>120</v>
      </c>
      <c r="H64" s="91">
        <f>'140°C'!G42</f>
        <v>0.433038376</v>
      </c>
    </row>
    <row r="65" spans="1:8">
      <c r="A65" s="86">
        <f>fossil!A43</f>
        <v>5807064</v>
      </c>
      <c r="B65" s="87">
        <f>fossil!F43</f>
        <v>1.5281853999999999E-2</v>
      </c>
      <c r="C65"/>
      <c r="D65"/>
      <c r="E65"/>
      <c r="F65"/>
      <c r="G65" s="90">
        <f>'140°C'!A43</f>
        <v>1</v>
      </c>
      <c r="H65" s="91">
        <f>'140°C'!G43</f>
        <v>3.5078613000000002E-2</v>
      </c>
    </row>
    <row r="66" spans="1:8">
      <c r="A66" s="86">
        <f>fossil!A44</f>
        <v>5807064</v>
      </c>
      <c r="B66" s="87">
        <f>fossil!F44</f>
        <v>1.5575111000000001E-2</v>
      </c>
      <c r="C66"/>
      <c r="D66"/>
      <c r="E66"/>
      <c r="F66"/>
      <c r="G66" s="90">
        <f>'140°C'!A44</f>
        <v>1</v>
      </c>
      <c r="H66" s="91">
        <f>'140°C'!G44</f>
        <v>3.3937297999999998E-2</v>
      </c>
    </row>
    <row r="67" spans="1:8">
      <c r="A67" s="86">
        <f>fossil!A45</f>
        <v>8877264</v>
      </c>
      <c r="B67" s="87">
        <f>fossil!F45</f>
        <v>1.6776536000000002E-2</v>
      </c>
      <c r="C67"/>
      <c r="D67"/>
      <c r="E67"/>
      <c r="F67"/>
      <c r="G67" s="90">
        <f>'140°C'!A45</f>
        <v>2</v>
      </c>
      <c r="H67" s="91">
        <f>'140°C'!G45</f>
        <v>3.9242893000000001E-2</v>
      </c>
    </row>
    <row r="68" spans="1:8">
      <c r="A68" s="86">
        <f>fossil!A46</f>
        <v>8877264</v>
      </c>
      <c r="B68" s="87">
        <f>fossil!F46</f>
        <v>1.5003298E-2</v>
      </c>
      <c r="C68"/>
      <c r="D68"/>
      <c r="E68"/>
      <c r="F68"/>
      <c r="G68" s="90">
        <f>'140°C'!A46</f>
        <v>2</v>
      </c>
      <c r="H68" s="91">
        <f>'140°C'!G46</f>
        <v>4.0251370000000002E-2</v>
      </c>
    </row>
    <row r="69" spans="1:8">
      <c r="A69" s="86">
        <f>fossil!A47</f>
        <v>8877264</v>
      </c>
      <c r="B69" s="87">
        <f>fossil!F47</f>
        <v>1.5555114E-2</v>
      </c>
      <c r="C69"/>
      <c r="D69"/>
      <c r="E69"/>
      <c r="F69"/>
      <c r="G69" s="90">
        <f>'140°C'!A47</f>
        <v>4</v>
      </c>
      <c r="H69" s="91">
        <f>'140°C'!G47</f>
        <v>4.9274400000000003E-2</v>
      </c>
    </row>
    <row r="70" spans="1:8">
      <c r="A70" s="86">
        <f>fossil!A48</f>
        <v>9973764</v>
      </c>
      <c r="B70" s="87">
        <f>fossil!F48</f>
        <v>1.4597681E-2</v>
      </c>
      <c r="C70"/>
      <c r="D70"/>
      <c r="E70"/>
      <c r="F70"/>
      <c r="G70" s="90">
        <f>'140°C'!A48</f>
        <v>4</v>
      </c>
      <c r="H70" s="91">
        <f>'140°C'!G48</f>
        <v>5.0990764000000001E-2</v>
      </c>
    </row>
    <row r="71" spans="1:8">
      <c r="A71" s="86">
        <f>fossil!A49</f>
        <v>9973764</v>
      </c>
      <c r="B71" s="87">
        <f>fossil!F49</f>
        <v>1.5340588E-2</v>
      </c>
      <c r="C71"/>
      <c r="D71"/>
      <c r="E71"/>
      <c r="F71"/>
      <c r="G71" s="90">
        <f>'140°C'!A49</f>
        <v>6</v>
      </c>
      <c r="H71" s="91">
        <f>'140°C'!G49</f>
        <v>6.0967703999999998E-2</v>
      </c>
    </row>
    <row r="72" spans="1:8">
      <c r="A72" s="86">
        <f>fossil!A50</f>
        <v>9272004</v>
      </c>
      <c r="B72" s="87">
        <f>fossil!F50</f>
        <v>1.3649839E-2</v>
      </c>
      <c r="G72" s="90">
        <f>'140°C'!A50</f>
        <v>6</v>
      </c>
      <c r="H72" s="91">
        <f>'140°C'!G50</f>
        <v>6.0190133E-2</v>
      </c>
    </row>
    <row r="73" spans="1:8">
      <c r="A73" s="86">
        <f>fossil!A51</f>
        <v>9272004</v>
      </c>
      <c r="B73" s="87">
        <f>fossil!F51</f>
        <v>1.4293024E-2</v>
      </c>
      <c r="G73" s="90">
        <f>'140°C'!A51</f>
        <v>8</v>
      </c>
      <c r="H73" s="91">
        <f>'140°C'!G51</f>
        <v>7.2407400999999996E-2</v>
      </c>
    </row>
    <row r="74" spans="1:8">
      <c r="A74" s="86">
        <f>fossil!A52</f>
        <v>9272004</v>
      </c>
      <c r="B74" s="87">
        <f>fossil!F52</f>
        <v>1.4427743999999999E-2</v>
      </c>
      <c r="G74" s="90">
        <f>'140°C'!A52</f>
        <v>8</v>
      </c>
      <c r="H74" s="91">
        <f>'140°C'!G52</f>
        <v>8.0327307000000001E-2</v>
      </c>
    </row>
    <row r="75" spans="1:8">
      <c r="A75" s="86">
        <f>fossil!A53</f>
        <v>9272004</v>
      </c>
      <c r="B75" s="87">
        <f>fossil!F53</f>
        <v>1.4211886999999999E-2</v>
      </c>
      <c r="G75" s="90">
        <f>'140°C'!A53</f>
        <v>24</v>
      </c>
      <c r="H75" s="91">
        <f>'140°C'!G53</f>
        <v>0.12810028200000001</v>
      </c>
    </row>
    <row r="76" spans="1:8">
      <c r="A76" s="86">
        <f>fossil!A54</f>
        <v>9272004</v>
      </c>
      <c r="B76" s="87">
        <f>fossil!F54</f>
        <v>1.4081086E-2</v>
      </c>
      <c r="G76" s="90">
        <f>'140°C'!A54</f>
        <v>24</v>
      </c>
      <c r="H76" s="91">
        <f>'140°C'!G54</f>
        <v>0.128604516</v>
      </c>
    </row>
    <row r="77" spans="1:8">
      <c r="A77" s="86">
        <f>fossil!A55</f>
        <v>9272004</v>
      </c>
      <c r="B77" s="87">
        <f>fossil!F55</f>
        <v>1.4696580000000001E-2</v>
      </c>
      <c r="G77" s="90">
        <f>'140°C'!A55</f>
        <v>48</v>
      </c>
      <c r="H77" s="91">
        <f>'140°C'!G55</f>
        <v>0.18132857099999999</v>
      </c>
    </row>
    <row r="78" spans="1:8">
      <c r="A78" s="86">
        <f>fossil!A56</f>
        <v>9272004</v>
      </c>
      <c r="B78" s="87">
        <f>fossil!F56</f>
        <v>1.7000370000000001E-2</v>
      </c>
      <c r="G78" s="90">
        <f>'140°C'!A56</f>
        <v>48</v>
      </c>
      <c r="H78" s="91">
        <f>'140°C'!G56</f>
        <v>0.17961648699999999</v>
      </c>
    </row>
    <row r="79" spans="1:8">
      <c r="A79" s="86">
        <f>fossil!A57</f>
        <v>8877264</v>
      </c>
      <c r="B79" s="87">
        <f>fossil!F57</f>
        <v>1.1048541E-2</v>
      </c>
      <c r="G79" s="90">
        <f>'140°C'!A57</f>
        <v>72</v>
      </c>
      <c r="H79" s="91">
        <f>'140°C'!G57</f>
        <v>0.21976948299999999</v>
      </c>
    </row>
    <row r="80" spans="1:8">
      <c r="A80" s="86">
        <f>fossil!A58</f>
        <v>5807064</v>
      </c>
      <c r="B80" s="87">
        <f>fossil!F58</f>
        <v>1.7618801E-2</v>
      </c>
      <c r="G80" s="90">
        <f>'140°C'!A58</f>
        <v>72</v>
      </c>
      <c r="H80" s="91">
        <f>'140°C'!G58</f>
        <v>0.22418375900000001</v>
      </c>
    </row>
    <row r="81" spans="1:8">
      <c r="A81" s="86">
        <f>fossil!A59</f>
        <v>5807064</v>
      </c>
      <c r="B81" s="87">
        <f>fossil!F59</f>
        <v>1.8877204000000002E-2</v>
      </c>
      <c r="G81" s="90">
        <f>'140°C'!A59</f>
        <v>96</v>
      </c>
      <c r="H81" s="91">
        <f>'140°C'!G59</f>
        <v>0.25482178500000002</v>
      </c>
    </row>
    <row r="82" spans="1:8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'140°C'!G60</f>
        <v>0.24893019299999999</v>
      </c>
    </row>
    <row r="83" spans="1:8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'140°C'!G61</f>
        <v>0.276605985</v>
      </c>
    </row>
    <row r="84" spans="1:8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'140°C'!G62</f>
        <v>0.285281691</v>
      </c>
    </row>
    <row r="85" spans="1:8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'140°C'!G63</f>
        <v>3.8484993000000002E-2</v>
      </c>
    </row>
    <row r="86" spans="1:8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'140°C'!G64</f>
        <v>4.1395712000000001E-2</v>
      </c>
    </row>
    <row r="87" spans="1:8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'140°C'!G65</f>
        <v>4.2146021999999998E-2</v>
      </c>
    </row>
    <row r="88" spans="1:8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'140°C'!G66</f>
        <v>4.3568476000000002E-2</v>
      </c>
    </row>
    <row r="89" spans="1:8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'140°C'!G67</f>
        <v>6.1279615000000003E-2</v>
      </c>
    </row>
    <row r="90" spans="1:8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'140°C'!G68</f>
        <v>5.9445181999999999E-2</v>
      </c>
    </row>
    <row r="91" spans="1:8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'140°C'!G69</f>
        <v>7.4347226000000002E-2</v>
      </c>
    </row>
    <row r="92" spans="1:8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'140°C'!G70</f>
        <v>6.7635435999999993E-2</v>
      </c>
    </row>
    <row r="93" spans="1:8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'140°C'!G71</f>
        <v>7.9375101000000003E-2</v>
      </c>
    </row>
    <row r="94" spans="1:8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'140°C'!G72</f>
        <v>8.2474611000000003E-2</v>
      </c>
    </row>
    <row r="95" spans="1:8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'140°C'!G73</f>
        <v>0.14117882400000001</v>
      </c>
    </row>
    <row r="96" spans="1:8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'140°C'!G74</f>
        <v>0.13237945600000001</v>
      </c>
    </row>
    <row r="97" spans="1:8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'140°C'!G75</f>
        <v>0.17367521499999999</v>
      </c>
    </row>
    <row r="98" spans="1:8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'140°C'!G76</f>
        <v>0.17484053399999999</v>
      </c>
    </row>
    <row r="99" spans="1:8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'140°C'!G77</f>
        <v>0.15627000999999999</v>
      </c>
    </row>
    <row r="100" spans="1:8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'140°C'!G78</f>
        <v>0.17144926799999999</v>
      </c>
    </row>
    <row r="101" spans="1:8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'140°C'!G79</f>
        <v>0.186791971</v>
      </c>
    </row>
    <row r="102" spans="1:8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'140°C'!G80</f>
        <v>0.211423004</v>
      </c>
    </row>
    <row r="103" spans="1:8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'140°C'!G81</f>
        <v>0.21214571500000001</v>
      </c>
    </row>
    <row r="104" spans="1:8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'140°C'!G82</f>
        <v>0.23418375899999999</v>
      </c>
    </row>
    <row r="105" spans="1:8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'140°C'!G83</f>
        <v>0.21966302900000001</v>
      </c>
    </row>
    <row r="106" spans="1:8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'140°C'!G84</f>
        <v>3.6300651000000003E-2</v>
      </c>
    </row>
    <row r="107" spans="1:8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'140°C'!G85</f>
        <v>3.7474638999999997E-2</v>
      </c>
    </row>
    <row r="108" spans="1:8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'140°C'!G86</f>
        <v>3.6895302999999997E-2</v>
      </c>
    </row>
    <row r="109" spans="1:8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'140°C'!G87</f>
        <v>3.7863069999999999E-2</v>
      </c>
    </row>
    <row r="110" spans="1:8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'140°C'!G88</f>
        <v>5.0775366000000002E-2</v>
      </c>
    </row>
    <row r="111" spans="1:8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'140°C'!G89</f>
        <v>5.2529323000000003E-2</v>
      </c>
    </row>
    <row r="112" spans="1:8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'140°C'!G90</f>
        <v>6.8259588999999996E-2</v>
      </c>
    </row>
    <row r="113" spans="1:8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'140°C'!G91</f>
        <v>6.2668376999999997E-2</v>
      </c>
    </row>
    <row r="114" spans="1:8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'140°C'!G92</f>
        <v>7.1814453E-2</v>
      </c>
    </row>
    <row r="115" spans="1:8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'140°C'!G93</f>
        <v>7.2640601999999999E-2</v>
      </c>
    </row>
    <row r="116" spans="1:8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'140°C'!G94</f>
        <v>0.117575817</v>
      </c>
    </row>
    <row r="117" spans="1:8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'140°C'!G95</f>
        <v>0.122417127</v>
      </c>
    </row>
    <row r="118" spans="1:8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'140°C'!G96</f>
        <v>0.17056471400000001</v>
      </c>
    </row>
    <row r="119" spans="1:8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'140°C'!G97</f>
        <v>0.15681749</v>
      </c>
    </row>
    <row r="120" spans="1:8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'140°C'!G98</f>
        <v>0.153539493</v>
      </c>
    </row>
    <row r="121" spans="1:8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'140°C'!G99</f>
        <v>0.14507288700000001</v>
      </c>
    </row>
    <row r="122" spans="1:8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'140°C'!G100</f>
        <v>0.143945713</v>
      </c>
    </row>
    <row r="123" spans="1:8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'140°C'!G101</f>
        <v>0.169319848</v>
      </c>
    </row>
    <row r="124" spans="1:8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'140°C'!G102</f>
        <v>0.17744173299999999</v>
      </c>
    </row>
    <row r="125" spans="1:8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'140°C'!G103</f>
        <v>0.17532151100000001</v>
      </c>
    </row>
    <row r="126" spans="1:8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'140°C'!G104</f>
        <v>0.186114692</v>
      </c>
    </row>
    <row r="127" spans="1:8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'140°C'!G105</f>
        <v>0.153085256</v>
      </c>
    </row>
    <row r="128" spans="1:8">
      <c r="A128" s="86">
        <f>fossil!A106</f>
        <v>11508864</v>
      </c>
      <c r="B128" s="87">
        <f>fossil!F106</f>
        <v>1.7664368616215058E-2</v>
      </c>
      <c r="G128"/>
      <c r="H128"/>
    </row>
    <row r="129" spans="1:8">
      <c r="A129" s="86">
        <f>fossil!A107</f>
        <v>11508864</v>
      </c>
      <c r="B129" s="87">
        <f>fossil!F107</f>
        <v>1.9813884217240806E-2</v>
      </c>
      <c r="G129"/>
      <c r="H129"/>
    </row>
    <row r="130" spans="1:8">
      <c r="A130" s="86">
        <f>fossil!A108</f>
        <v>11508864</v>
      </c>
      <c r="B130" s="87">
        <f>fossil!F108</f>
        <v>1.7582859231129035E-2</v>
      </c>
      <c r="G130"/>
      <c r="H130"/>
    </row>
    <row r="131" spans="1:8">
      <c r="A131" s="86">
        <f>fossil!A109</f>
        <v>11508864</v>
      </c>
      <c r="B131" s="87">
        <f>fossil!F109</f>
        <v>1.5812955046372954E-2</v>
      </c>
      <c r="G131"/>
      <c r="H131"/>
    </row>
    <row r="132" spans="1:8">
      <c r="A132" s="86">
        <f>fossil!A110</f>
        <v>11508864</v>
      </c>
      <c r="B132" s="87">
        <f>fossil!F110</f>
        <v>1.5810835844730545E-2</v>
      </c>
      <c r="G132"/>
      <c r="H132"/>
    </row>
    <row r="133" spans="1:8">
      <c r="A133" s="86">
        <f>fossil!A111</f>
        <v>11508864</v>
      </c>
      <c r="B133" s="87">
        <f>fossil!F111</f>
        <v>1.685526466649977E-2</v>
      </c>
      <c r="G133"/>
      <c r="H133"/>
    </row>
    <row r="134" spans="1:8">
      <c r="A134" s="86">
        <f>fossil!A112</f>
        <v>10631664</v>
      </c>
      <c r="B134" s="87">
        <f>fossil!F112</f>
        <v>1.6225180548635761E-2</v>
      </c>
      <c r="G134"/>
      <c r="H134"/>
    </row>
    <row r="135" spans="1:8">
      <c r="A135" s="86">
        <f>fossil!A113</f>
        <v>9315864</v>
      </c>
      <c r="B135" s="87">
        <f>fossil!F113</f>
        <v>1.5293436319696159E-2</v>
      </c>
      <c r="G135"/>
      <c r="H135"/>
    </row>
    <row r="136" spans="1:8">
      <c r="A136" s="86">
        <f>fossil!A114</f>
        <v>9315864</v>
      </c>
      <c r="B136" s="87">
        <f>fossil!F114</f>
        <v>1.3092686804564001E-2</v>
      </c>
      <c r="G136"/>
      <c r="H136"/>
    </row>
    <row r="137" spans="1:8">
      <c r="A137" s="86">
        <f>fossil!A115</f>
        <v>9201828</v>
      </c>
      <c r="B137" s="87">
        <f>fossil!F115</f>
        <v>1.4558553942799498E-2</v>
      </c>
      <c r="G137"/>
      <c r="H137"/>
    </row>
    <row r="138" spans="1:8">
      <c r="A138" s="86">
        <f>fossil!A116</f>
        <v>9315864</v>
      </c>
      <c r="B138" s="87">
        <f>fossil!F116</f>
        <v>1.5947530734975124E-2</v>
      </c>
      <c r="G138"/>
      <c r="H138"/>
    </row>
    <row r="139" spans="1:8">
      <c r="A139" s="86">
        <f>fossil!A117</f>
        <v>9315864</v>
      </c>
      <c r="B139" s="87">
        <f>fossil!F117</f>
        <v>1.5322226514399304E-2</v>
      </c>
      <c r="G139"/>
      <c r="H139"/>
    </row>
    <row r="140" spans="1:8">
      <c r="A140" s="86">
        <f>fossil!A118</f>
        <v>9315864</v>
      </c>
      <c r="B140" s="87">
        <f>fossil!F118</f>
        <v>1.5370564681275857E-2</v>
      </c>
      <c r="G140"/>
      <c r="H140"/>
    </row>
    <row r="141" spans="1:8">
      <c r="A141"/>
      <c r="B141"/>
      <c r="G141" s="49"/>
      <c r="H141" s="50"/>
    </row>
    <row r="142" spans="1:8">
      <c r="G142" s="49"/>
      <c r="H142" s="50"/>
    </row>
    <row r="143" spans="1:8">
      <c r="G143" s="49"/>
      <c r="H143" s="50"/>
    </row>
    <row r="144" spans="1:8">
      <c r="G144" s="49"/>
      <c r="H144" s="50"/>
    </row>
    <row r="145" spans="1:28">
      <c r="A145" s="41" t="s">
        <v>6</v>
      </c>
    </row>
    <row r="146" spans="1:28">
      <c r="B146" s="22">
        <f>Z4</f>
        <v>1.9999999999999999E-7</v>
      </c>
      <c r="C146"/>
      <c r="D146"/>
      <c r="E146"/>
      <c r="F146"/>
      <c r="G146"/>
      <c r="I146" s="58">
        <f>AA4</f>
        <v>0.06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15</v>
      </c>
    </row>
    <row r="147" spans="1:28">
      <c r="A147" s="97" t="s">
        <v>35</v>
      </c>
      <c r="B147" s="97"/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8">
      <c r="A148" s="86">
        <f t="shared" ref="A148:A211" si="12">LOG(A25*B$146)</f>
        <v>0.20412345699788267</v>
      </c>
      <c r="B148" s="100">
        <f>B25</f>
        <v>5.6907469973248803E-2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 t="shared" ref="I148:I185" si="13">D25</f>
        <v>3.9170611000000001E-2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 t="shared" ref="P148:P161" si="14">F25</f>
        <v>3.9170611000000001E-2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 t="shared" ref="W148:W161" si="15">H25</f>
        <v>3.9170611000000001E-2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86">
        <f t="shared" si="12"/>
        <v>0.20412345699788267</v>
      </c>
      <c r="B149" s="100">
        <f t="shared" ref="B149:B212" si="16">B26</f>
        <v>2.8537226039590361E-2</v>
      </c>
      <c r="C149">
        <f>fossil!J4</f>
        <v>3960</v>
      </c>
      <c r="D149" t="str">
        <f>fossil!K4</f>
        <v>RKH</v>
      </c>
      <c r="E149">
        <f>fossil!L4</f>
        <v>1</v>
      </c>
      <c r="F149" t="str">
        <f>fossil!M4</f>
        <v>G483</v>
      </c>
      <c r="G149">
        <f>fossil!N4</f>
        <v>0</v>
      </c>
      <c r="H149" s="51">
        <v>-1</v>
      </c>
      <c r="I149" s="106">
        <f t="shared" si="13"/>
        <v>4.1376841999999997E-2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 t="shared" si="14"/>
        <v>4.1376841999999997E-2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 t="shared" si="15"/>
        <v>4.1376841999999997E-2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86">
        <f t="shared" si="12"/>
        <v>0.20412345699788267</v>
      </c>
      <c r="B150" s="100">
        <f t="shared" si="16"/>
        <v>1.6713993351471661E-2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si="13"/>
        <v>2.7327547000000001E-2</v>
      </c>
      <c r="J150">
        <f>'80°C'!J5</f>
        <v>2588</v>
      </c>
      <c r="K150">
        <f>'80°C'!K5</f>
        <v>0</v>
      </c>
      <c r="L150">
        <f>'80°C'!L5</f>
        <v>0</v>
      </c>
      <c r="M150" t="str">
        <f>'80°C'!M5</f>
        <v>H391</v>
      </c>
      <c r="N150" t="str">
        <f>'80°C'!N5</f>
        <v>nh4 contam</v>
      </c>
      <c r="O150" s="51">
        <v>-1</v>
      </c>
      <c r="P150" s="103">
        <f t="shared" si="14"/>
        <v>2.7327547000000001E-2</v>
      </c>
      <c r="Q150">
        <f>'110°C'!J5</f>
        <v>2588</v>
      </c>
      <c r="R150">
        <f>'110°C'!K5</f>
        <v>0</v>
      </c>
      <c r="S150">
        <f>'110°C'!L5</f>
        <v>0</v>
      </c>
      <c r="T150" t="str">
        <f>'110°C'!M5</f>
        <v>H391</v>
      </c>
      <c r="U150" t="str">
        <f>'110°C'!N5</f>
        <v>nh4 contam</v>
      </c>
      <c r="V150" s="51">
        <v>-1</v>
      </c>
      <c r="W150" s="104">
        <f t="shared" si="15"/>
        <v>2.7327547000000001E-2</v>
      </c>
      <c r="X150" s="41">
        <f>'140°C'!J5</f>
        <v>2588</v>
      </c>
      <c r="Y150" s="41">
        <f>'140°C'!K5</f>
        <v>0</v>
      </c>
      <c r="Z150" s="41">
        <f>'140°C'!L5</f>
        <v>0</v>
      </c>
      <c r="AA150" s="41" t="str">
        <f>'140°C'!M5</f>
        <v>H391</v>
      </c>
      <c r="AB150" s="41" t="str">
        <f>'140°C'!N5</f>
        <v>nh4 contam</v>
      </c>
    </row>
    <row r="151" spans="1:28">
      <c r="A151" s="86">
        <f t="shared" si="12"/>
        <v>9.6608612306322825E-2</v>
      </c>
      <c r="B151" s="100">
        <f t="shared" si="16"/>
        <v>2.3122542104583355E-2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3"/>
        <v>2.8973175E-2</v>
      </c>
      <c r="J151">
        <f>'80°C'!J6</f>
        <v>2588</v>
      </c>
      <c r="K151">
        <f>'80°C'!K6</f>
        <v>0</v>
      </c>
      <c r="L151">
        <f>'80°C'!L6</f>
        <v>0</v>
      </c>
      <c r="M151" t="str">
        <f>'80°C'!M6</f>
        <v>H391</v>
      </c>
      <c r="N151" t="str">
        <f>'80°C'!N6</f>
        <v>nh4 contam</v>
      </c>
      <c r="O151" s="51">
        <v>-1</v>
      </c>
      <c r="P151" s="103">
        <f t="shared" si="14"/>
        <v>2.8973175E-2</v>
      </c>
      <c r="Q151">
        <f>'110°C'!J6</f>
        <v>2588</v>
      </c>
      <c r="R151">
        <f>'110°C'!K6</f>
        <v>0</v>
      </c>
      <c r="S151">
        <f>'110°C'!L6</f>
        <v>0</v>
      </c>
      <c r="T151" t="str">
        <f>'110°C'!M6</f>
        <v>H391</v>
      </c>
      <c r="U151" t="str">
        <f>'110°C'!N6</f>
        <v>nh4 contam</v>
      </c>
      <c r="V151" s="51">
        <v>-1</v>
      </c>
      <c r="W151" s="104">
        <f t="shared" si="15"/>
        <v>2.8973175E-2</v>
      </c>
      <c r="X151" s="41">
        <f>'140°C'!J6</f>
        <v>2588</v>
      </c>
      <c r="Y151" s="41">
        <f>'140°C'!K6</f>
        <v>0</v>
      </c>
      <c r="Z151" s="41">
        <f>'140°C'!L6</f>
        <v>0</v>
      </c>
      <c r="AA151" s="41" t="str">
        <f>'140°C'!M6</f>
        <v>H391</v>
      </c>
      <c r="AB151" s="41" t="str">
        <f>'140°C'!N6</f>
        <v>nh4 contam</v>
      </c>
    </row>
    <row r="152" spans="1:28">
      <c r="A152" s="86">
        <f t="shared" si="12"/>
        <v>9.6608612306322825E-2</v>
      </c>
      <c r="B152" s="100">
        <f t="shared" si="16"/>
        <v>2.2347200230317974E-2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3"/>
        <v>3.1809123000000002E-2</v>
      </c>
      <c r="J152">
        <f>'80°C'!J7</f>
        <v>2589</v>
      </c>
      <c r="K152">
        <f>'80°C'!K7</f>
        <v>0</v>
      </c>
      <c r="L152">
        <f>'80°C'!L7</f>
        <v>0</v>
      </c>
      <c r="M152" t="str">
        <f>'80°C'!M7</f>
        <v>H402</v>
      </c>
      <c r="N152" t="str">
        <f>'80°C'!N7</f>
        <v>NA</v>
      </c>
      <c r="O152" s="51">
        <v>-1</v>
      </c>
      <c r="P152" s="103">
        <f t="shared" si="14"/>
        <v>3.1809123000000002E-2</v>
      </c>
      <c r="Q152">
        <f>'110°C'!J7</f>
        <v>2589</v>
      </c>
      <c r="R152">
        <f>'110°C'!K7</f>
        <v>0</v>
      </c>
      <c r="S152">
        <f>'110°C'!L7</f>
        <v>0</v>
      </c>
      <c r="T152" t="str">
        <f>'110°C'!M7</f>
        <v>H402</v>
      </c>
      <c r="U152" t="str">
        <f>'110°C'!N7</f>
        <v>NA</v>
      </c>
      <c r="V152" s="51">
        <v>-1</v>
      </c>
      <c r="W152" s="104">
        <f t="shared" si="15"/>
        <v>3.1809123000000002E-2</v>
      </c>
      <c r="X152" s="41">
        <f>'140°C'!J7</f>
        <v>2589</v>
      </c>
      <c r="Y152" s="41">
        <f>'140°C'!K7</f>
        <v>0</v>
      </c>
      <c r="Z152" s="41">
        <f>'140°C'!L7</f>
        <v>0</v>
      </c>
      <c r="AA152" s="41" t="str">
        <f>'140°C'!M7</f>
        <v>H402</v>
      </c>
      <c r="AB152" s="41" t="str">
        <f>'140°C'!N7</f>
        <v>NA</v>
      </c>
    </row>
    <row r="153" spans="1:28">
      <c r="A153" s="86">
        <f t="shared" si="12"/>
        <v>9.6608612306322825E-2</v>
      </c>
      <c r="B153" s="100">
        <f t="shared" si="16"/>
        <v>2.2907646700652731E-2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3"/>
        <v>3.4972666999999999E-2</v>
      </c>
      <c r="J153">
        <f>'80°C'!J8</f>
        <v>2589</v>
      </c>
      <c r="K153">
        <f>'80°C'!K8</f>
        <v>0</v>
      </c>
      <c r="L153">
        <f>'80°C'!L8</f>
        <v>0</v>
      </c>
      <c r="M153" t="str">
        <f>'80°C'!M8</f>
        <v>H402</v>
      </c>
      <c r="N153" t="str">
        <f>'80°C'!N8</f>
        <v>NA</v>
      </c>
      <c r="O153" s="51">
        <v>-1</v>
      </c>
      <c r="P153" s="103">
        <f t="shared" si="14"/>
        <v>3.4972666999999999E-2</v>
      </c>
      <c r="Q153">
        <f>'110°C'!J8</f>
        <v>2589</v>
      </c>
      <c r="R153">
        <f>'110°C'!K8</f>
        <v>0</v>
      </c>
      <c r="S153">
        <f>'110°C'!L8</f>
        <v>0</v>
      </c>
      <c r="T153" t="str">
        <f>'110°C'!M8</f>
        <v>H402</v>
      </c>
      <c r="U153" t="str">
        <f>'110°C'!N8</f>
        <v>NA</v>
      </c>
      <c r="V153" s="51">
        <v>-1</v>
      </c>
      <c r="W153" s="104">
        <f t="shared" si="15"/>
        <v>3.4972666999999999E-2</v>
      </c>
      <c r="X153" s="41">
        <f>'140°C'!J8</f>
        <v>2589</v>
      </c>
      <c r="Y153" s="41">
        <f>'140°C'!K8</f>
        <v>0</v>
      </c>
      <c r="Z153" s="41">
        <f>'140°C'!L8</f>
        <v>0</v>
      </c>
      <c r="AA153" s="41" t="str">
        <f>'140°C'!M8</f>
        <v>H402</v>
      </c>
      <c r="AB153" s="41" t="str">
        <f>'140°C'!N8</f>
        <v>NA</v>
      </c>
    </row>
    <row r="154" spans="1:28">
      <c r="A154" s="86">
        <f t="shared" si="12"/>
        <v>9.6608612306322825E-2</v>
      </c>
      <c r="B154" s="100">
        <f t="shared" si="16"/>
        <v>2.4207213077421862E-2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3"/>
        <v>4.1119737000000003E-2</v>
      </c>
      <c r="J154">
        <f>'80°C'!J9</f>
        <v>4126</v>
      </c>
      <c r="K154">
        <f>'80°C'!K9</f>
        <v>0</v>
      </c>
      <c r="L154">
        <f>'80°C'!L9</f>
        <v>0</v>
      </c>
      <c r="M154" t="str">
        <f>'80°C'!M9</f>
        <v>G483</v>
      </c>
      <c r="N154" t="str">
        <f>'80°C'!N9</f>
        <v>NA</v>
      </c>
      <c r="O154" s="51">
        <v>-1</v>
      </c>
      <c r="P154" s="103">
        <f t="shared" si="14"/>
        <v>4.1119737000000003E-2</v>
      </c>
      <c r="Q154">
        <f>'110°C'!J9</f>
        <v>4126</v>
      </c>
      <c r="R154">
        <f>'110°C'!K9</f>
        <v>0</v>
      </c>
      <c r="S154">
        <f>'110°C'!L9</f>
        <v>0</v>
      </c>
      <c r="T154" t="str">
        <f>'110°C'!M9</f>
        <v>G483</v>
      </c>
      <c r="U154" t="str">
        <f>'110°C'!N9</f>
        <v>NA</v>
      </c>
      <c r="V154" s="51">
        <v>-1</v>
      </c>
      <c r="W154" s="104">
        <f t="shared" si="15"/>
        <v>4.1119737000000003E-2</v>
      </c>
      <c r="X154" s="41">
        <f>'140°C'!J9</f>
        <v>4126</v>
      </c>
      <c r="Y154" s="41">
        <f>'140°C'!K9</f>
        <v>0</v>
      </c>
      <c r="Z154" s="41">
        <f>'140°C'!L9</f>
        <v>0</v>
      </c>
      <c r="AA154" s="41" t="str">
        <f>'140°C'!M9</f>
        <v>G483</v>
      </c>
      <c r="AB154" s="41" t="str">
        <f>'140°C'!N9</f>
        <v>NA</v>
      </c>
    </row>
    <row r="155" spans="1:28">
      <c r="A155" s="86">
        <f t="shared" si="12"/>
        <v>9.6608612306322825E-2</v>
      </c>
      <c r="B155" s="100">
        <f t="shared" si="16"/>
        <v>2.3407996923605817E-2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3"/>
        <v>3.9572889E-2</v>
      </c>
      <c r="J155">
        <f>'80°C'!J10</f>
        <v>4126</v>
      </c>
      <c r="K155">
        <f>'80°C'!K10</f>
        <v>0</v>
      </c>
      <c r="L155">
        <f>'80°C'!L10</f>
        <v>0</v>
      </c>
      <c r="M155" t="str">
        <f>'80°C'!M10</f>
        <v>G483</v>
      </c>
      <c r="N155" t="str">
        <f>'80°C'!N10</f>
        <v>NA</v>
      </c>
      <c r="O155" s="51">
        <v>-1</v>
      </c>
      <c r="P155" s="103">
        <f t="shared" si="14"/>
        <v>3.9572889E-2</v>
      </c>
      <c r="Q155">
        <f>'110°C'!J10</f>
        <v>4126</v>
      </c>
      <c r="R155">
        <f>'110°C'!K10</f>
        <v>0</v>
      </c>
      <c r="S155">
        <f>'110°C'!L10</f>
        <v>0</v>
      </c>
      <c r="T155" t="str">
        <f>'110°C'!M10</f>
        <v>G483</v>
      </c>
      <c r="U155" t="str">
        <f>'110°C'!N10</f>
        <v>NA</v>
      </c>
      <c r="V155" s="51">
        <v>-1</v>
      </c>
      <c r="W155" s="104">
        <f t="shared" si="15"/>
        <v>3.9572889E-2</v>
      </c>
      <c r="X155" s="41">
        <f>'140°C'!J10</f>
        <v>4126</v>
      </c>
      <c r="Y155" s="41">
        <f>'140°C'!K10</f>
        <v>0</v>
      </c>
      <c r="Z155" s="41">
        <f>'140°C'!L10</f>
        <v>0</v>
      </c>
      <c r="AA155" s="41" t="str">
        <f>'140°C'!M10</f>
        <v>G483</v>
      </c>
      <c r="AB155" s="41" t="str">
        <f>'140°C'!N10</f>
        <v>NA</v>
      </c>
    </row>
    <row r="156" spans="1:28">
      <c r="A156" s="86">
        <f t="shared" si="12"/>
        <v>9.6608612306322825E-2</v>
      </c>
      <c r="B156" s="100">
        <f t="shared" si="16"/>
        <v>1.8197677321103556E-2</v>
      </c>
      <c r="C156">
        <f>fossil!J11</f>
        <v>3962</v>
      </c>
      <c r="D156" t="str">
        <f>fossil!K11</f>
        <v>RKH</v>
      </c>
      <c r="E156">
        <f>fossil!L11</f>
        <v>2</v>
      </c>
      <c r="F156" t="str">
        <f>fossil!M11</f>
        <v>G483</v>
      </c>
      <c r="G156">
        <f>fossil!N11</f>
        <v>0</v>
      </c>
      <c r="H156" s="51">
        <v>-1</v>
      </c>
      <c r="I156" s="106">
        <f t="shared" si="13"/>
        <v>3.1250088000000002E-2</v>
      </c>
      <c r="J156">
        <f>'80°C'!J11</f>
        <v>4126</v>
      </c>
      <c r="K156">
        <f>'80°C'!K11</f>
        <v>0</v>
      </c>
      <c r="L156">
        <f>'80°C'!L11</f>
        <v>0</v>
      </c>
      <c r="M156" t="str">
        <f>'80°C'!M11</f>
        <v>H398</v>
      </c>
      <c r="N156" t="str">
        <f>'80°C'!N11</f>
        <v>NA</v>
      </c>
      <c r="O156" s="51">
        <v>-1</v>
      </c>
      <c r="P156" s="103">
        <f t="shared" si="14"/>
        <v>3.1250088000000002E-2</v>
      </c>
      <c r="Q156">
        <f>'110°C'!J11</f>
        <v>4126</v>
      </c>
      <c r="R156">
        <f>'110°C'!K11</f>
        <v>0</v>
      </c>
      <c r="S156">
        <f>'110°C'!L11</f>
        <v>0</v>
      </c>
      <c r="T156" t="str">
        <f>'110°C'!M11</f>
        <v>H398</v>
      </c>
      <c r="U156" t="str">
        <f>'110°C'!N11</f>
        <v>NA</v>
      </c>
      <c r="V156" s="51">
        <v>-1</v>
      </c>
      <c r="W156" s="104">
        <f t="shared" si="15"/>
        <v>3.1250088000000002E-2</v>
      </c>
      <c r="X156" s="41">
        <f>'140°C'!J11</f>
        <v>4126</v>
      </c>
      <c r="Y156" s="41">
        <f>'140°C'!K11</f>
        <v>0</v>
      </c>
      <c r="Z156" s="41">
        <f>'140°C'!L11</f>
        <v>0</v>
      </c>
      <c r="AA156" s="41" t="str">
        <f>'140°C'!M11</f>
        <v>H398</v>
      </c>
      <c r="AB156" s="41" t="str">
        <f>'140°C'!N11</f>
        <v>NA</v>
      </c>
    </row>
    <row r="157" spans="1:28">
      <c r="A157" s="86">
        <f t="shared" si="12"/>
        <v>9.6608612306322825E-2</v>
      </c>
      <c r="B157" s="100">
        <f t="shared" si="16"/>
        <v>1.5502634094366597E-2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3"/>
        <v>3.1802054000000003E-2</v>
      </c>
      <c r="J157">
        <f>'80°C'!J12</f>
        <v>4126</v>
      </c>
      <c r="K157">
        <f>'80°C'!K12</f>
        <v>0</v>
      </c>
      <c r="L157">
        <f>'80°C'!L12</f>
        <v>0</v>
      </c>
      <c r="M157" t="str">
        <f>'80°C'!M12</f>
        <v>H398</v>
      </c>
      <c r="N157" t="str">
        <f>'80°C'!N12</f>
        <v>NA</v>
      </c>
      <c r="O157" s="51">
        <v>-1</v>
      </c>
      <c r="P157" s="103">
        <f t="shared" si="14"/>
        <v>3.1802054000000003E-2</v>
      </c>
      <c r="Q157">
        <f>'110°C'!J12</f>
        <v>4126</v>
      </c>
      <c r="R157">
        <f>'110°C'!K12</f>
        <v>0</v>
      </c>
      <c r="S157">
        <f>'110°C'!L12</f>
        <v>0</v>
      </c>
      <c r="T157" t="str">
        <f>'110°C'!M12</f>
        <v>H398</v>
      </c>
      <c r="U157" t="str">
        <f>'110°C'!N12</f>
        <v>NA</v>
      </c>
      <c r="V157" s="51">
        <v>-1</v>
      </c>
      <c r="W157" s="104">
        <f t="shared" si="15"/>
        <v>3.1802054000000003E-2</v>
      </c>
      <c r="X157" s="41">
        <f>'140°C'!J12</f>
        <v>4126</v>
      </c>
      <c r="Y157" s="41">
        <f>'140°C'!K12</f>
        <v>0</v>
      </c>
      <c r="Z157" s="41">
        <f>'140°C'!L12</f>
        <v>0</v>
      </c>
      <c r="AA157" s="41" t="str">
        <f>'140°C'!M12</f>
        <v>H398</v>
      </c>
      <c r="AB157" s="41" t="str">
        <f>'140°C'!N12</f>
        <v>NA</v>
      </c>
    </row>
    <row r="158" spans="1:28">
      <c r="A158" s="86">
        <f t="shared" si="12"/>
        <v>9.6608612306322825E-2</v>
      </c>
      <c r="B158" s="100">
        <f t="shared" si="16"/>
        <v>1.5921161501360401E-2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3"/>
        <v>4.0593995000000001E-2</v>
      </c>
      <c r="J158">
        <f>'80°C'!J13</f>
        <v>4129</v>
      </c>
      <c r="K158">
        <f>'80°C'!K13</f>
        <v>0</v>
      </c>
      <c r="L158">
        <f>'80°C'!L13</f>
        <v>0</v>
      </c>
      <c r="M158" t="str">
        <f>'80°C'!M13</f>
        <v>G483</v>
      </c>
      <c r="N158" t="str">
        <f>'80°C'!N13</f>
        <v>NA</v>
      </c>
      <c r="O158" s="51">
        <v>-1</v>
      </c>
      <c r="P158" s="103">
        <f t="shared" si="14"/>
        <v>4.0593995000000001E-2</v>
      </c>
      <c r="Q158">
        <f>'110°C'!J13</f>
        <v>4129</v>
      </c>
      <c r="R158">
        <f>'110°C'!K13</f>
        <v>0</v>
      </c>
      <c r="S158">
        <f>'110°C'!L13</f>
        <v>0</v>
      </c>
      <c r="T158" t="str">
        <f>'110°C'!M13</f>
        <v>G483</v>
      </c>
      <c r="U158" t="str">
        <f>'110°C'!N13</f>
        <v>NA</v>
      </c>
      <c r="V158" s="51">
        <v>-1</v>
      </c>
      <c r="W158" s="104">
        <f t="shared" si="15"/>
        <v>4.0593995000000001E-2</v>
      </c>
      <c r="X158" s="41">
        <f>'140°C'!J13</f>
        <v>4129</v>
      </c>
      <c r="Y158" s="41">
        <f>'140°C'!K13</f>
        <v>0</v>
      </c>
      <c r="Z158" s="41">
        <f>'140°C'!L13</f>
        <v>0</v>
      </c>
      <c r="AA158" s="41" t="str">
        <f>'140°C'!M13</f>
        <v>G483</v>
      </c>
      <c r="AB158" s="41" t="str">
        <f>'140°C'!N13</f>
        <v>NA</v>
      </c>
    </row>
    <row r="159" spans="1:28">
      <c r="A159" s="86">
        <f t="shared" si="12"/>
        <v>9.6608612306322825E-2</v>
      </c>
      <c r="B159" s="100">
        <f t="shared" si="16"/>
        <v>1.4689972694361092E-2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3"/>
        <v>3.8597777999999999E-2</v>
      </c>
      <c r="J159">
        <f>'80°C'!J14</f>
        <v>4129</v>
      </c>
      <c r="K159">
        <f>'80°C'!K14</f>
        <v>0</v>
      </c>
      <c r="L159">
        <f>'80°C'!L14</f>
        <v>0</v>
      </c>
      <c r="M159" t="str">
        <f>'80°C'!M14</f>
        <v>G483</v>
      </c>
      <c r="N159" t="str">
        <f>'80°C'!N14</f>
        <v>NA</v>
      </c>
      <c r="O159" s="51">
        <v>-1</v>
      </c>
      <c r="P159" s="103">
        <f t="shared" si="14"/>
        <v>3.8597777999999999E-2</v>
      </c>
      <c r="Q159">
        <f>'110°C'!J14</f>
        <v>4129</v>
      </c>
      <c r="R159">
        <f>'110°C'!K14</f>
        <v>0</v>
      </c>
      <c r="S159">
        <f>'110°C'!L14</f>
        <v>0</v>
      </c>
      <c r="T159" t="str">
        <f>'110°C'!M14</f>
        <v>G483</v>
      </c>
      <c r="U159" t="str">
        <f>'110°C'!N14</f>
        <v>NA</v>
      </c>
      <c r="V159" s="51">
        <v>-1</v>
      </c>
      <c r="W159" s="104">
        <f t="shared" si="15"/>
        <v>3.8597777999999999E-2</v>
      </c>
      <c r="X159" s="41">
        <f>'140°C'!J14</f>
        <v>4129</v>
      </c>
      <c r="Y159" s="41">
        <f>'140°C'!K14</f>
        <v>0</v>
      </c>
      <c r="Z159" s="41">
        <f>'140°C'!L14</f>
        <v>0</v>
      </c>
      <c r="AA159" s="41" t="str">
        <f>'140°C'!M14</f>
        <v>G483</v>
      </c>
      <c r="AB159" s="41" t="str">
        <f>'140°C'!N14</f>
        <v>NA</v>
      </c>
    </row>
    <row r="160" spans="1:28">
      <c r="A160" s="86">
        <f t="shared" si="12"/>
        <v>-4.6601420354702786E-2</v>
      </c>
      <c r="B160" s="100">
        <f t="shared" si="16"/>
        <v>2.1373739413825019E-2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51">
        <v>-1</v>
      </c>
      <c r="I160" s="106">
        <f t="shared" si="13"/>
        <v>3.8441712000000003E-2</v>
      </c>
      <c r="J160">
        <f>'80°C'!J15</f>
        <v>4129</v>
      </c>
      <c r="K160">
        <f>'80°C'!K15</f>
        <v>0</v>
      </c>
      <c r="L160">
        <f>'80°C'!L15</f>
        <v>0</v>
      </c>
      <c r="M160" t="str">
        <f>'80°C'!M15</f>
        <v>H429</v>
      </c>
      <c r="N160" t="str">
        <f>'80°C'!N15</f>
        <v>NA</v>
      </c>
      <c r="O160" s="51">
        <v>-1</v>
      </c>
      <c r="P160" s="103">
        <f t="shared" si="14"/>
        <v>3.8441712000000003E-2</v>
      </c>
      <c r="Q160">
        <f>'110°C'!J15</f>
        <v>4129</v>
      </c>
      <c r="R160">
        <f>'110°C'!K15</f>
        <v>0</v>
      </c>
      <c r="S160">
        <f>'110°C'!L15</f>
        <v>0</v>
      </c>
      <c r="T160" t="str">
        <f>'110°C'!M15</f>
        <v>H429</v>
      </c>
      <c r="U160" t="str">
        <f>'110°C'!N15</f>
        <v>NA</v>
      </c>
      <c r="V160" s="51">
        <v>-1</v>
      </c>
      <c r="W160" s="104">
        <f t="shared" si="15"/>
        <v>3.8441712000000003E-2</v>
      </c>
      <c r="X160" s="41">
        <f>'140°C'!J15</f>
        <v>4129</v>
      </c>
      <c r="Y160" s="41">
        <f>'140°C'!K15</f>
        <v>0</v>
      </c>
      <c r="Z160" s="41">
        <f>'140°C'!L15</f>
        <v>0</v>
      </c>
      <c r="AA160" s="41" t="str">
        <f>'140°C'!M15</f>
        <v>H429</v>
      </c>
      <c r="AB160" s="41" t="str">
        <f>'140°C'!N15</f>
        <v>NA</v>
      </c>
    </row>
    <row r="161" spans="1:28">
      <c r="A161" s="86">
        <f t="shared" si="12"/>
        <v>-4.6601420354702786E-2</v>
      </c>
      <c r="B161" s="100">
        <f t="shared" si="16"/>
        <v>2.0173184953936434E-2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51">
        <v>-1</v>
      </c>
      <c r="I161" s="106">
        <f t="shared" si="13"/>
        <v>3.2593414000000001E-2</v>
      </c>
      <c r="J161">
        <f>'80°C'!J16</f>
        <v>4129</v>
      </c>
      <c r="K161">
        <f>'80°C'!K16</f>
        <v>0</v>
      </c>
      <c r="L161">
        <f>'80°C'!L16</f>
        <v>0</v>
      </c>
      <c r="M161" t="str">
        <f>'80°C'!M16</f>
        <v>H402</v>
      </c>
      <c r="N161" t="str">
        <f>'80°C'!N16</f>
        <v>NA</v>
      </c>
      <c r="O161" s="51">
        <v>-1</v>
      </c>
      <c r="P161" s="103">
        <f t="shared" si="14"/>
        <v>3.2593414000000001E-2</v>
      </c>
      <c r="Q161">
        <f>'110°C'!J16</f>
        <v>4129</v>
      </c>
      <c r="R161">
        <f>'110°C'!K16</f>
        <v>0</v>
      </c>
      <c r="S161">
        <f>'110°C'!L16</f>
        <v>0</v>
      </c>
      <c r="T161" t="str">
        <f>'110°C'!M16</f>
        <v>H402</v>
      </c>
      <c r="U161" t="str">
        <f>'110°C'!N16</f>
        <v>NA</v>
      </c>
      <c r="V161" s="51">
        <v>-1</v>
      </c>
      <c r="W161" s="104">
        <f t="shared" si="15"/>
        <v>3.2593414000000001E-2</v>
      </c>
      <c r="X161" s="41">
        <f>'140°C'!J16</f>
        <v>4129</v>
      </c>
      <c r="Y161" s="41">
        <f>'140°C'!K16</f>
        <v>0</v>
      </c>
      <c r="Z161" s="41">
        <f>'140°C'!L16</f>
        <v>0</v>
      </c>
      <c r="AA161" s="41" t="str">
        <f>'140°C'!M16</f>
        <v>H402</v>
      </c>
      <c r="AB161" s="41" t="str">
        <f>'140°C'!N16</f>
        <v>NA</v>
      </c>
    </row>
    <row r="162" spans="1:28">
      <c r="A162" s="86">
        <f t="shared" si="12"/>
        <v>-4.6601420354702786E-2</v>
      </c>
      <c r="B162" s="100">
        <f t="shared" si="16"/>
        <v>2.2522528424145052E-2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 t="shared" ref="H162:H185" si="17">LOG(C39*I$146)</f>
        <v>0.85733249643126841</v>
      </c>
      <c r="I162" s="100">
        <f t="shared" si="13"/>
        <v>4.1602459000000001E-2</v>
      </c>
      <c r="J162">
        <f>'80°C'!J17</f>
        <v>2588</v>
      </c>
      <c r="K162">
        <f>'80°C'!K17</f>
        <v>80</v>
      </c>
      <c r="L162">
        <f>'80°C'!L17</f>
        <v>120</v>
      </c>
      <c r="M162" t="str">
        <f>'80°C'!M17</f>
        <v>H391</v>
      </c>
      <c r="N162" t="str">
        <f>'80°C'!N17</f>
        <v>nh4 contam</v>
      </c>
      <c r="O162" s="101">
        <f>LOG(E39)</f>
        <v>2.0791812460476247</v>
      </c>
      <c r="P162" s="142">
        <f>F39</f>
        <v>0.239561312</v>
      </c>
      <c r="Q162">
        <f>'110°C'!J17</f>
        <v>2588</v>
      </c>
      <c r="R162">
        <f>'110°C'!K17</f>
        <v>110</v>
      </c>
      <c r="S162">
        <f>'110°C'!L17</f>
        <v>120</v>
      </c>
      <c r="T162" t="str">
        <f>'110°C'!M17</f>
        <v>H391</v>
      </c>
      <c r="U162" t="str">
        <f>'110°C'!N17</f>
        <v>nh4 contam</v>
      </c>
      <c r="V162" s="101">
        <f>LOG(G39*W$146)</f>
        <v>1.1760912590556813</v>
      </c>
      <c r="W162" s="89">
        <f>H39</f>
        <v>0.14853314500000001</v>
      </c>
      <c r="X162" s="41">
        <f>'140°C'!J17</f>
        <v>2588</v>
      </c>
      <c r="Y162" s="41">
        <f>'140°C'!K17</f>
        <v>140</v>
      </c>
      <c r="Z162" s="41">
        <f>'140°C'!L17</f>
        <v>1</v>
      </c>
      <c r="AA162" s="41" t="str">
        <f>'140°C'!M17</f>
        <v>H391</v>
      </c>
      <c r="AB162" s="41" t="str">
        <f>'140°C'!N17</f>
        <v>nh4 contam</v>
      </c>
    </row>
    <row r="163" spans="1:28">
      <c r="A163" s="86">
        <f t="shared" si="12"/>
        <v>-4.6601420354702786E-2</v>
      </c>
      <c r="B163" s="100">
        <f t="shared" si="16"/>
        <v>1.4586713130469612E-2</v>
      </c>
      <c r="C163">
        <f>fossil!J18</f>
        <v>2905</v>
      </c>
      <c r="D163" t="str">
        <f>fossil!K18</f>
        <v>RKH</v>
      </c>
      <c r="E163">
        <f>fossil!L18</f>
        <v>3</v>
      </c>
      <c r="F163" t="str">
        <f>fossil!M18</f>
        <v>G483</v>
      </c>
      <c r="G163">
        <f>fossil!N18</f>
        <v>0</v>
      </c>
      <c r="H163" s="86">
        <f t="shared" si="17"/>
        <v>0.85733249643126841</v>
      </c>
      <c r="I163" s="100">
        <f t="shared" si="13"/>
        <v>4.0072757000000001E-2</v>
      </c>
      <c r="J163">
        <f>'80°C'!J18</f>
        <v>2588</v>
      </c>
      <c r="K163">
        <f>'80°C'!K18</f>
        <v>80</v>
      </c>
      <c r="L163">
        <f>'80°C'!L18</f>
        <v>120</v>
      </c>
      <c r="M163" t="str">
        <f>'80°C'!M18</f>
        <v>H391</v>
      </c>
      <c r="N163" t="str">
        <f>'80°C'!N18</f>
        <v>nh4 contam</v>
      </c>
      <c r="O163" s="101">
        <f t="shared" ref="O163:O185" si="18">LOG(E40)</f>
        <v>2.0791812460476247</v>
      </c>
      <c r="P163" s="142">
        <f t="shared" ref="P163:P185" si="19">F40</f>
        <v>9.7143160000000006E-2</v>
      </c>
      <c r="Q163">
        <f>'110°C'!J18</f>
        <v>2588</v>
      </c>
      <c r="R163">
        <f>'110°C'!K18</f>
        <v>110</v>
      </c>
      <c r="S163">
        <f>'110°C'!L18</f>
        <v>120</v>
      </c>
      <c r="T163" t="str">
        <f>'110°C'!M18</f>
        <v>H391</v>
      </c>
      <c r="U163" t="str">
        <f>'110°C'!N18</f>
        <v>nh4 contam</v>
      </c>
      <c r="V163" s="101">
        <f t="shared" ref="V163:V226" si="20">LOG(G40*W$146)</f>
        <v>1.1760912590556813</v>
      </c>
      <c r="W163" s="89">
        <f t="shared" ref="W163:W226" si="21">H40</f>
        <v>3.8238434000000002E-2</v>
      </c>
      <c r="X163" s="41">
        <f>'140°C'!J18</f>
        <v>2588</v>
      </c>
      <c r="Y163" s="41">
        <f>'140°C'!K18</f>
        <v>140</v>
      </c>
      <c r="Z163" s="41">
        <f>'140°C'!L18</f>
        <v>1</v>
      </c>
      <c r="AA163" s="41" t="str">
        <f>'140°C'!M18</f>
        <v>H391</v>
      </c>
      <c r="AB163" s="41" t="str">
        <f>'140°C'!N18</f>
        <v>nh4 contam</v>
      </c>
    </row>
    <row r="164" spans="1:28">
      <c r="A164" s="86">
        <f t="shared" si="12"/>
        <v>-4.6601420354702786E-2</v>
      </c>
      <c r="B164" s="100">
        <f t="shared" si="16"/>
        <v>1.5398194796661201E-2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7"/>
        <v>1.9365137424788932</v>
      </c>
      <c r="I164" s="100">
        <f t="shared" si="13"/>
        <v>6.2822084E-2</v>
      </c>
      <c r="J164">
        <f>'80°C'!J19</f>
        <v>2588</v>
      </c>
      <c r="K164">
        <f>'80°C'!K19</f>
        <v>80</v>
      </c>
      <c r="L164">
        <f>'80°C'!L19</f>
        <v>1440</v>
      </c>
      <c r="M164" t="str">
        <f>'80°C'!M19</f>
        <v>H420</v>
      </c>
      <c r="N164" t="str">
        <f>'80°C'!N19</f>
        <v>NA</v>
      </c>
      <c r="O164" s="101">
        <f t="shared" si="18"/>
        <v>2.3802112417116059</v>
      </c>
      <c r="P164" s="142">
        <f t="shared" si="19"/>
        <v>0.44566133200000002</v>
      </c>
      <c r="Q164">
        <f>'110°C'!J19</f>
        <v>2588</v>
      </c>
      <c r="R164">
        <f>'110°C'!K19</f>
        <v>110</v>
      </c>
      <c r="S164">
        <f>'110°C'!L19</f>
        <v>240</v>
      </c>
      <c r="T164" t="str">
        <f>'110°C'!M19</f>
        <v>H391</v>
      </c>
      <c r="U164" t="str">
        <f>'110°C'!N19</f>
        <v>nh4 contam</v>
      </c>
      <c r="V164" s="101">
        <f t="shared" si="20"/>
        <v>1.1760912590556813</v>
      </c>
      <c r="W164" s="89">
        <f t="shared" si="21"/>
        <v>3.6971262999999997E-2</v>
      </c>
      <c r="X164" s="41">
        <f>'140°C'!J19</f>
        <v>2588</v>
      </c>
      <c r="Y164" s="41">
        <f>'140°C'!K19</f>
        <v>140</v>
      </c>
      <c r="Z164" s="41">
        <f>'140°C'!L19</f>
        <v>1</v>
      </c>
      <c r="AA164" s="41" t="str">
        <f>'140°C'!M19</f>
        <v>H391</v>
      </c>
      <c r="AB164" s="41" t="str">
        <f>'140°C'!N19</f>
        <v>nh4 contam</v>
      </c>
    </row>
    <row r="165" spans="1:28">
      <c r="A165" s="86">
        <f t="shared" si="12"/>
        <v>-4.6601420354702786E-2</v>
      </c>
      <c r="B165" s="100">
        <f t="shared" si="16"/>
        <v>1.9201493695059794E-2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7"/>
        <v>1.9365137424788932</v>
      </c>
      <c r="I165" s="100">
        <f t="shared" si="13"/>
        <v>6.8247371000000001E-2</v>
      </c>
      <c r="J165">
        <f>'80°C'!J20</f>
        <v>2588</v>
      </c>
      <c r="K165">
        <f>'80°C'!K20</f>
        <v>80</v>
      </c>
      <c r="L165">
        <f>'80°C'!L20</f>
        <v>1440</v>
      </c>
      <c r="M165" t="str">
        <f>'80°C'!M20</f>
        <v>H420</v>
      </c>
      <c r="N165" t="str">
        <f>'80°C'!N20</f>
        <v>NA</v>
      </c>
      <c r="O165" s="101">
        <f t="shared" si="18"/>
        <v>2.3802112417116059</v>
      </c>
      <c r="P165" s="142">
        <f t="shared" si="19"/>
        <v>0.132606892</v>
      </c>
      <c r="Q165">
        <f>'110°C'!J20</f>
        <v>2588</v>
      </c>
      <c r="R165">
        <f>'110°C'!K20</f>
        <v>110</v>
      </c>
      <c r="S165">
        <f>'110°C'!L20</f>
        <v>240</v>
      </c>
      <c r="T165" t="str">
        <f>'110°C'!M20</f>
        <v>H391</v>
      </c>
      <c r="U165" t="str">
        <f>'110°C'!N20</f>
        <v>nh4 contam</v>
      </c>
      <c r="V165" s="101">
        <f t="shared" si="20"/>
        <v>1.1760912590556813</v>
      </c>
      <c r="W165" s="89">
        <f t="shared" si="21"/>
        <v>3.1610028999999998E-2</v>
      </c>
      <c r="X165" s="41">
        <f>'140°C'!J20</f>
        <v>2588</v>
      </c>
      <c r="Y165" s="41">
        <f>'140°C'!K20</f>
        <v>140</v>
      </c>
      <c r="Z165" s="41">
        <f>'140°C'!L20</f>
        <v>1</v>
      </c>
      <c r="AA165" s="41" t="str">
        <f>'140°C'!M20</f>
        <v>H391</v>
      </c>
      <c r="AB165" s="41" t="str">
        <f>'140°C'!N20</f>
        <v>nh4 contam</v>
      </c>
    </row>
    <row r="166" spans="1:28">
      <c r="A166" s="86">
        <f t="shared" si="12"/>
        <v>-4.6601420354702786E-2</v>
      </c>
      <c r="B166" s="100">
        <f t="shared" si="16"/>
        <v>1.6971947461064636E-2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7"/>
        <v>1.6354837468149122</v>
      </c>
      <c r="I166" s="100">
        <f t="shared" si="13"/>
        <v>5.7488287999999999E-2</v>
      </c>
      <c r="J166">
        <f>'80°C'!J21</f>
        <v>2588</v>
      </c>
      <c r="K166">
        <f>'80°C'!K21</f>
        <v>80</v>
      </c>
      <c r="L166">
        <f>'80°C'!L21</f>
        <v>720</v>
      </c>
      <c r="M166" t="str">
        <f>'80°C'!M21</f>
        <v>H391</v>
      </c>
      <c r="N166" t="str">
        <f>'80°C'!N21</f>
        <v>nh4 contam</v>
      </c>
      <c r="O166" s="101">
        <f t="shared" si="18"/>
        <v>2.6812412373755872</v>
      </c>
      <c r="P166" s="142">
        <f t="shared" si="19"/>
        <v>0.14923039199999999</v>
      </c>
      <c r="Q166">
        <f>'110°C'!J21</f>
        <v>2588</v>
      </c>
      <c r="R166">
        <f>'110°C'!K21</f>
        <v>110</v>
      </c>
      <c r="S166">
        <f>'110°C'!L21</f>
        <v>480</v>
      </c>
      <c r="T166" t="str">
        <f>'110°C'!M21</f>
        <v>H391</v>
      </c>
      <c r="U166" t="str">
        <f>'110°C'!N21</f>
        <v>nh4 contam</v>
      </c>
      <c r="V166" s="101">
        <f t="shared" si="20"/>
        <v>1.4771212547196624</v>
      </c>
      <c r="W166" s="89">
        <f t="shared" si="21"/>
        <v>4.2262512000000002E-2</v>
      </c>
      <c r="X166" s="41">
        <f>'140°C'!J21</f>
        <v>2588</v>
      </c>
      <c r="Y166" s="41">
        <f>'140°C'!K21</f>
        <v>140</v>
      </c>
      <c r="Z166" s="41">
        <f>'140°C'!L21</f>
        <v>2</v>
      </c>
      <c r="AA166" s="41" t="str">
        <f>'140°C'!M21</f>
        <v>H391</v>
      </c>
      <c r="AB166" s="41" t="str">
        <f>'140°C'!N21</f>
        <v>nh4 contam</v>
      </c>
    </row>
    <row r="167" spans="1:28">
      <c r="A167" s="86">
        <f t="shared" si="12"/>
        <v>-4.6601420354702786E-2</v>
      </c>
      <c r="B167" s="100">
        <f t="shared" si="16"/>
        <v>1.4161467290924918E-2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7"/>
        <v>1.6354837468149122</v>
      </c>
      <c r="I167" s="100">
        <f t="shared" si="13"/>
        <v>5.0630541000000001E-2</v>
      </c>
      <c r="J167">
        <f>'80°C'!J22</f>
        <v>2588</v>
      </c>
      <c r="K167">
        <f>'80°C'!K22</f>
        <v>80</v>
      </c>
      <c r="L167">
        <f>'80°C'!L22</f>
        <v>720</v>
      </c>
      <c r="M167" t="str">
        <f>'80°C'!M22</f>
        <v>H420</v>
      </c>
      <c r="N167" t="str">
        <f>'80°C'!N22</f>
        <v>NA</v>
      </c>
      <c r="O167" s="101">
        <f t="shared" si="18"/>
        <v>2.6812412373755872</v>
      </c>
      <c r="P167" s="142">
        <f t="shared" si="19"/>
        <v>0.43518746800000002</v>
      </c>
      <c r="Q167">
        <f>'110°C'!J22</f>
        <v>2588</v>
      </c>
      <c r="R167">
        <f>'110°C'!K22</f>
        <v>110</v>
      </c>
      <c r="S167">
        <f>'110°C'!L22</f>
        <v>480</v>
      </c>
      <c r="T167" t="str">
        <f>'110°C'!M22</f>
        <v>H391</v>
      </c>
      <c r="U167" t="str">
        <f>'110°C'!N22</f>
        <v>nh4 contam</v>
      </c>
      <c r="V167" s="101">
        <f t="shared" si="20"/>
        <v>1.4771212547196624</v>
      </c>
      <c r="W167" s="89">
        <f t="shared" si="21"/>
        <v>4.4192235000000003E-2</v>
      </c>
      <c r="X167" s="41">
        <f>'140°C'!J22</f>
        <v>2588</v>
      </c>
      <c r="Y167" s="41">
        <f>'140°C'!K22</f>
        <v>140</v>
      </c>
      <c r="Z167" s="41">
        <f>'140°C'!L22</f>
        <v>2</v>
      </c>
      <c r="AA167" s="41" t="str">
        <f>'140°C'!M22</f>
        <v>H391</v>
      </c>
      <c r="AB167" s="41" t="str">
        <f>'140°C'!N22</f>
        <v>nh4 contam</v>
      </c>
    </row>
    <row r="168" spans="1:28">
      <c r="A168" s="86">
        <f t="shared" si="12"/>
        <v>0.29988908335720121</v>
      </c>
      <c r="B168" s="100">
        <f t="shared" si="16"/>
        <v>1.5480839999999999E-2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7"/>
        <v>0.85733249643126841</v>
      </c>
      <c r="I168" s="100">
        <f t="shared" si="13"/>
        <v>3.2490816999999998E-2</v>
      </c>
      <c r="J168">
        <f>'80°C'!J23</f>
        <v>2589</v>
      </c>
      <c r="K168">
        <f>'80°C'!K23</f>
        <v>80</v>
      </c>
      <c r="L168">
        <f>'80°C'!L23</f>
        <v>120</v>
      </c>
      <c r="M168" t="str">
        <f>'80°C'!M23</f>
        <v>H397</v>
      </c>
      <c r="N168" t="str">
        <f>'80°C'!N23</f>
        <v>NA</v>
      </c>
      <c r="O168" s="101">
        <f t="shared" si="18"/>
        <v>2.0791812460476247</v>
      </c>
      <c r="P168" s="142">
        <f t="shared" si="19"/>
        <v>0.104752125</v>
      </c>
      <c r="Q168">
        <f>'110°C'!J23</f>
        <v>2589</v>
      </c>
      <c r="R168">
        <f>'110°C'!K23</f>
        <v>110</v>
      </c>
      <c r="S168">
        <f>'110°C'!L23</f>
        <v>120</v>
      </c>
      <c r="T168" t="str">
        <f>'110°C'!M23</f>
        <v>H397</v>
      </c>
      <c r="U168" t="str">
        <f>'110°C'!N23</f>
        <v>NA</v>
      </c>
      <c r="V168" s="101">
        <f t="shared" si="20"/>
        <v>1.4771212547196624</v>
      </c>
      <c r="W168" s="89">
        <f t="shared" si="21"/>
        <v>3.8500406000000001E-2</v>
      </c>
      <c r="X168" s="41">
        <f>'140°C'!J23</f>
        <v>2588</v>
      </c>
      <c r="Y168" s="41">
        <f>'140°C'!K23</f>
        <v>140</v>
      </c>
      <c r="Z168" s="41">
        <f>'140°C'!L23</f>
        <v>2</v>
      </c>
      <c r="AA168" s="41" t="str">
        <f>'140°C'!M23</f>
        <v>H391</v>
      </c>
      <c r="AB168" s="41" t="str">
        <f>'140°C'!N23</f>
        <v>nh4 contam</v>
      </c>
    </row>
    <row r="169" spans="1:28">
      <c r="A169" s="86">
        <f t="shared" si="12"/>
        <v>0.29988908335720121</v>
      </c>
      <c r="B169" s="100">
        <f t="shared" si="16"/>
        <v>1.6361813999999999E-2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7"/>
        <v>0.85733249643126841</v>
      </c>
      <c r="I169" s="100">
        <f t="shared" si="13"/>
        <v>3.4747246000000002E-2</v>
      </c>
      <c r="J169">
        <f>'80°C'!J24</f>
        <v>2589</v>
      </c>
      <c r="K169">
        <f>'80°C'!K24</f>
        <v>80</v>
      </c>
      <c r="L169">
        <f>'80°C'!L24</f>
        <v>120</v>
      </c>
      <c r="M169" t="str">
        <f>'80°C'!M24</f>
        <v>H397</v>
      </c>
      <c r="N169" t="str">
        <f>'80°C'!N24</f>
        <v>NA</v>
      </c>
      <c r="O169" s="101">
        <f t="shared" si="18"/>
        <v>2.0791812460476247</v>
      </c>
      <c r="P169" s="142">
        <f t="shared" si="19"/>
        <v>7.2536404999999998E-2</v>
      </c>
      <c r="Q169">
        <f>'110°C'!J24</f>
        <v>2589</v>
      </c>
      <c r="R169">
        <f>'110°C'!K24</f>
        <v>110</v>
      </c>
      <c r="S169">
        <f>'110°C'!L24</f>
        <v>120</v>
      </c>
      <c r="T169" t="str">
        <f>'110°C'!M24</f>
        <v>H397</v>
      </c>
      <c r="U169" t="str">
        <f>'110°C'!N24</f>
        <v>NA</v>
      </c>
      <c r="V169" s="101">
        <f t="shared" si="20"/>
        <v>1.4771212547196624</v>
      </c>
      <c r="W169" s="89">
        <f t="shared" si="21"/>
        <v>4.3240122999999998E-2</v>
      </c>
      <c r="X169" s="41">
        <f>'140°C'!J24</f>
        <v>2588</v>
      </c>
      <c r="Y169" s="41">
        <f>'140°C'!K24</f>
        <v>140</v>
      </c>
      <c r="Z169" s="41">
        <f>'140°C'!L24</f>
        <v>2</v>
      </c>
      <c r="AA169" s="41" t="str">
        <f>'140°C'!M24</f>
        <v>H391</v>
      </c>
      <c r="AB169" s="41" t="str">
        <f>'140°C'!N24</f>
        <v>nh4 contam</v>
      </c>
    </row>
    <row r="170" spans="1:28">
      <c r="A170" s="86">
        <f t="shared" si="12"/>
        <v>0.29988908335720121</v>
      </c>
      <c r="B170" s="100">
        <f t="shared" si="16"/>
        <v>1.6008079000000001E-2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7"/>
        <v>1.9365137424788932</v>
      </c>
      <c r="I170" s="100">
        <f t="shared" si="13"/>
        <v>5.8854594000000003E-2</v>
      </c>
      <c r="J170">
        <f>'80°C'!J25</f>
        <v>2589</v>
      </c>
      <c r="K170">
        <f>'80°C'!K25</f>
        <v>80</v>
      </c>
      <c r="L170">
        <f>'80°C'!L25</f>
        <v>1440</v>
      </c>
      <c r="M170" t="str">
        <f>'80°C'!M25</f>
        <v>H402</v>
      </c>
      <c r="N170" t="str">
        <f>'80°C'!N25</f>
        <v>NA</v>
      </c>
      <c r="O170" s="101">
        <f t="shared" si="18"/>
        <v>2.3802112417116059</v>
      </c>
      <c r="P170" s="142">
        <f t="shared" si="19"/>
        <v>0.105725898</v>
      </c>
      <c r="Q170">
        <f>'110°C'!J25</f>
        <v>2589</v>
      </c>
      <c r="R170">
        <f>'110°C'!K25</f>
        <v>110</v>
      </c>
      <c r="S170">
        <f>'110°C'!L25</f>
        <v>240</v>
      </c>
      <c r="T170" t="str">
        <f>'110°C'!M25</f>
        <v>H397</v>
      </c>
      <c r="U170" t="str">
        <f>'110°C'!N25</f>
        <v>NA</v>
      </c>
      <c r="V170" s="101">
        <f t="shared" si="20"/>
        <v>1.7781512503836436</v>
      </c>
      <c r="W170" s="89">
        <f t="shared" si="21"/>
        <v>6.2201647999999998E-2</v>
      </c>
      <c r="X170" s="41">
        <f>'140°C'!J25</f>
        <v>2588</v>
      </c>
      <c r="Y170" s="41">
        <f>'140°C'!K25</f>
        <v>140</v>
      </c>
      <c r="Z170" s="41">
        <f>'140°C'!L25</f>
        <v>4</v>
      </c>
      <c r="AA170" s="41" t="str">
        <f>'140°C'!M25</f>
        <v>H391</v>
      </c>
      <c r="AB170" s="41" t="str">
        <f>'140°C'!N25</f>
        <v>nh4 contam</v>
      </c>
    </row>
    <row r="171" spans="1:28">
      <c r="A171" s="86">
        <f t="shared" si="12"/>
        <v>0.29988908335720121</v>
      </c>
      <c r="B171" s="100">
        <f t="shared" si="16"/>
        <v>1.6227322999999998E-2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7"/>
        <v>1.9365137424788932</v>
      </c>
      <c r="I171" s="100">
        <f t="shared" si="13"/>
        <v>5.9784104999999997E-2</v>
      </c>
      <c r="J171">
        <f>'80°C'!J26</f>
        <v>2589</v>
      </c>
      <c r="K171">
        <f>'80°C'!K26</f>
        <v>80</v>
      </c>
      <c r="L171">
        <f>'80°C'!L26</f>
        <v>1440</v>
      </c>
      <c r="M171" t="str">
        <f>'80°C'!M26</f>
        <v>H402</v>
      </c>
      <c r="N171" t="str">
        <f>'80°C'!N26</f>
        <v>NA</v>
      </c>
      <c r="O171" s="101">
        <f t="shared" si="18"/>
        <v>2.3802112417116059</v>
      </c>
      <c r="P171" s="142">
        <f t="shared" si="19"/>
        <v>0.103005444</v>
      </c>
      <c r="Q171">
        <f>'110°C'!J26</f>
        <v>2589</v>
      </c>
      <c r="R171">
        <f>'110°C'!K26</f>
        <v>110</v>
      </c>
      <c r="S171">
        <f>'110°C'!L26</f>
        <v>240</v>
      </c>
      <c r="T171" t="str">
        <f>'110°C'!M26</f>
        <v>H402</v>
      </c>
      <c r="U171" t="str">
        <f>'110°C'!N26</f>
        <v>NA</v>
      </c>
      <c r="V171" s="101">
        <f t="shared" si="20"/>
        <v>1.7781512503836436</v>
      </c>
      <c r="W171" s="89">
        <f t="shared" si="21"/>
        <v>6.270357E-2</v>
      </c>
      <c r="X171" s="41">
        <f>'140°C'!J26</f>
        <v>2588</v>
      </c>
      <c r="Y171" s="41">
        <f>'140°C'!K26</f>
        <v>140</v>
      </c>
      <c r="Z171" s="41">
        <f>'140°C'!L26</f>
        <v>4</v>
      </c>
      <c r="AA171" s="41" t="str">
        <f>'140°C'!M26</f>
        <v>H391</v>
      </c>
      <c r="AB171" s="41" t="str">
        <f>'140°C'!N26</f>
        <v>nh4 contam</v>
      </c>
    </row>
    <row r="172" spans="1:28">
      <c r="A172" s="86">
        <f t="shared" si="12"/>
        <v>0.26820360597689269</v>
      </c>
      <c r="B172" s="100">
        <f t="shared" si="16"/>
        <v>1.6709422000000002E-2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7"/>
        <v>1.6354837468149122</v>
      </c>
      <c r="I172" s="100">
        <f t="shared" si="13"/>
        <v>4.4551840000000002E-2</v>
      </c>
      <c r="J172">
        <f>'80°C'!J27</f>
        <v>2589</v>
      </c>
      <c r="K172">
        <f>'80°C'!K27</f>
        <v>80</v>
      </c>
      <c r="L172">
        <f>'80°C'!L27</f>
        <v>720</v>
      </c>
      <c r="M172" t="str">
        <f>'80°C'!M27</f>
        <v>H397</v>
      </c>
      <c r="N172" t="str">
        <f>'80°C'!N27</f>
        <v>NA</v>
      </c>
      <c r="O172" s="101">
        <f t="shared" si="18"/>
        <v>2.6812412373755872</v>
      </c>
      <c r="P172" s="142">
        <f t="shared" si="19"/>
        <v>0.12900319599999999</v>
      </c>
      <c r="Q172">
        <f>'110°C'!J27</f>
        <v>2589</v>
      </c>
      <c r="R172">
        <f>'110°C'!K27</f>
        <v>110</v>
      </c>
      <c r="S172">
        <f>'110°C'!L27</f>
        <v>480</v>
      </c>
      <c r="T172" t="str">
        <f>'110°C'!M27</f>
        <v>H397</v>
      </c>
      <c r="U172" t="str">
        <f>'110°C'!N27</f>
        <v>NA</v>
      </c>
      <c r="V172" s="101">
        <f t="shared" si="20"/>
        <v>1.954242509439325</v>
      </c>
      <c r="W172" s="89">
        <f t="shared" si="21"/>
        <v>0.27875272400000001</v>
      </c>
      <c r="X172" s="41">
        <f>'140°C'!J27</f>
        <v>2588</v>
      </c>
      <c r="Y172" s="41">
        <f>'140°C'!K27</f>
        <v>140</v>
      </c>
      <c r="Z172" s="41">
        <f>'140°C'!L27</f>
        <v>6</v>
      </c>
      <c r="AA172" s="41" t="str">
        <f>'140°C'!M27</f>
        <v>H391</v>
      </c>
      <c r="AB172" s="41" t="str">
        <f>'140°C'!N27</f>
        <v>nh4 contam</v>
      </c>
    </row>
    <row r="173" spans="1:28">
      <c r="A173" s="86">
        <f t="shared" si="12"/>
        <v>0.26820360597689269</v>
      </c>
      <c r="B173" s="100">
        <f t="shared" si="16"/>
        <v>1.6099149E-2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7"/>
        <v>1.6354837468149122</v>
      </c>
      <c r="I173" s="100">
        <f t="shared" si="13"/>
        <v>4.8038741000000003E-2</v>
      </c>
      <c r="J173">
        <f>'80°C'!J28</f>
        <v>2589</v>
      </c>
      <c r="K173">
        <f>'80°C'!K28</f>
        <v>80</v>
      </c>
      <c r="L173">
        <f>'80°C'!L28</f>
        <v>720</v>
      </c>
      <c r="M173" t="str">
        <f>'80°C'!M28</f>
        <v>H402</v>
      </c>
      <c r="N173" t="str">
        <f>'80°C'!N28</f>
        <v>NA</v>
      </c>
      <c r="O173" s="101">
        <f t="shared" si="18"/>
        <v>2.6812412373755872</v>
      </c>
      <c r="P173" s="142">
        <f t="shared" si="19"/>
        <v>0.13075342100000001</v>
      </c>
      <c r="Q173">
        <f>'110°C'!J28</f>
        <v>2589</v>
      </c>
      <c r="R173">
        <f>'110°C'!K28</f>
        <v>110</v>
      </c>
      <c r="S173">
        <f>'110°C'!L28</f>
        <v>480</v>
      </c>
      <c r="T173" t="str">
        <f>'110°C'!M28</f>
        <v>H402</v>
      </c>
      <c r="U173" t="str">
        <f>'110°C'!N28</f>
        <v>NA</v>
      </c>
      <c r="V173" s="101">
        <f t="shared" si="20"/>
        <v>1.954242509439325</v>
      </c>
      <c r="W173" s="89">
        <f t="shared" si="21"/>
        <v>8.6640581999999994E-2</v>
      </c>
      <c r="X173" s="41">
        <f>'140°C'!J28</f>
        <v>2588</v>
      </c>
      <c r="Y173" s="41">
        <f>'140°C'!K28</f>
        <v>140</v>
      </c>
      <c r="Z173" s="41">
        <f>'140°C'!L28</f>
        <v>6</v>
      </c>
      <c r="AA173" s="41" t="str">
        <f>'140°C'!M28</f>
        <v>H391</v>
      </c>
      <c r="AB173" s="41" t="str">
        <f>'140°C'!N28</f>
        <v>nh4 contam</v>
      </c>
    </row>
    <row r="174" spans="1:28">
      <c r="A174" s="86">
        <f t="shared" si="12"/>
        <v>0.26820360597689269</v>
      </c>
      <c r="B174" s="100">
        <f t="shared" si="16"/>
        <v>1.6379214999999999E-2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7"/>
        <v>0.85733249643126841</v>
      </c>
      <c r="I174" s="100">
        <f t="shared" si="13"/>
        <v>5.2193228000000001E-2</v>
      </c>
      <c r="J174">
        <f>'80°C'!J29</f>
        <v>4126</v>
      </c>
      <c r="K174">
        <f>'80°C'!K29</f>
        <v>80</v>
      </c>
      <c r="L174">
        <f>'80°C'!L29</f>
        <v>120</v>
      </c>
      <c r="M174" t="str">
        <f>'80°C'!M29</f>
        <v>H398</v>
      </c>
      <c r="N174" t="str">
        <f>'80°C'!N29</f>
        <v>NA</v>
      </c>
      <c r="O174" s="101">
        <f t="shared" si="18"/>
        <v>2.0791812460476247</v>
      </c>
      <c r="P174" s="142">
        <f t="shared" si="19"/>
        <v>8.6455167999999999E-2</v>
      </c>
      <c r="Q174">
        <f>'110°C'!J29</f>
        <v>4126</v>
      </c>
      <c r="R174">
        <f>'110°C'!K29</f>
        <v>110</v>
      </c>
      <c r="S174">
        <f>'110°C'!L29</f>
        <v>120</v>
      </c>
      <c r="T174" t="str">
        <f>'110°C'!M29</f>
        <v>H398</v>
      </c>
      <c r="U174" t="str">
        <f>'110°C'!N29</f>
        <v>NA</v>
      </c>
      <c r="V174" s="101">
        <f t="shared" si="20"/>
        <v>2.0791812460476247</v>
      </c>
      <c r="W174" s="89">
        <f t="shared" si="21"/>
        <v>0.10052915599999999</v>
      </c>
      <c r="X174" s="41">
        <f>'140°C'!J29</f>
        <v>2588</v>
      </c>
      <c r="Y174" s="41">
        <f>'140°C'!K29</f>
        <v>140</v>
      </c>
      <c r="Z174" s="41">
        <f>'140°C'!L29</f>
        <v>8</v>
      </c>
      <c r="AA174" s="41" t="str">
        <f>'140°C'!M29</f>
        <v>H391</v>
      </c>
      <c r="AB174" s="41" t="str">
        <f>'140°C'!N29</f>
        <v>nh4 contam</v>
      </c>
    </row>
    <row r="175" spans="1:28">
      <c r="A175" s="86">
        <f t="shared" si="12"/>
        <v>0.26820360597689269</v>
      </c>
      <c r="B175" s="100">
        <f t="shared" si="16"/>
        <v>1.6406397E-2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7"/>
        <v>0.85733249643126841</v>
      </c>
      <c r="I175" s="100">
        <f t="shared" si="13"/>
        <v>4.949373E-2</v>
      </c>
      <c r="J175">
        <f>'80°C'!J30</f>
        <v>4126</v>
      </c>
      <c r="K175">
        <f>'80°C'!K30</f>
        <v>80</v>
      </c>
      <c r="L175">
        <f>'80°C'!L30</f>
        <v>120</v>
      </c>
      <c r="M175" t="str">
        <f>'80°C'!M30</f>
        <v>H420</v>
      </c>
      <c r="N175" t="str">
        <f>'80°C'!N30</f>
        <v>NA</v>
      </c>
      <c r="O175" s="101">
        <f t="shared" si="18"/>
        <v>2.0791812460476247</v>
      </c>
      <c r="P175" s="142">
        <f t="shared" si="19"/>
        <v>9.0481155999999993E-2</v>
      </c>
      <c r="Q175">
        <f>'110°C'!J30</f>
        <v>4126</v>
      </c>
      <c r="R175">
        <f>'110°C'!K30</f>
        <v>110</v>
      </c>
      <c r="S175">
        <f>'110°C'!L30</f>
        <v>120</v>
      </c>
      <c r="T175" t="str">
        <f>'110°C'!M30</f>
        <v>H398</v>
      </c>
      <c r="U175" t="str">
        <f>'110°C'!N30</f>
        <v>NA</v>
      </c>
      <c r="V175" s="101">
        <f t="shared" si="20"/>
        <v>2.0791812460476247</v>
      </c>
      <c r="W175" s="89">
        <f t="shared" si="21"/>
        <v>8.5336059000000006E-2</v>
      </c>
      <c r="X175" s="41">
        <f>'140°C'!J30</f>
        <v>2588</v>
      </c>
      <c r="Y175" s="41">
        <f>'140°C'!K30</f>
        <v>140</v>
      </c>
      <c r="Z175" s="41">
        <f>'140°C'!L30</f>
        <v>8</v>
      </c>
      <c r="AA175" s="41" t="str">
        <f>'140°C'!M30</f>
        <v>H391</v>
      </c>
      <c r="AB175" s="41" t="str">
        <f>'140°C'!N30</f>
        <v>nh4 contam</v>
      </c>
    </row>
    <row r="176" spans="1:28">
      <c r="A176" s="86">
        <f t="shared" si="12"/>
        <v>0.26820360597689269</v>
      </c>
      <c r="B176" s="100">
        <f t="shared" si="16"/>
        <v>1.5024028E-2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7"/>
        <v>1.9365137424788932</v>
      </c>
      <c r="I176" s="100">
        <f t="shared" si="13"/>
        <v>6.1622811999999999E-2</v>
      </c>
      <c r="J176">
        <f>'80°C'!J31</f>
        <v>4126</v>
      </c>
      <c r="K176">
        <f>'80°C'!K31</f>
        <v>80</v>
      </c>
      <c r="L176">
        <f>'80°C'!L31</f>
        <v>1440</v>
      </c>
      <c r="M176" t="str">
        <f>'80°C'!M31</f>
        <v>H420</v>
      </c>
      <c r="N176" t="str">
        <f>'80°C'!N31</f>
        <v>NA</v>
      </c>
      <c r="O176" s="101">
        <f t="shared" si="18"/>
        <v>2.3802112417116059</v>
      </c>
      <c r="P176" s="142">
        <f t="shared" si="19"/>
        <v>0.11353368899999999</v>
      </c>
      <c r="Q176">
        <f>'110°C'!J31</f>
        <v>4126</v>
      </c>
      <c r="R176">
        <f>'110°C'!K31</f>
        <v>110</v>
      </c>
      <c r="S176">
        <f>'110°C'!L31</f>
        <v>240</v>
      </c>
      <c r="T176" t="str">
        <f>'110°C'!M31</f>
        <v>H398</v>
      </c>
      <c r="U176" t="str">
        <f>'110°C'!N31</f>
        <v>NA</v>
      </c>
      <c r="V176" s="101">
        <f t="shared" si="20"/>
        <v>2.5563025007672873</v>
      </c>
      <c r="W176" s="89">
        <f t="shared" si="21"/>
        <v>0.133859544</v>
      </c>
      <c r="X176" s="41">
        <f>'140°C'!J31</f>
        <v>2588</v>
      </c>
      <c r="Y176" s="41">
        <f>'140°C'!K31</f>
        <v>140</v>
      </c>
      <c r="Z176" s="41">
        <f>'140°C'!L31</f>
        <v>24</v>
      </c>
      <c r="AA176" s="41" t="str">
        <f>'140°C'!M31</f>
        <v>H420</v>
      </c>
      <c r="AB176" s="41" t="str">
        <f>'140°C'!N31</f>
        <v>NA</v>
      </c>
    </row>
    <row r="177" spans="1:28">
      <c r="A177" s="86">
        <f t="shared" si="12"/>
        <v>0.26820360597689269</v>
      </c>
      <c r="B177" s="100">
        <f t="shared" si="16"/>
        <v>1.6197504000000001E-2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7"/>
        <v>1.9365137424788932</v>
      </c>
      <c r="I177" s="100">
        <f t="shared" si="13"/>
        <v>7.3501708999999998E-2</v>
      </c>
      <c r="J177">
        <f>'80°C'!J32</f>
        <v>4126</v>
      </c>
      <c r="K177">
        <f>'80°C'!K32</f>
        <v>80</v>
      </c>
      <c r="L177">
        <f>'80°C'!L32</f>
        <v>1440</v>
      </c>
      <c r="M177" t="str">
        <f>'80°C'!M32</f>
        <v>H420</v>
      </c>
      <c r="N177" t="str">
        <f>'80°C'!N32</f>
        <v>NA</v>
      </c>
      <c r="O177" s="101">
        <f t="shared" si="18"/>
        <v>2.3802112417116059</v>
      </c>
      <c r="P177" s="142">
        <f t="shared" si="19"/>
        <v>0.118511703</v>
      </c>
      <c r="Q177">
        <f>'110°C'!J32</f>
        <v>4126</v>
      </c>
      <c r="R177">
        <f>'110°C'!K32</f>
        <v>110</v>
      </c>
      <c r="S177">
        <f>'110°C'!L32</f>
        <v>240</v>
      </c>
      <c r="T177" t="str">
        <f>'110°C'!M32</f>
        <v>H398</v>
      </c>
      <c r="U177" t="str">
        <f>'110°C'!N32</f>
        <v>NA</v>
      </c>
      <c r="V177" s="101">
        <f t="shared" si="20"/>
        <v>2.5563025007672873</v>
      </c>
      <c r="W177" s="89">
        <f t="shared" si="21"/>
        <v>0.15771084799999999</v>
      </c>
      <c r="X177" s="41">
        <f>'140°C'!J32</f>
        <v>2588</v>
      </c>
      <c r="Y177" s="41">
        <f>'140°C'!K32</f>
        <v>140</v>
      </c>
      <c r="Z177" s="41">
        <f>'140°C'!L32</f>
        <v>24</v>
      </c>
      <c r="AA177" s="41" t="str">
        <f>'140°C'!M32</f>
        <v>H391</v>
      </c>
      <c r="AB177" s="41" t="str">
        <f>'140°C'!N32</f>
        <v>nh4 contam</v>
      </c>
    </row>
    <row r="178" spans="1:28">
      <c r="A178" s="86">
        <f t="shared" si="12"/>
        <v>0.26820360597689269</v>
      </c>
      <c r="B178" s="100">
        <f t="shared" si="16"/>
        <v>1.5582148000000001E-2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7"/>
        <v>1.6354837468149122</v>
      </c>
      <c r="I178" s="100">
        <f t="shared" si="13"/>
        <v>3.3632032999999999E-2</v>
      </c>
      <c r="J178">
        <f>'80°C'!J33</f>
        <v>4126</v>
      </c>
      <c r="K178">
        <f>'80°C'!K33</f>
        <v>80</v>
      </c>
      <c r="L178">
        <f>'80°C'!L33</f>
        <v>720</v>
      </c>
      <c r="M178" t="str">
        <f>'80°C'!M33</f>
        <v>H398</v>
      </c>
      <c r="N178" t="str">
        <f>'80°C'!N33</f>
        <v>NA</v>
      </c>
      <c r="O178" s="101">
        <f t="shared" si="18"/>
        <v>2.6812412373755872</v>
      </c>
      <c r="P178" s="142">
        <f t="shared" si="19"/>
        <v>0.13810325100000001</v>
      </c>
      <c r="Q178">
        <f>'110°C'!J33</f>
        <v>4126</v>
      </c>
      <c r="R178">
        <f>'110°C'!K33</f>
        <v>110</v>
      </c>
      <c r="S178">
        <f>'110°C'!L33</f>
        <v>480</v>
      </c>
      <c r="T178" t="str">
        <f>'110°C'!M33</f>
        <v>H398</v>
      </c>
      <c r="U178" t="str">
        <f>'110°C'!N33</f>
        <v>NA</v>
      </c>
      <c r="V178" s="101">
        <f t="shared" si="20"/>
        <v>2.8573324964312685</v>
      </c>
      <c r="W178" s="89">
        <f t="shared" si="21"/>
        <v>0.161235031</v>
      </c>
      <c r="X178" s="41">
        <f>'140°C'!J33</f>
        <v>2588</v>
      </c>
      <c r="Y178" s="41">
        <f>'140°C'!K33</f>
        <v>140</v>
      </c>
      <c r="Z178" s="41">
        <f>'140°C'!L33</f>
        <v>48</v>
      </c>
      <c r="AA178" s="41" t="str">
        <f>'140°C'!M33</f>
        <v>G483</v>
      </c>
      <c r="AB178" s="41" t="str">
        <f>'140°C'!N33</f>
        <v>NA</v>
      </c>
    </row>
    <row r="179" spans="1:28">
      <c r="A179" s="86">
        <f t="shared" si="12"/>
        <v>0.26820360597689269</v>
      </c>
      <c r="B179" s="100">
        <f t="shared" si="16"/>
        <v>1.8524043E-2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7"/>
        <v>1.6354837468149122</v>
      </c>
      <c r="I179" s="100">
        <f t="shared" si="13"/>
        <v>3.5384365000000001E-2</v>
      </c>
      <c r="J179">
        <f>'80°C'!J34</f>
        <v>4126</v>
      </c>
      <c r="K179">
        <f>'80°C'!K34</f>
        <v>80</v>
      </c>
      <c r="L179">
        <f>'80°C'!L34</f>
        <v>720</v>
      </c>
      <c r="M179" t="str">
        <f>'80°C'!M34</f>
        <v>H420</v>
      </c>
      <c r="N179" t="str">
        <f>'80°C'!N34</f>
        <v>NA</v>
      </c>
      <c r="O179" s="101">
        <f t="shared" si="18"/>
        <v>2.6812412373755872</v>
      </c>
      <c r="P179" s="142">
        <f t="shared" si="19"/>
        <v>0.14396366499999999</v>
      </c>
      <c r="Q179">
        <f>'110°C'!J34</f>
        <v>4126</v>
      </c>
      <c r="R179">
        <f>'110°C'!K34</f>
        <v>110</v>
      </c>
      <c r="S179">
        <f>'110°C'!L34</f>
        <v>480</v>
      </c>
      <c r="T179" t="str">
        <f>'110°C'!M34</f>
        <v>H398</v>
      </c>
      <c r="U179" t="str">
        <f>'110°C'!N34</f>
        <v>NA</v>
      </c>
      <c r="V179" s="101">
        <f t="shared" si="20"/>
        <v>2.8573324964312685</v>
      </c>
      <c r="W179" s="89">
        <f t="shared" si="21"/>
        <v>0.16616123299999999</v>
      </c>
      <c r="X179" s="41">
        <f>'140°C'!J34</f>
        <v>2588</v>
      </c>
      <c r="Y179" s="41">
        <f>'140°C'!K34</f>
        <v>140</v>
      </c>
      <c r="Z179" s="41">
        <f>'140°C'!L34</f>
        <v>48</v>
      </c>
      <c r="AA179" s="41" t="str">
        <f>'140°C'!M34</f>
        <v>G483</v>
      </c>
      <c r="AB179" s="41" t="str">
        <f>'140°C'!N34</f>
        <v>NA</v>
      </c>
    </row>
    <row r="180" spans="1:28">
      <c r="A180" s="86">
        <f t="shared" si="12"/>
        <v>0.26820360597689269</v>
      </c>
      <c r="B180" s="100">
        <f t="shared" si="16"/>
        <v>1.6096432000000001E-2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7"/>
        <v>0.85733249643126841</v>
      </c>
      <c r="I180" s="100">
        <f t="shared" si="13"/>
        <v>3.6906364999999997E-2</v>
      </c>
      <c r="J180">
        <f>'80°C'!J35</f>
        <v>4129</v>
      </c>
      <c r="K180">
        <f>'80°C'!K35</f>
        <v>80</v>
      </c>
      <c r="L180">
        <f>'80°C'!L35</f>
        <v>120</v>
      </c>
      <c r="M180" t="str">
        <f>'80°C'!M35</f>
        <v>H398</v>
      </c>
      <c r="N180" t="str">
        <f>'80°C'!N35</f>
        <v>NA</v>
      </c>
      <c r="O180" s="101">
        <f t="shared" si="18"/>
        <v>2.0791812460476247</v>
      </c>
      <c r="P180" s="142">
        <f t="shared" si="19"/>
        <v>7.9102387999999996E-2</v>
      </c>
      <c r="Q180">
        <f>'110°C'!J35</f>
        <v>4129</v>
      </c>
      <c r="R180">
        <f>'110°C'!K35</f>
        <v>110</v>
      </c>
      <c r="S180">
        <f>'110°C'!L35</f>
        <v>120</v>
      </c>
      <c r="T180" t="str">
        <f>'110°C'!M35</f>
        <v>H398</v>
      </c>
      <c r="U180" t="str">
        <f>'110°C'!N35</f>
        <v>NA</v>
      </c>
      <c r="V180" s="101">
        <f t="shared" si="20"/>
        <v>2.8573324964312685</v>
      </c>
      <c r="W180" s="89">
        <f t="shared" si="21"/>
        <v>0.18051764300000001</v>
      </c>
      <c r="X180" s="41">
        <f>'140°C'!J35</f>
        <v>2588</v>
      </c>
      <c r="Y180" s="41">
        <f>'140°C'!K35</f>
        <v>140</v>
      </c>
      <c r="Z180" s="41">
        <f>'140°C'!L35</f>
        <v>48</v>
      </c>
      <c r="AA180" s="41" t="str">
        <f>'140°C'!M35</f>
        <v>H391</v>
      </c>
      <c r="AB180" s="41" t="str">
        <f>'140°C'!N35</f>
        <v>nh4 contam</v>
      </c>
    </row>
    <row r="181" spans="1:28">
      <c r="A181" s="86">
        <f t="shared" si="12"/>
        <v>0.26820360597689269</v>
      </c>
      <c r="B181" s="100">
        <f t="shared" si="16"/>
        <v>1.5588647000000001E-2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 s="86">
        <f t="shared" si="17"/>
        <v>0.85733249643126841</v>
      </c>
      <c r="I181" s="100">
        <f t="shared" si="13"/>
        <v>3.2367949999999999E-2</v>
      </c>
      <c r="J181">
        <f>'80°C'!J36</f>
        <v>4129</v>
      </c>
      <c r="K181">
        <f>'80°C'!K36</f>
        <v>80</v>
      </c>
      <c r="L181">
        <f>'80°C'!L36</f>
        <v>120</v>
      </c>
      <c r="M181" t="str">
        <f>'80°C'!M36</f>
        <v>H398</v>
      </c>
      <c r="N181" t="str">
        <f>'80°C'!N36</f>
        <v>NA</v>
      </c>
      <c r="O181" s="101">
        <f t="shared" si="18"/>
        <v>2.0791812460476247</v>
      </c>
      <c r="P181" s="142">
        <f t="shared" si="19"/>
        <v>7.6823375999999999E-2</v>
      </c>
      <c r="Q181">
        <f>'110°C'!J36</f>
        <v>4129</v>
      </c>
      <c r="R181">
        <f>'110°C'!K36</f>
        <v>110</v>
      </c>
      <c r="S181">
        <f>'110°C'!L36</f>
        <v>120</v>
      </c>
      <c r="T181" t="str">
        <f>'110°C'!M36</f>
        <v>H398</v>
      </c>
      <c r="U181" t="str">
        <f>'110°C'!N36</f>
        <v>NA</v>
      </c>
      <c r="V181" s="101">
        <f t="shared" si="20"/>
        <v>2.8573324964312685</v>
      </c>
      <c r="W181" s="89">
        <f t="shared" si="21"/>
        <v>0.14878101199999999</v>
      </c>
      <c r="X181" s="41">
        <f>'140°C'!J36</f>
        <v>2588</v>
      </c>
      <c r="Y181" s="41">
        <f>'140°C'!K36</f>
        <v>140</v>
      </c>
      <c r="Z181" s="41">
        <f>'140°C'!L36</f>
        <v>48</v>
      </c>
      <c r="AA181" s="41" t="str">
        <f>'140°C'!M36</f>
        <v>H391</v>
      </c>
      <c r="AB181" s="41" t="str">
        <f>'140°C'!N36</f>
        <v>nh4 contam</v>
      </c>
    </row>
    <row r="182" spans="1:28">
      <c r="A182" s="86">
        <f t="shared" si="12"/>
        <v>0.26820360597689269</v>
      </c>
      <c r="B182" s="100">
        <f t="shared" si="16"/>
        <v>1.7000370000000001E-2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 s="86">
        <f t="shared" si="17"/>
        <v>1.9365137424788932</v>
      </c>
      <c r="I182" s="100">
        <f t="shared" si="13"/>
        <v>5.8357600000000003E-2</v>
      </c>
      <c r="J182">
        <f>'80°C'!J37</f>
        <v>4129</v>
      </c>
      <c r="K182">
        <f>'80°C'!K37</f>
        <v>80</v>
      </c>
      <c r="L182">
        <f>'80°C'!L37</f>
        <v>1440</v>
      </c>
      <c r="M182" t="str">
        <f>'80°C'!M37</f>
        <v>H398</v>
      </c>
      <c r="N182" t="str">
        <f>'80°C'!N37</f>
        <v>NA</v>
      </c>
      <c r="O182" s="101">
        <f t="shared" si="18"/>
        <v>2.3802112417116059</v>
      </c>
      <c r="P182" s="142">
        <f t="shared" si="19"/>
        <v>0.102133828</v>
      </c>
      <c r="Q182">
        <f>'110°C'!J37</f>
        <v>4129</v>
      </c>
      <c r="R182">
        <f>'110°C'!K37</f>
        <v>110</v>
      </c>
      <c r="S182">
        <f>'110°C'!L37</f>
        <v>240</v>
      </c>
      <c r="T182" t="str">
        <f>'110°C'!M37</f>
        <v>H402</v>
      </c>
      <c r="U182" t="str">
        <f>'110°C'!N37</f>
        <v>NA</v>
      </c>
      <c r="V182" s="101">
        <f t="shared" si="20"/>
        <v>3.0334237554869499</v>
      </c>
      <c r="W182" s="89">
        <f t="shared" si="21"/>
        <v>0.166129533</v>
      </c>
      <c r="X182" s="41">
        <f>'140°C'!J37</f>
        <v>2588</v>
      </c>
      <c r="Y182" s="41">
        <f>'140°C'!K37</f>
        <v>140</v>
      </c>
      <c r="Z182" s="41">
        <f>'140°C'!L37</f>
        <v>72</v>
      </c>
      <c r="AA182" s="41" t="str">
        <f>'140°C'!M37</f>
        <v>H391</v>
      </c>
      <c r="AB182" s="41" t="str">
        <f>'140°C'!N37</f>
        <v>nh4 contam</v>
      </c>
    </row>
    <row r="183" spans="1:28">
      <c r="A183" s="86">
        <f t="shared" si="12"/>
        <v>0.24930913117324674</v>
      </c>
      <c r="B183" s="100">
        <f t="shared" si="16"/>
        <v>1.5403306E-2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H183" s="86">
        <f t="shared" si="17"/>
        <v>1.9365137424788932</v>
      </c>
      <c r="I183" s="100">
        <f t="shared" si="13"/>
        <v>5.9199422000000002E-2</v>
      </c>
      <c r="J183">
        <f>'80°C'!J38</f>
        <v>4129</v>
      </c>
      <c r="K183">
        <f>'80°C'!K38</f>
        <v>80</v>
      </c>
      <c r="L183">
        <f>'80°C'!L38</f>
        <v>1440</v>
      </c>
      <c r="M183" t="str">
        <f>'80°C'!M38</f>
        <v>H398</v>
      </c>
      <c r="N183" t="str">
        <f>'80°C'!N38</f>
        <v>NA</v>
      </c>
      <c r="O183" s="101">
        <f t="shared" si="18"/>
        <v>2.3802112417116059</v>
      </c>
      <c r="P183" s="142">
        <f t="shared" si="19"/>
        <v>0.113648995</v>
      </c>
      <c r="Q183">
        <f>'110°C'!J38</f>
        <v>4129</v>
      </c>
      <c r="R183">
        <f>'110°C'!K38</f>
        <v>110</v>
      </c>
      <c r="S183">
        <f>'110°C'!L38</f>
        <v>240</v>
      </c>
      <c r="T183" t="str">
        <f>'110°C'!M38</f>
        <v>H398</v>
      </c>
      <c r="U183" t="str">
        <f>'110°C'!N38</f>
        <v>NA</v>
      </c>
      <c r="V183" s="101">
        <f t="shared" si="20"/>
        <v>3.0334237554869499</v>
      </c>
      <c r="W183" s="89">
        <f t="shared" si="21"/>
        <v>0.21383666000000001</v>
      </c>
      <c r="X183" s="41">
        <f>'140°C'!J38</f>
        <v>2588</v>
      </c>
      <c r="Y183" s="41">
        <f>'140°C'!K38</f>
        <v>140</v>
      </c>
      <c r="Z183" s="41">
        <f>'140°C'!L38</f>
        <v>72</v>
      </c>
      <c r="AA183" s="41" t="str">
        <f>'140°C'!M38</f>
        <v>H391</v>
      </c>
      <c r="AB183" s="41" t="str">
        <f>'140°C'!N38</f>
        <v>nh4 contam</v>
      </c>
    </row>
    <row r="184" spans="1:28">
      <c r="A184" s="86">
        <f t="shared" si="12"/>
        <v>0.24930913117324674</v>
      </c>
      <c r="B184" s="100">
        <f t="shared" si="16"/>
        <v>1.5871858999999999E-2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H184" s="86">
        <f t="shared" si="17"/>
        <v>1.6354837468149122</v>
      </c>
      <c r="I184" s="100">
        <f t="shared" si="13"/>
        <v>4.5746865999999997E-2</v>
      </c>
      <c r="J184">
        <f>'80°C'!J39</f>
        <v>4129</v>
      </c>
      <c r="K184">
        <f>'80°C'!K39</f>
        <v>80</v>
      </c>
      <c r="L184">
        <f>'80°C'!L39</f>
        <v>720</v>
      </c>
      <c r="M184" t="str">
        <f>'80°C'!M39</f>
        <v>H420</v>
      </c>
      <c r="N184" t="str">
        <f>'80°C'!N39</f>
        <v>NA</v>
      </c>
      <c r="O184" s="101">
        <f t="shared" si="18"/>
        <v>2.6812412373755872</v>
      </c>
      <c r="P184" s="142">
        <f t="shared" si="19"/>
        <v>0.110748579</v>
      </c>
      <c r="Q184">
        <f>'110°C'!J39</f>
        <v>4129</v>
      </c>
      <c r="R184">
        <f>'110°C'!K39</f>
        <v>110</v>
      </c>
      <c r="S184">
        <f>'110°C'!L39</f>
        <v>480</v>
      </c>
      <c r="T184" t="str">
        <f>'110°C'!M39</f>
        <v>H398</v>
      </c>
      <c r="U184" t="str">
        <f>'110°C'!N39</f>
        <v>NA</v>
      </c>
      <c r="V184" s="101">
        <f t="shared" si="20"/>
        <v>3.1583624920952498</v>
      </c>
      <c r="W184" s="89">
        <f t="shared" si="21"/>
        <v>0.21077940000000001</v>
      </c>
      <c r="X184" s="41">
        <f>'140°C'!J39</f>
        <v>2588</v>
      </c>
      <c r="Y184" s="41">
        <f>'140°C'!K39</f>
        <v>140</v>
      </c>
      <c r="Z184" s="41">
        <f>'140°C'!L39</f>
        <v>96</v>
      </c>
      <c r="AA184" s="41" t="str">
        <f>'140°C'!M39</f>
        <v>H391</v>
      </c>
      <c r="AB184" s="41" t="str">
        <f>'140°C'!N39</f>
        <v>nh4 contam</v>
      </c>
    </row>
    <row r="185" spans="1:28">
      <c r="A185" s="86">
        <f t="shared" si="12"/>
        <v>0.24930913117324674</v>
      </c>
      <c r="B185" s="100">
        <f t="shared" si="16"/>
        <v>1.5117698000000001E-2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H185" s="86">
        <f t="shared" si="17"/>
        <v>1.6354837468149122</v>
      </c>
      <c r="I185" s="100">
        <f t="shared" si="13"/>
        <v>4.1431938000000001E-2</v>
      </c>
      <c r="J185">
        <f>'80°C'!J40</f>
        <v>4129</v>
      </c>
      <c r="K185">
        <f>'80°C'!K40</f>
        <v>80</v>
      </c>
      <c r="L185">
        <f>'80°C'!L40</f>
        <v>720</v>
      </c>
      <c r="M185" t="str">
        <f>'80°C'!M40</f>
        <v>H398</v>
      </c>
      <c r="N185" t="str">
        <f>'80°C'!N40</f>
        <v>NA</v>
      </c>
      <c r="O185" s="101">
        <f t="shared" si="18"/>
        <v>2.6812412373755872</v>
      </c>
      <c r="P185" s="142">
        <f t="shared" si="19"/>
        <v>0.13301248500000001</v>
      </c>
      <c r="Q185">
        <f>'110°C'!J40</f>
        <v>4129</v>
      </c>
      <c r="R185">
        <f>'110°C'!K40</f>
        <v>110</v>
      </c>
      <c r="S185">
        <f>'110°C'!L40</f>
        <v>480</v>
      </c>
      <c r="T185" t="str">
        <f>'110°C'!M40</f>
        <v>H420</v>
      </c>
      <c r="U185" t="str">
        <f>'110°C'!N40</f>
        <v>NA</v>
      </c>
      <c r="V185" s="101">
        <f t="shared" si="20"/>
        <v>3.1583624920952498</v>
      </c>
      <c r="W185" s="89">
        <f t="shared" si="21"/>
        <v>0.44592481499999997</v>
      </c>
      <c r="X185" s="41">
        <f>'140°C'!J40</f>
        <v>2588</v>
      </c>
      <c r="Y185" s="41">
        <f>'140°C'!K40</f>
        <v>140</v>
      </c>
      <c r="Z185" s="41">
        <f>'140°C'!L40</f>
        <v>96</v>
      </c>
      <c r="AA185" s="41" t="str">
        <f>'140°C'!M40</f>
        <v>H391</v>
      </c>
      <c r="AB185" s="41" t="str">
        <f>'140°C'!N40</f>
        <v>nh4 contam</v>
      </c>
    </row>
    <row r="186" spans="1:28">
      <c r="A186" s="86">
        <f t="shared" si="12"/>
        <v>6.4986608109166386E-2</v>
      </c>
      <c r="B186" s="100">
        <f t="shared" si="16"/>
        <v>1.6409531000000002E-2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 s="101">
        <f t="shared" si="20"/>
        <v>3.255272505103306</v>
      </c>
      <c r="W186" s="89">
        <f t="shared" si="21"/>
        <v>0.21176371199999999</v>
      </c>
      <c r="X186" s="41">
        <f>'140°C'!J41</f>
        <v>2588</v>
      </c>
      <c r="Y186" s="41">
        <f>'140°C'!K41</f>
        <v>140</v>
      </c>
      <c r="Z186" s="41">
        <f>'140°C'!L41</f>
        <v>120</v>
      </c>
      <c r="AA186" s="41" t="str">
        <f>'140°C'!M41</f>
        <v>H391</v>
      </c>
      <c r="AB186" s="41" t="str">
        <f>'140°C'!N41</f>
        <v>nh4 contam</v>
      </c>
    </row>
    <row r="187" spans="1:28">
      <c r="A187" s="86">
        <f t="shared" si="12"/>
        <v>6.4986608109166386E-2</v>
      </c>
      <c r="B187" s="100">
        <f t="shared" si="16"/>
        <v>1.6888013E-2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 s="101">
        <f t="shared" si="20"/>
        <v>3.255272505103306</v>
      </c>
      <c r="W187" s="89">
        <f t="shared" si="21"/>
        <v>0.433038376</v>
      </c>
      <c r="X187" s="41">
        <f>'140°C'!J42</f>
        <v>2588</v>
      </c>
      <c r="Y187" s="41">
        <f>'140°C'!K42</f>
        <v>140</v>
      </c>
      <c r="Z187" s="41">
        <f>'140°C'!L42</f>
        <v>120</v>
      </c>
      <c r="AA187" s="41" t="str">
        <f>'140°C'!M42</f>
        <v>H391</v>
      </c>
      <c r="AB187" s="41" t="str">
        <f>'140°C'!N42</f>
        <v>nh4 contam</v>
      </c>
    </row>
    <row r="188" spans="1:28">
      <c r="A188" s="86">
        <f t="shared" si="12"/>
        <v>6.4986608109166386E-2</v>
      </c>
      <c r="B188" s="100">
        <f t="shared" si="16"/>
        <v>1.5281853999999999E-2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 s="101">
        <f t="shared" si="20"/>
        <v>1.1760912590556813</v>
      </c>
      <c r="W188" s="89">
        <f t="shared" si="21"/>
        <v>3.5078613000000002E-2</v>
      </c>
      <c r="X188" s="41">
        <f>'140°C'!J43</f>
        <v>2589</v>
      </c>
      <c r="Y188" s="41">
        <f>'140°C'!K43</f>
        <v>140</v>
      </c>
      <c r="Z188" s="41">
        <f>'140°C'!L43</f>
        <v>1</v>
      </c>
      <c r="AA188" s="41" t="str">
        <f>'140°C'!M43</f>
        <v>H397</v>
      </c>
      <c r="AB188" s="41" t="str">
        <f>'140°C'!N43</f>
        <v>NA</v>
      </c>
    </row>
    <row r="189" spans="1:28">
      <c r="A189" s="86">
        <f t="shared" si="12"/>
        <v>6.4986608109166386E-2</v>
      </c>
      <c r="B189" s="100">
        <f t="shared" si="16"/>
        <v>1.5575111000000001E-2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 s="101">
        <f t="shared" si="20"/>
        <v>1.1760912590556813</v>
      </c>
      <c r="W189" s="89">
        <f t="shared" si="21"/>
        <v>3.3937297999999998E-2</v>
      </c>
      <c r="X189" s="41">
        <f>'140°C'!J44</f>
        <v>2589</v>
      </c>
      <c r="Y189" s="41">
        <f>'140°C'!K44</f>
        <v>140</v>
      </c>
      <c r="Z189" s="41">
        <f>'140°C'!L44</f>
        <v>1</v>
      </c>
      <c r="AA189" s="41" t="str">
        <f>'140°C'!M44</f>
        <v>H397</v>
      </c>
      <c r="AB189" s="41" t="str">
        <f>'140°C'!N44</f>
        <v>NA</v>
      </c>
    </row>
    <row r="190" spans="1:28">
      <c r="A190" s="86">
        <f t="shared" si="12"/>
        <v>0.24930913117324674</v>
      </c>
      <c r="B190" s="100">
        <f t="shared" si="16"/>
        <v>1.6776536000000002E-2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 s="101">
        <f t="shared" si="20"/>
        <v>1.4771212547196624</v>
      </c>
      <c r="W190" s="89">
        <f t="shared" si="21"/>
        <v>3.9242893000000001E-2</v>
      </c>
      <c r="X190" s="41">
        <f>'140°C'!J45</f>
        <v>2589</v>
      </c>
      <c r="Y190" s="41">
        <f>'140°C'!K45</f>
        <v>140</v>
      </c>
      <c r="Z190" s="41">
        <f>'140°C'!L45</f>
        <v>2</v>
      </c>
      <c r="AA190" s="41" t="str">
        <f>'140°C'!M45</f>
        <v>H397</v>
      </c>
      <c r="AB190" s="41" t="str">
        <f>'140°C'!N45</f>
        <v>NA</v>
      </c>
    </row>
    <row r="191" spans="1:28">
      <c r="A191" s="86">
        <f t="shared" si="12"/>
        <v>0.24930913117324674</v>
      </c>
      <c r="B191" s="100">
        <f t="shared" si="16"/>
        <v>1.5003298E-2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H191"/>
      <c r="I191"/>
      <c r="J191"/>
      <c r="K191"/>
      <c r="L191"/>
      <c r="M191"/>
      <c r="N191"/>
      <c r="V191" s="101">
        <f t="shared" si="20"/>
        <v>1.4771212547196624</v>
      </c>
      <c r="W191" s="89">
        <f t="shared" si="21"/>
        <v>4.0251370000000002E-2</v>
      </c>
      <c r="X191" s="41">
        <f>'140°C'!J46</f>
        <v>2589</v>
      </c>
      <c r="Y191" s="41">
        <f>'140°C'!K46</f>
        <v>140</v>
      </c>
      <c r="Z191" s="41">
        <f>'140°C'!L46</f>
        <v>2</v>
      </c>
      <c r="AA191" s="41" t="str">
        <f>'140°C'!M46</f>
        <v>H397</v>
      </c>
      <c r="AB191" s="41" t="str">
        <f>'140°C'!N46</f>
        <v>NA</v>
      </c>
    </row>
    <row r="192" spans="1:28">
      <c r="A192" s="86">
        <f t="shared" si="12"/>
        <v>0.24930913117324674</v>
      </c>
      <c r="B192" s="100">
        <f t="shared" si="16"/>
        <v>1.5555114E-2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V192" s="101">
        <f t="shared" si="20"/>
        <v>1.7781512503836436</v>
      </c>
      <c r="W192" s="89">
        <f t="shared" si="21"/>
        <v>4.9274400000000003E-2</v>
      </c>
      <c r="X192" s="41">
        <f>'140°C'!J47</f>
        <v>2589</v>
      </c>
      <c r="Y192" s="41">
        <f>'140°C'!K47</f>
        <v>140</v>
      </c>
      <c r="Z192" s="41">
        <f>'140°C'!L47</f>
        <v>4</v>
      </c>
      <c r="AA192" s="41" t="str">
        <f>'140°C'!M47</f>
        <v>H397</v>
      </c>
      <c r="AB192" s="41" t="str">
        <f>'140°C'!N47</f>
        <v>NA</v>
      </c>
    </row>
    <row r="193" spans="1:28">
      <c r="A193" s="86">
        <f t="shared" si="12"/>
        <v>0.29988908335720121</v>
      </c>
      <c r="B193" s="100">
        <f t="shared" si="16"/>
        <v>1.4597681E-2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V193" s="101">
        <f t="shared" si="20"/>
        <v>1.7781512503836436</v>
      </c>
      <c r="W193" s="89">
        <f t="shared" si="21"/>
        <v>5.0990764000000001E-2</v>
      </c>
      <c r="X193" s="41">
        <f>'140°C'!J48</f>
        <v>2589</v>
      </c>
      <c r="Y193" s="41">
        <f>'140°C'!K48</f>
        <v>140</v>
      </c>
      <c r="Z193" s="41">
        <f>'140°C'!L48</f>
        <v>4</v>
      </c>
      <c r="AA193" s="41" t="str">
        <f>'140°C'!M48</f>
        <v>H397</v>
      </c>
      <c r="AB193" s="41" t="str">
        <f>'140°C'!N48</f>
        <v>NA</v>
      </c>
    </row>
    <row r="194" spans="1:28">
      <c r="A194" s="86">
        <f t="shared" si="12"/>
        <v>0.29988908335720121</v>
      </c>
      <c r="B194" s="100">
        <f t="shared" si="16"/>
        <v>1.5340588E-2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V194" s="101">
        <f t="shared" si="20"/>
        <v>1.954242509439325</v>
      </c>
      <c r="W194" s="89">
        <f t="shared" si="21"/>
        <v>6.0967703999999998E-2</v>
      </c>
      <c r="X194" s="41">
        <f>'140°C'!J49</f>
        <v>2589</v>
      </c>
      <c r="Y194" s="41">
        <f>'140°C'!K49</f>
        <v>140</v>
      </c>
      <c r="Z194" s="41">
        <f>'140°C'!L49</f>
        <v>6</v>
      </c>
      <c r="AA194" s="41" t="str">
        <f>'140°C'!M49</f>
        <v>H397</v>
      </c>
      <c r="AB194" s="41" t="str">
        <f>'140°C'!N49</f>
        <v>NA</v>
      </c>
    </row>
    <row r="195" spans="1:28">
      <c r="A195" s="86">
        <f t="shared" si="12"/>
        <v>0.26820360597689269</v>
      </c>
      <c r="B195" s="100">
        <f t="shared" si="16"/>
        <v>1.3649839E-2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V195" s="101">
        <f t="shared" si="20"/>
        <v>1.954242509439325</v>
      </c>
      <c r="W195" s="89">
        <f t="shared" si="21"/>
        <v>6.0190133E-2</v>
      </c>
      <c r="X195" s="41">
        <f>'140°C'!J50</f>
        <v>2589</v>
      </c>
      <c r="Y195" s="41">
        <f>'140°C'!K50</f>
        <v>140</v>
      </c>
      <c r="Z195" s="41">
        <f>'140°C'!L50</f>
        <v>6</v>
      </c>
      <c r="AA195" s="41" t="str">
        <f>'140°C'!M50</f>
        <v>H397</v>
      </c>
      <c r="AB195" s="41" t="str">
        <f>'140°C'!N50</f>
        <v>NA</v>
      </c>
    </row>
    <row r="196" spans="1:28">
      <c r="A196" s="86">
        <f t="shared" si="12"/>
        <v>0.26820360597689269</v>
      </c>
      <c r="B196" s="100">
        <f t="shared" si="16"/>
        <v>1.4293024E-2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V196" s="101">
        <f t="shared" si="20"/>
        <v>2.0791812460476247</v>
      </c>
      <c r="W196" s="89">
        <f t="shared" si="21"/>
        <v>7.2407400999999996E-2</v>
      </c>
      <c r="X196" s="41">
        <f>'140°C'!J51</f>
        <v>2589</v>
      </c>
      <c r="Y196" s="41">
        <f>'140°C'!K51</f>
        <v>140</v>
      </c>
      <c r="Z196" s="41">
        <f>'140°C'!L51</f>
        <v>8</v>
      </c>
      <c r="AA196" s="41" t="str">
        <f>'140°C'!M51</f>
        <v>H397</v>
      </c>
      <c r="AB196" s="41" t="str">
        <f>'140°C'!N51</f>
        <v>NA</v>
      </c>
    </row>
    <row r="197" spans="1:28">
      <c r="A197" s="86">
        <f t="shared" si="12"/>
        <v>0.26820360597689269</v>
      </c>
      <c r="B197" s="100">
        <f t="shared" si="16"/>
        <v>1.4427743999999999E-2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V197" s="101">
        <f t="shared" si="20"/>
        <v>2.0791812460476247</v>
      </c>
      <c r="W197" s="89">
        <f t="shared" si="21"/>
        <v>8.0327307000000001E-2</v>
      </c>
      <c r="X197" s="41">
        <f>'140°C'!J52</f>
        <v>2589</v>
      </c>
      <c r="Y197" s="41">
        <f>'140°C'!K52</f>
        <v>140</v>
      </c>
      <c r="Z197" s="41">
        <f>'140°C'!L52</f>
        <v>8</v>
      </c>
      <c r="AA197" s="41" t="str">
        <f>'140°C'!M52</f>
        <v>H402</v>
      </c>
      <c r="AB197" s="41" t="str">
        <f>'140°C'!N52</f>
        <v>NA</v>
      </c>
    </row>
    <row r="198" spans="1:28">
      <c r="A198" s="86">
        <f t="shared" si="12"/>
        <v>0.26820360597689269</v>
      </c>
      <c r="B198" s="100">
        <f t="shared" si="16"/>
        <v>1.4211886999999999E-2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V198" s="101">
        <f t="shared" si="20"/>
        <v>2.5563025007672873</v>
      </c>
      <c r="W198" s="89">
        <f t="shared" si="21"/>
        <v>0.12810028200000001</v>
      </c>
      <c r="X198" s="41">
        <f>'140°C'!J53</f>
        <v>2589</v>
      </c>
      <c r="Y198" s="41">
        <f>'140°C'!K53</f>
        <v>140</v>
      </c>
      <c r="Z198" s="41">
        <f>'140°C'!L53</f>
        <v>24</v>
      </c>
      <c r="AA198" s="41" t="str">
        <f>'140°C'!M53</f>
        <v>H397</v>
      </c>
      <c r="AB198" s="41" t="str">
        <f>'140°C'!N53</f>
        <v>NA</v>
      </c>
    </row>
    <row r="199" spans="1:28">
      <c r="A199" s="86">
        <f t="shared" si="12"/>
        <v>0.26820360597689269</v>
      </c>
      <c r="B199" s="100">
        <f t="shared" si="16"/>
        <v>1.4081086E-2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V199" s="101">
        <f t="shared" si="20"/>
        <v>2.5563025007672873</v>
      </c>
      <c r="W199" s="89">
        <f t="shared" si="21"/>
        <v>0.128604516</v>
      </c>
      <c r="X199" s="41">
        <f>'140°C'!J54</f>
        <v>2589</v>
      </c>
      <c r="Y199" s="41">
        <f>'140°C'!K54</f>
        <v>140</v>
      </c>
      <c r="Z199" s="41">
        <f>'140°C'!L54</f>
        <v>24</v>
      </c>
      <c r="AA199" s="41" t="str">
        <f>'140°C'!M54</f>
        <v>H402</v>
      </c>
      <c r="AB199" s="41" t="str">
        <f>'140°C'!N54</f>
        <v>NA</v>
      </c>
    </row>
    <row r="200" spans="1:28">
      <c r="A200" s="86">
        <f t="shared" si="12"/>
        <v>0.26820360597689269</v>
      </c>
      <c r="B200" s="100">
        <f t="shared" si="16"/>
        <v>1.4696580000000001E-2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V200" s="101">
        <f t="shared" si="20"/>
        <v>2.8573324964312685</v>
      </c>
      <c r="W200" s="89">
        <f t="shared" si="21"/>
        <v>0.18132857099999999</v>
      </c>
      <c r="X200" s="41">
        <f>'140°C'!J55</f>
        <v>2589</v>
      </c>
      <c r="Y200" s="41">
        <f>'140°C'!K55</f>
        <v>140</v>
      </c>
      <c r="Z200" s="41">
        <f>'140°C'!L55</f>
        <v>48</v>
      </c>
      <c r="AA200" s="41" t="str">
        <f>'140°C'!M55</f>
        <v>H397</v>
      </c>
      <c r="AB200" s="41" t="str">
        <f>'140°C'!N55</f>
        <v>NA</v>
      </c>
    </row>
    <row r="201" spans="1:28">
      <c r="A201" s="86">
        <f t="shared" si="12"/>
        <v>0.26820360597689269</v>
      </c>
      <c r="B201" s="100">
        <f t="shared" si="16"/>
        <v>1.7000370000000001E-2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V201" s="101">
        <f t="shared" si="20"/>
        <v>2.8573324964312685</v>
      </c>
      <c r="W201" s="89">
        <f t="shared" si="21"/>
        <v>0.17961648699999999</v>
      </c>
      <c r="X201" s="41">
        <f>'140°C'!J56</f>
        <v>2589</v>
      </c>
      <c r="Y201" s="41">
        <f>'140°C'!K56</f>
        <v>140</v>
      </c>
      <c r="Z201" s="41">
        <f>'140°C'!L56</f>
        <v>48</v>
      </c>
      <c r="AA201" s="41" t="str">
        <f>'140°C'!M56</f>
        <v>H397</v>
      </c>
      <c r="AB201" s="41" t="str">
        <f>'140°C'!N56</f>
        <v>NA</v>
      </c>
    </row>
    <row r="202" spans="1:28">
      <c r="A202" s="86">
        <f t="shared" si="12"/>
        <v>0.24930913117324674</v>
      </c>
      <c r="B202" s="100">
        <f t="shared" si="16"/>
        <v>1.1048541E-2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V202" s="101">
        <f t="shared" si="20"/>
        <v>3.0334237554869499</v>
      </c>
      <c r="W202" s="89">
        <f t="shared" si="21"/>
        <v>0.21976948299999999</v>
      </c>
      <c r="X202" s="41">
        <f>'140°C'!J57</f>
        <v>2589</v>
      </c>
      <c r="Y202" s="41">
        <f>'140°C'!K57</f>
        <v>140</v>
      </c>
      <c r="Z202" s="41">
        <f>'140°C'!L57</f>
        <v>72</v>
      </c>
      <c r="AA202" s="41" t="str">
        <f>'140°C'!M57</f>
        <v>H397</v>
      </c>
      <c r="AB202" s="41" t="str">
        <f>'140°C'!N57</f>
        <v>NA</v>
      </c>
    </row>
    <row r="203" spans="1:28">
      <c r="A203" s="86">
        <f t="shared" si="12"/>
        <v>6.4986608109166386E-2</v>
      </c>
      <c r="B203" s="100">
        <f t="shared" si="16"/>
        <v>1.7618801E-2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V203" s="101">
        <f t="shared" si="20"/>
        <v>3.0334237554869499</v>
      </c>
      <c r="W203" s="89">
        <f t="shared" si="21"/>
        <v>0.22418375900000001</v>
      </c>
      <c r="X203" s="41">
        <f>'140°C'!J58</f>
        <v>2589</v>
      </c>
      <c r="Y203" s="41">
        <f>'140°C'!K58</f>
        <v>140</v>
      </c>
      <c r="Z203" s="41">
        <f>'140°C'!L58</f>
        <v>72</v>
      </c>
      <c r="AA203" s="41" t="str">
        <f>'140°C'!M58</f>
        <v>H397</v>
      </c>
      <c r="AB203" s="41" t="str">
        <f>'140°C'!N58</f>
        <v>NA</v>
      </c>
    </row>
    <row r="204" spans="1:28">
      <c r="A204" s="86">
        <f t="shared" si="12"/>
        <v>6.4986608109166386E-2</v>
      </c>
      <c r="B204" s="100">
        <f t="shared" si="16"/>
        <v>1.8877204000000002E-2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V204" s="101">
        <f t="shared" si="20"/>
        <v>3.1583624920952498</v>
      </c>
      <c r="W204" s="89">
        <f t="shared" si="21"/>
        <v>0.25482178500000002</v>
      </c>
      <c r="X204" s="41">
        <f>'140°C'!J59</f>
        <v>2589</v>
      </c>
      <c r="Y204" s="41">
        <f>'140°C'!K59</f>
        <v>140</v>
      </c>
      <c r="Z204" s="41">
        <f>'140°C'!L59</f>
        <v>96</v>
      </c>
      <c r="AA204" s="41" t="str">
        <f>'140°C'!M59</f>
        <v>H402</v>
      </c>
      <c r="AB204" s="41" t="str">
        <f>'140°C'!N59</f>
        <v>NA</v>
      </c>
    </row>
    <row r="205" spans="1:28">
      <c r="A205" s="86">
        <f t="shared" si="12"/>
        <v>6.4986608109166386E-2</v>
      </c>
      <c r="B205" s="100">
        <f t="shared" si="16"/>
        <v>1.6991353000000001E-2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V205" s="101">
        <f t="shared" si="20"/>
        <v>3.1583624920952498</v>
      </c>
      <c r="W205" s="89">
        <f t="shared" si="21"/>
        <v>0.24893019299999999</v>
      </c>
      <c r="X205" s="41">
        <f>'140°C'!J60</f>
        <v>2589</v>
      </c>
      <c r="Y205" s="41">
        <f>'140°C'!K60</f>
        <v>140</v>
      </c>
      <c r="Z205" s="41">
        <f>'140°C'!L60</f>
        <v>96</v>
      </c>
      <c r="AA205" s="41" t="str">
        <f>'140°C'!M60</f>
        <v>H397</v>
      </c>
      <c r="AB205" s="41" t="str">
        <f>'140°C'!N60</f>
        <v>NA</v>
      </c>
    </row>
    <row r="206" spans="1:28">
      <c r="A206" s="86">
        <f t="shared" si="12"/>
        <v>0.24930913117324674</v>
      </c>
      <c r="B206" s="100">
        <f t="shared" si="16"/>
        <v>1.6203903814999802E-2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V206" s="101">
        <f t="shared" si="20"/>
        <v>3.255272505103306</v>
      </c>
      <c r="W206" s="89">
        <f t="shared" si="21"/>
        <v>0.276605985</v>
      </c>
      <c r="X206" s="41">
        <f>'140°C'!J61</f>
        <v>2589</v>
      </c>
      <c r="Y206" s="41">
        <f>'140°C'!K61</f>
        <v>140</v>
      </c>
      <c r="Z206" s="41">
        <f>'140°C'!L61</f>
        <v>120</v>
      </c>
      <c r="AA206" s="41" t="str">
        <f>'140°C'!M61</f>
        <v>H402</v>
      </c>
      <c r="AB206" s="41" t="str">
        <f>'140°C'!N61</f>
        <v>NA</v>
      </c>
    </row>
    <row r="207" spans="1:28">
      <c r="A207" s="86">
        <f t="shared" si="12"/>
        <v>0.24930913117324674</v>
      </c>
      <c r="B207" s="100">
        <f t="shared" si="16"/>
        <v>1.6491992370263397E-2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V207" s="101">
        <f t="shared" si="20"/>
        <v>3.255272505103306</v>
      </c>
      <c r="W207" s="89">
        <f t="shared" si="21"/>
        <v>0.285281691</v>
      </c>
      <c r="X207" s="41">
        <f>'140°C'!J62</f>
        <v>2589</v>
      </c>
      <c r="Y207" s="41">
        <f>'140°C'!K62</f>
        <v>140</v>
      </c>
      <c r="Z207" s="41">
        <f>'140°C'!L62</f>
        <v>120</v>
      </c>
      <c r="AA207" s="41" t="str">
        <f>'140°C'!M62</f>
        <v>H420</v>
      </c>
      <c r="AB207" s="41" t="str">
        <f>'140°C'!N62</f>
        <v>NA</v>
      </c>
    </row>
    <row r="208" spans="1:28">
      <c r="A208" s="86">
        <f t="shared" si="12"/>
        <v>0.24930913117324674</v>
      </c>
      <c r="B208" s="100">
        <f t="shared" si="16"/>
        <v>1.6420242127456627E-2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V208" s="101">
        <f t="shared" si="20"/>
        <v>1.1760912590556813</v>
      </c>
      <c r="W208" s="89">
        <f t="shared" si="21"/>
        <v>3.8484993000000002E-2</v>
      </c>
      <c r="X208" s="41">
        <f>'140°C'!J63</f>
        <v>4126</v>
      </c>
      <c r="Y208" s="41">
        <f>'140°C'!K63</f>
        <v>140</v>
      </c>
      <c r="Z208" s="41">
        <f>'140°C'!L63</f>
        <v>1</v>
      </c>
      <c r="AA208" s="41" t="str">
        <f>'140°C'!M63</f>
        <v>H397</v>
      </c>
      <c r="AB208" s="41" t="str">
        <f>'140°C'!N63</f>
        <v>NA</v>
      </c>
    </row>
    <row r="209" spans="1:28">
      <c r="A209" s="86">
        <f t="shared" si="12"/>
        <v>0.24930913117324674</v>
      </c>
      <c r="B209" s="100">
        <f t="shared" si="16"/>
        <v>1.5136433408274886E-2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V209" s="101">
        <f t="shared" si="20"/>
        <v>1.1760912590556813</v>
      </c>
      <c r="W209" s="89">
        <f t="shared" si="21"/>
        <v>4.1395712000000001E-2</v>
      </c>
      <c r="X209" s="41">
        <f>'140°C'!J64</f>
        <v>4126</v>
      </c>
      <c r="Y209" s="41">
        <f>'140°C'!K64</f>
        <v>140</v>
      </c>
      <c r="Z209" s="41">
        <f>'140°C'!L64</f>
        <v>1</v>
      </c>
      <c r="AA209" s="41" t="str">
        <f>'140°C'!M64</f>
        <v>H420</v>
      </c>
      <c r="AB209" s="41" t="str">
        <f>'140°C'!N64</f>
        <v>NA</v>
      </c>
    </row>
    <row r="210" spans="1:28">
      <c r="A210" s="86">
        <f t="shared" si="12"/>
        <v>0.24930913117324674</v>
      </c>
      <c r="B210" s="100">
        <f t="shared" si="16"/>
        <v>1.6925811246025185E-2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V210" s="101">
        <f t="shared" si="20"/>
        <v>1.4771212547196624</v>
      </c>
      <c r="W210" s="89">
        <f t="shared" si="21"/>
        <v>4.2146021999999998E-2</v>
      </c>
      <c r="X210" s="41">
        <f>'140°C'!J65</f>
        <v>4126</v>
      </c>
      <c r="Y210" s="41">
        <f>'140°C'!K65</f>
        <v>140</v>
      </c>
      <c r="Z210" s="41">
        <f>'140°C'!L65</f>
        <v>2</v>
      </c>
      <c r="AA210" s="41" t="str">
        <f>'140°C'!M65</f>
        <v>H397</v>
      </c>
      <c r="AB210" s="41" t="str">
        <f>'140°C'!N65</f>
        <v>NA</v>
      </c>
    </row>
    <row r="211" spans="1:28">
      <c r="A211" s="86">
        <f t="shared" si="12"/>
        <v>0.24930913117324674</v>
      </c>
      <c r="B211" s="100">
        <f t="shared" si="16"/>
        <v>1.5941616361199562E-2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V211" s="101">
        <f t="shared" si="20"/>
        <v>1.4771212547196624</v>
      </c>
      <c r="W211" s="89">
        <f t="shared" si="21"/>
        <v>4.3568476000000002E-2</v>
      </c>
      <c r="X211" s="41">
        <f>'140°C'!J66</f>
        <v>4126</v>
      </c>
      <c r="Y211" s="41">
        <f>'140°C'!K66</f>
        <v>140</v>
      </c>
      <c r="Z211" s="41">
        <f>'140°C'!L66</f>
        <v>2</v>
      </c>
      <c r="AA211" s="41" t="str">
        <f>'140°C'!M66</f>
        <v>H397</v>
      </c>
      <c r="AB211" s="41" t="str">
        <f>'140°C'!N66</f>
        <v>NA</v>
      </c>
    </row>
    <row r="212" spans="1:28">
      <c r="A212" s="86">
        <f t="shared" ref="A212:A263" si="22">LOG(A89*B$146)</f>
        <v>0.24930913117324674</v>
      </c>
      <c r="B212" s="100">
        <f t="shared" si="16"/>
        <v>1.9223476315228742E-2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V212" s="101">
        <f t="shared" si="20"/>
        <v>1.7781512503836436</v>
      </c>
      <c r="W212" s="89">
        <f t="shared" si="21"/>
        <v>6.1279615000000003E-2</v>
      </c>
      <c r="X212" s="41">
        <f>'140°C'!J67</f>
        <v>4126</v>
      </c>
      <c r="Y212" s="41">
        <f>'140°C'!K67</f>
        <v>140</v>
      </c>
      <c r="Z212" s="41">
        <f>'140°C'!L67</f>
        <v>4</v>
      </c>
      <c r="AA212" s="41" t="str">
        <f>'140°C'!M67</f>
        <v>H397</v>
      </c>
      <c r="AB212" s="41" t="str">
        <f>'140°C'!N67</f>
        <v>NA</v>
      </c>
    </row>
    <row r="213" spans="1:28">
      <c r="A213" s="86">
        <f t="shared" si="22"/>
        <v>0.24930913117324674</v>
      </c>
      <c r="B213" s="100">
        <f t="shared" ref="B213:B263" si="23">B90</f>
        <v>1.7454306623940263E-2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V213" s="101">
        <f t="shared" si="20"/>
        <v>1.7781512503836436</v>
      </c>
      <c r="W213" s="89">
        <f t="shared" si="21"/>
        <v>5.9445181999999999E-2</v>
      </c>
      <c r="X213" s="41">
        <f>'140°C'!J68</f>
        <v>4126</v>
      </c>
      <c r="Y213" s="41">
        <f>'140°C'!K68</f>
        <v>140</v>
      </c>
      <c r="Z213" s="41">
        <f>'140°C'!L68</f>
        <v>4</v>
      </c>
      <c r="AA213" s="41" t="str">
        <f>'140°C'!M68</f>
        <v>H397</v>
      </c>
      <c r="AB213" s="41" t="str">
        <f>'140°C'!N68</f>
        <v>NA</v>
      </c>
    </row>
    <row r="214" spans="1:28">
      <c r="A214" s="86">
        <f t="shared" si="22"/>
        <v>0.24930913117324674</v>
      </c>
      <c r="B214" s="100">
        <f t="shared" si="23"/>
        <v>1.5994643877073809E-2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V214" s="101">
        <f t="shared" si="20"/>
        <v>1.954242509439325</v>
      </c>
      <c r="W214" s="89">
        <f t="shared" si="21"/>
        <v>7.4347226000000002E-2</v>
      </c>
      <c r="X214" s="41">
        <f>'140°C'!J69</f>
        <v>4126</v>
      </c>
      <c r="Y214" s="41">
        <f>'140°C'!K69</f>
        <v>140</v>
      </c>
      <c r="Z214" s="41">
        <f>'140°C'!L69</f>
        <v>6</v>
      </c>
      <c r="AA214" s="41" t="str">
        <f>'140°C'!M69</f>
        <v>H397</v>
      </c>
      <c r="AB214" s="41" t="str">
        <f>'140°C'!N69</f>
        <v>NA</v>
      </c>
    </row>
    <row r="215" spans="1:28">
      <c r="A215" s="86">
        <f t="shared" si="22"/>
        <v>0.24930913117324674</v>
      </c>
      <c r="B215" s="100">
        <f t="shared" si="23"/>
        <v>1.5689568535196239E-2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V215" s="101">
        <f t="shared" si="20"/>
        <v>1.954242509439325</v>
      </c>
      <c r="W215" s="89">
        <f t="shared" si="21"/>
        <v>6.7635435999999993E-2</v>
      </c>
      <c r="X215" s="41">
        <f>'140°C'!J70</f>
        <v>4126</v>
      </c>
      <c r="Y215" s="41">
        <f>'140°C'!K70</f>
        <v>140</v>
      </c>
      <c r="Z215" s="41">
        <f>'140°C'!L70</f>
        <v>6</v>
      </c>
      <c r="AA215" s="41" t="str">
        <f>'140°C'!M70</f>
        <v>H398</v>
      </c>
      <c r="AB215" s="41" t="str">
        <f>'140°C'!N70</f>
        <v>NA</v>
      </c>
    </row>
    <row r="216" spans="1:28">
      <c r="A216" s="86">
        <f t="shared" si="22"/>
        <v>0.24930913117324674</v>
      </c>
      <c r="B216" s="100">
        <f t="shared" si="23"/>
        <v>1.6171639730968763E-2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V216" s="101">
        <f t="shared" si="20"/>
        <v>2.0791812460476247</v>
      </c>
      <c r="W216" s="89">
        <f t="shared" si="21"/>
        <v>7.9375101000000003E-2</v>
      </c>
      <c r="X216" s="41">
        <f>'140°C'!J71</f>
        <v>4126</v>
      </c>
      <c r="Y216" s="41">
        <f>'140°C'!K71</f>
        <v>140</v>
      </c>
      <c r="Z216" s="41">
        <f>'140°C'!L71</f>
        <v>8</v>
      </c>
      <c r="AA216" s="41" t="str">
        <f>'140°C'!M71</f>
        <v>H398</v>
      </c>
      <c r="AB216" s="41" t="str">
        <f>'140°C'!N71</f>
        <v>NA</v>
      </c>
    </row>
    <row r="217" spans="1:28">
      <c r="A217" s="86">
        <f t="shared" si="22"/>
        <v>0.24930913117324674</v>
      </c>
      <c r="B217" s="100">
        <f t="shared" si="23"/>
        <v>1.6249602742649537E-2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V217" s="101">
        <f t="shared" si="20"/>
        <v>2.0791812460476247</v>
      </c>
      <c r="W217" s="89">
        <f t="shared" si="21"/>
        <v>8.2474611000000003E-2</v>
      </c>
      <c r="X217" s="41">
        <f>'140°C'!J72</f>
        <v>4126</v>
      </c>
      <c r="Y217" s="41">
        <f>'140°C'!K72</f>
        <v>140</v>
      </c>
      <c r="Z217" s="41">
        <f>'140°C'!L72</f>
        <v>8</v>
      </c>
      <c r="AA217" s="41" t="str">
        <f>'140°C'!M72</f>
        <v>H398</v>
      </c>
      <c r="AB217" s="41" t="str">
        <f>'140°C'!N72</f>
        <v>NA</v>
      </c>
    </row>
    <row r="218" spans="1:28">
      <c r="A218" s="86">
        <f t="shared" si="22"/>
        <v>0.24930913117324674</v>
      </c>
      <c r="B218" s="100">
        <f t="shared" si="23"/>
        <v>1.5625662060958386E-2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0"/>
        <v>2.5563025007672873</v>
      </c>
      <c r="W218" s="89">
        <f t="shared" si="21"/>
        <v>0.14117882400000001</v>
      </c>
      <c r="X218" s="41">
        <f>'140°C'!J73</f>
        <v>4126</v>
      </c>
      <c r="Y218" s="41">
        <f>'140°C'!K73</f>
        <v>140</v>
      </c>
      <c r="Z218" s="41">
        <f>'140°C'!L73</f>
        <v>24</v>
      </c>
      <c r="AA218" s="41" t="str">
        <f>'140°C'!M73</f>
        <v>H398</v>
      </c>
      <c r="AB218" s="41" t="str">
        <f>'140°C'!N73</f>
        <v>NA</v>
      </c>
    </row>
    <row r="219" spans="1:28">
      <c r="A219" s="86">
        <f t="shared" si="22"/>
        <v>0.24930913117324674</v>
      </c>
      <c r="B219" s="100">
        <f t="shared" si="23"/>
        <v>1.7259635020018853E-2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0"/>
        <v>2.5563025007672873</v>
      </c>
      <c r="W219" s="89">
        <f t="shared" si="21"/>
        <v>0.13237945600000001</v>
      </c>
      <c r="X219" s="41">
        <f>'140°C'!J74</f>
        <v>4126</v>
      </c>
      <c r="Y219" s="41">
        <f>'140°C'!K74</f>
        <v>140</v>
      </c>
      <c r="Z219" s="41">
        <f>'140°C'!L74</f>
        <v>24</v>
      </c>
      <c r="AA219" s="41" t="str">
        <f>'140°C'!M74</f>
        <v>H398</v>
      </c>
      <c r="AB219" s="41" t="str">
        <f>'140°C'!N74</f>
        <v>NA</v>
      </c>
    </row>
    <row r="220" spans="1:28">
      <c r="A220" s="86">
        <f t="shared" si="22"/>
        <v>0.24930913117324674</v>
      </c>
      <c r="B220" s="100">
        <f t="shared" si="23"/>
        <v>1.5587086792478428E-2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0"/>
        <v>2.8573324964312685</v>
      </c>
      <c r="W220" s="89">
        <f t="shared" si="21"/>
        <v>0.17367521499999999</v>
      </c>
      <c r="X220" s="41">
        <f>'140°C'!J75</f>
        <v>4126</v>
      </c>
      <c r="Y220" s="41">
        <f>'140°C'!K75</f>
        <v>140</v>
      </c>
      <c r="Z220" s="41">
        <f>'140°C'!L75</f>
        <v>48</v>
      </c>
      <c r="AA220" s="41" t="str">
        <f>'140°C'!M75</f>
        <v>G483</v>
      </c>
      <c r="AB220" s="41" t="str">
        <f>'140°C'!N75</f>
        <v>NA</v>
      </c>
    </row>
    <row r="221" spans="1:28">
      <c r="A221" s="86">
        <f t="shared" si="22"/>
        <v>0.24930913117324674</v>
      </c>
      <c r="B221" s="100">
        <f t="shared" si="23"/>
        <v>1.816741143734036E-2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0"/>
        <v>2.8573324964312685</v>
      </c>
      <c r="W221" s="89">
        <f t="shared" si="21"/>
        <v>0.17484053399999999</v>
      </c>
      <c r="X221" s="41">
        <f>'140°C'!J76</f>
        <v>4126</v>
      </c>
      <c r="Y221" s="41">
        <f>'140°C'!K76</f>
        <v>140</v>
      </c>
      <c r="Z221" s="41">
        <f>'140°C'!L76</f>
        <v>48</v>
      </c>
      <c r="AA221" s="41" t="str">
        <f>'140°C'!M76</f>
        <v>G483</v>
      </c>
      <c r="AB221" s="41" t="str">
        <f>'140°C'!N76</f>
        <v>NA</v>
      </c>
    </row>
    <row r="222" spans="1:28">
      <c r="A222" s="86">
        <f t="shared" si="22"/>
        <v>0.24930913117324674</v>
      </c>
      <c r="B222" s="100">
        <f t="shared" si="23"/>
        <v>3.2803367466644771E-2</v>
      </c>
      <c r="C222">
        <f>fossil!J77</f>
        <v>4093</v>
      </c>
      <c r="D222" t="str">
        <f>fossil!K77</f>
        <v>YLB</v>
      </c>
      <c r="E222" t="str">
        <f>fossil!L77</f>
        <v>Anglo-Scandinavian</v>
      </c>
      <c r="F222" t="str">
        <f>fossil!M77</f>
        <v>H391</v>
      </c>
      <c r="G222" t="str">
        <f>fossil!N77</f>
        <v>contam nh4</v>
      </c>
      <c r="V222" s="101">
        <f t="shared" si="20"/>
        <v>2.8573324964312685</v>
      </c>
      <c r="W222" s="89">
        <f t="shared" si="21"/>
        <v>0.15627000999999999</v>
      </c>
      <c r="X222" s="41">
        <f>'140°C'!J77</f>
        <v>4126</v>
      </c>
      <c r="Y222" s="41">
        <f>'140°C'!K77</f>
        <v>140</v>
      </c>
      <c r="Z222" s="41">
        <f>'140°C'!L77</f>
        <v>48</v>
      </c>
      <c r="AA222" s="41" t="str">
        <f>'140°C'!M77</f>
        <v>H398</v>
      </c>
      <c r="AB222" s="41" t="str">
        <f>'140°C'!N77</f>
        <v>NA</v>
      </c>
    </row>
    <row r="223" spans="1:28">
      <c r="A223" s="86">
        <f t="shared" si="22"/>
        <v>0.24930913117324674</v>
      </c>
      <c r="B223" s="100">
        <f t="shared" si="23"/>
        <v>1.7371401334596508E-2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20"/>
        <v>2.8573324964312685</v>
      </c>
      <c r="W223" s="89">
        <f t="shared" si="21"/>
        <v>0.17144926799999999</v>
      </c>
      <c r="X223" s="41">
        <f>'140°C'!J78</f>
        <v>4126</v>
      </c>
      <c r="Y223" s="41">
        <f>'140°C'!K78</f>
        <v>140</v>
      </c>
      <c r="Z223" s="41">
        <f>'140°C'!L78</f>
        <v>48</v>
      </c>
      <c r="AA223" s="41" t="str">
        <f>'140°C'!M78</f>
        <v>H398</v>
      </c>
      <c r="AB223" s="41" t="str">
        <f>'140°C'!N78</f>
        <v>NA</v>
      </c>
    </row>
    <row r="224" spans="1:28">
      <c r="A224" s="86">
        <f t="shared" si="22"/>
        <v>0.24930913117324674</v>
      </c>
      <c r="B224" s="100">
        <f t="shared" si="23"/>
        <v>1.47072270261539E-2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20"/>
        <v>3.0334237554869499</v>
      </c>
      <c r="W224" s="89">
        <f t="shared" si="21"/>
        <v>0.186791971</v>
      </c>
      <c r="X224" s="41">
        <f>'140°C'!J79</f>
        <v>4126</v>
      </c>
      <c r="Y224" s="41">
        <f>'140°C'!K79</f>
        <v>140</v>
      </c>
      <c r="Z224" s="41">
        <f>'140°C'!L79</f>
        <v>72</v>
      </c>
      <c r="AA224" s="41" t="str">
        <f>'140°C'!M79</f>
        <v>H420</v>
      </c>
      <c r="AB224" s="41" t="str">
        <f>'140°C'!N79</f>
        <v>NA</v>
      </c>
    </row>
    <row r="225" spans="1:28">
      <c r="A225" s="86">
        <f t="shared" si="22"/>
        <v>0.24930913117324674</v>
      </c>
      <c r="B225" s="100">
        <f t="shared" si="23"/>
        <v>1.8322467914321291E-2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20"/>
        <v>3.1583624920952498</v>
      </c>
      <c r="W225" s="89">
        <f t="shared" si="21"/>
        <v>0.211423004</v>
      </c>
      <c r="X225" s="41">
        <f>'140°C'!J80</f>
        <v>4126</v>
      </c>
      <c r="Y225" s="41">
        <f>'140°C'!K80</f>
        <v>140</v>
      </c>
      <c r="Z225" s="41">
        <f>'140°C'!L80</f>
        <v>96</v>
      </c>
      <c r="AA225" s="41" t="str">
        <f>'140°C'!M80</f>
        <v>H398</v>
      </c>
      <c r="AB225" s="41" t="str">
        <f>'140°C'!N80</f>
        <v>NA</v>
      </c>
    </row>
    <row r="226" spans="1:28">
      <c r="A226" s="86">
        <f t="shared" si="22"/>
        <v>0.24930913117324674</v>
      </c>
      <c r="B226" s="100">
        <f t="shared" si="23"/>
        <v>1.841729592988529E-2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  <c r="V226" s="101">
        <f t="shared" si="20"/>
        <v>3.1583624920952498</v>
      </c>
      <c r="W226" s="89">
        <f t="shared" si="21"/>
        <v>0.21214571500000001</v>
      </c>
      <c r="X226" s="41">
        <f>'140°C'!J81</f>
        <v>4126</v>
      </c>
      <c r="Y226" s="41">
        <f>'140°C'!K81</f>
        <v>140</v>
      </c>
      <c r="Z226" s="41">
        <f>'140°C'!L81</f>
        <v>96</v>
      </c>
      <c r="AA226" s="41" t="str">
        <f>'140°C'!M81</f>
        <v>H398</v>
      </c>
      <c r="AB226" s="41" t="str">
        <f>'140°C'!N81</f>
        <v>NA</v>
      </c>
    </row>
    <row r="227" spans="1:28">
      <c r="A227" s="86">
        <f t="shared" si="22"/>
        <v>0.24930913117324674</v>
      </c>
      <c r="B227" s="100">
        <f t="shared" si="23"/>
        <v>1.7082486091960468E-2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  <c r="V227" s="101">
        <f t="shared" ref="V227:V250" si="24">LOG(G104*W$146)</f>
        <v>3.255272505103306</v>
      </c>
      <c r="W227" s="89">
        <f t="shared" ref="W227:W250" si="25">H104</f>
        <v>0.23418375899999999</v>
      </c>
      <c r="X227" s="41">
        <f>'140°C'!J82</f>
        <v>4126</v>
      </c>
      <c r="Y227" s="41">
        <f>'140°C'!K82</f>
        <v>140</v>
      </c>
      <c r="Z227" s="41">
        <f>'140°C'!L82</f>
        <v>120</v>
      </c>
      <c r="AA227" s="41" t="str">
        <f>'140°C'!M82</f>
        <v>H420</v>
      </c>
      <c r="AB227" s="41" t="str">
        <f>'140°C'!N82</f>
        <v>NA</v>
      </c>
    </row>
    <row r="228" spans="1:28">
      <c r="A228" s="86">
        <f t="shared" si="22"/>
        <v>1.2766719917080904E-2</v>
      </c>
      <c r="B228" s="100">
        <f t="shared" si="23"/>
        <v>1.7159670914415826E-2</v>
      </c>
      <c r="C228">
        <f>fossil!J83</f>
        <v>3944</v>
      </c>
      <c r="D228" t="str">
        <f>fossil!K83</f>
        <v>NBG</v>
      </c>
      <c r="E228">
        <f>fossil!L83</f>
        <v>6</v>
      </c>
      <c r="F228" t="str">
        <f>fossil!M83</f>
        <v>G483</v>
      </c>
      <c r="G228">
        <f>fossil!N83</f>
        <v>0</v>
      </c>
      <c r="V228" s="101">
        <f t="shared" si="24"/>
        <v>3.255272505103306</v>
      </c>
      <c r="W228" s="89">
        <f t="shared" si="25"/>
        <v>0.21966302900000001</v>
      </c>
      <c r="X228" s="41">
        <f>'140°C'!J83</f>
        <v>4126</v>
      </c>
      <c r="Y228" s="41">
        <f>'140°C'!K83</f>
        <v>140</v>
      </c>
      <c r="Z228" s="41">
        <f>'140°C'!L83</f>
        <v>120</v>
      </c>
      <c r="AA228" s="41" t="str">
        <f>'140°C'!M83</f>
        <v>H420</v>
      </c>
      <c r="AB228" s="41" t="str">
        <f>'140°C'!N83</f>
        <v>NA</v>
      </c>
    </row>
    <row r="229" spans="1:28">
      <c r="A229" s="86">
        <f t="shared" si="22"/>
        <v>1.2766719917080904E-2</v>
      </c>
      <c r="B229" s="100">
        <f t="shared" si="23"/>
        <v>1.619365429650545E-2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  <c r="V229" s="101">
        <f t="shared" si="24"/>
        <v>1.1760912590556813</v>
      </c>
      <c r="W229" s="89">
        <f t="shared" si="25"/>
        <v>3.6300651000000003E-2</v>
      </c>
      <c r="X229" s="41">
        <f>'140°C'!J84</f>
        <v>4129</v>
      </c>
      <c r="Y229" s="41">
        <f>'140°C'!K84</f>
        <v>140</v>
      </c>
      <c r="Z229" s="41">
        <f>'140°C'!L84</f>
        <v>1</v>
      </c>
      <c r="AA229" s="41" t="str">
        <f>'140°C'!M84</f>
        <v>H398</v>
      </c>
      <c r="AB229" s="41" t="str">
        <f>'140°C'!N84</f>
        <v>NA</v>
      </c>
    </row>
    <row r="230" spans="1:28">
      <c r="A230" s="86">
        <f t="shared" si="22"/>
        <v>1.2766719917080904E-2</v>
      </c>
      <c r="B230" s="100">
        <f t="shared" si="23"/>
        <v>1.6040301927413264E-2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  <c r="V230" s="101">
        <f t="shared" si="24"/>
        <v>1.1760912590556813</v>
      </c>
      <c r="W230" s="89">
        <f t="shared" si="25"/>
        <v>3.7474638999999997E-2</v>
      </c>
      <c r="X230" s="41">
        <f>'140°C'!J85</f>
        <v>4129</v>
      </c>
      <c r="Y230" s="41">
        <f>'140°C'!K85</f>
        <v>140</v>
      </c>
      <c r="Z230" s="41">
        <f>'140°C'!L85</f>
        <v>1</v>
      </c>
      <c r="AA230" s="41" t="str">
        <f>'140°C'!M85</f>
        <v>H398</v>
      </c>
      <c r="AB230" s="41" t="str">
        <f>'140°C'!N85</f>
        <v>NA</v>
      </c>
    </row>
    <row r="231" spans="1:28">
      <c r="A231" s="86">
        <f t="shared" si="22"/>
        <v>1.2766719917080904E-2</v>
      </c>
      <c r="B231" s="100">
        <f t="shared" si="23"/>
        <v>1.6244307045225E-2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  <c r="V231" s="101">
        <f t="shared" si="24"/>
        <v>1.4771212547196624</v>
      </c>
      <c r="W231" s="89">
        <f t="shared" si="25"/>
        <v>3.6895302999999997E-2</v>
      </c>
      <c r="X231" s="41">
        <f>'140°C'!J86</f>
        <v>4129</v>
      </c>
      <c r="Y231" s="41">
        <f>'140°C'!K86</f>
        <v>140</v>
      </c>
      <c r="Z231" s="41">
        <f>'140°C'!L86</f>
        <v>2</v>
      </c>
      <c r="AA231" s="41" t="str">
        <f>'140°C'!M86</f>
        <v>H398</v>
      </c>
      <c r="AB231" s="41" t="str">
        <f>'140°C'!N86</f>
        <v>NA</v>
      </c>
    </row>
    <row r="232" spans="1:28">
      <c r="A232" s="86">
        <f t="shared" si="22"/>
        <v>1.2766719917080904E-2</v>
      </c>
      <c r="B232" s="100">
        <f t="shared" si="23"/>
        <v>1.6190970969570315E-2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  <c r="V232" s="101">
        <f t="shared" si="24"/>
        <v>1.4771212547196624</v>
      </c>
      <c r="W232" s="89">
        <f t="shared" si="25"/>
        <v>3.7863069999999999E-2</v>
      </c>
      <c r="X232" s="41">
        <f>'140°C'!J87</f>
        <v>4129</v>
      </c>
      <c r="Y232" s="41">
        <f>'140°C'!K87</f>
        <v>140</v>
      </c>
      <c r="Z232" s="41">
        <f>'140°C'!L87</f>
        <v>2</v>
      </c>
      <c r="AA232" s="41" t="str">
        <f>'140°C'!M87</f>
        <v>H398</v>
      </c>
      <c r="AB232" s="41" t="str">
        <f>'140°C'!N87</f>
        <v>NA</v>
      </c>
    </row>
    <row r="233" spans="1:28">
      <c r="A233" s="86">
        <f t="shared" si="22"/>
        <v>1.2766719917080904E-2</v>
      </c>
      <c r="B233" s="100">
        <f t="shared" si="23"/>
        <v>1.6845620708985001E-2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  <c r="V233" s="101">
        <f t="shared" si="24"/>
        <v>1.7781512503836436</v>
      </c>
      <c r="W233" s="89">
        <f t="shared" si="25"/>
        <v>5.0775366000000002E-2</v>
      </c>
      <c r="X233" s="41">
        <f>'140°C'!J88</f>
        <v>4129</v>
      </c>
      <c r="Y233" s="41">
        <f>'140°C'!K88</f>
        <v>140</v>
      </c>
      <c r="Z233" s="41">
        <f>'140°C'!L88</f>
        <v>4</v>
      </c>
      <c r="AA233" s="41" t="str">
        <f>'140°C'!M88</f>
        <v>H398</v>
      </c>
      <c r="AB233" s="41" t="str">
        <f>'140°C'!N88</f>
        <v>NA</v>
      </c>
    </row>
    <row r="234" spans="1:28">
      <c r="A234" s="86">
        <f t="shared" si="22"/>
        <v>-4.6601420354702786E-2</v>
      </c>
      <c r="B234" s="100">
        <f t="shared" si="23"/>
        <v>1.7846760682037652E-2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  <c r="V234" s="101">
        <f t="shared" si="24"/>
        <v>1.7781512503836436</v>
      </c>
      <c r="W234" s="89">
        <f t="shared" si="25"/>
        <v>5.2529323000000003E-2</v>
      </c>
      <c r="X234" s="41">
        <f>'140°C'!J89</f>
        <v>4129</v>
      </c>
      <c r="Y234" s="41">
        <f>'140°C'!K89</f>
        <v>140</v>
      </c>
      <c r="Z234" s="41">
        <f>'140°C'!L89</f>
        <v>4</v>
      </c>
      <c r="AA234" s="41" t="str">
        <f>'140°C'!M89</f>
        <v>H398</v>
      </c>
      <c r="AB234" s="41" t="str">
        <f>'140°C'!N89</f>
        <v>NA</v>
      </c>
    </row>
    <row r="235" spans="1:28">
      <c r="A235" s="86">
        <f t="shared" si="22"/>
        <v>-4.6601420354702786E-2</v>
      </c>
      <c r="B235" s="100">
        <f t="shared" si="23"/>
        <v>1.5949309212696036E-2</v>
      </c>
      <c r="C235">
        <f>fossil!J90</f>
        <v>3951</v>
      </c>
      <c r="D235" t="str">
        <f>fossil!K90</f>
        <v>NBG</v>
      </c>
      <c r="E235">
        <f>fossil!L90</f>
        <v>8</v>
      </c>
      <c r="F235" t="str">
        <f>fossil!M90</f>
        <v>G483</v>
      </c>
      <c r="G235">
        <f>fossil!N90</f>
        <v>0</v>
      </c>
      <c r="V235" s="101">
        <f t="shared" si="24"/>
        <v>1.954242509439325</v>
      </c>
      <c r="W235" s="89">
        <f t="shared" si="25"/>
        <v>6.8259588999999996E-2</v>
      </c>
      <c r="X235" s="41">
        <f>'140°C'!J90</f>
        <v>4129</v>
      </c>
      <c r="Y235" s="41">
        <f>'140°C'!K90</f>
        <v>140</v>
      </c>
      <c r="Z235" s="41">
        <f>'140°C'!L90</f>
        <v>6</v>
      </c>
      <c r="AA235" s="41" t="str">
        <f>'140°C'!M90</f>
        <v>H398</v>
      </c>
      <c r="AB235" s="41" t="str">
        <f>'140°C'!N90</f>
        <v>NA</v>
      </c>
    </row>
    <row r="236" spans="1:28">
      <c r="A236" s="86">
        <f t="shared" si="22"/>
        <v>-4.6601420354702786E-2</v>
      </c>
      <c r="B236" s="100">
        <f t="shared" si="23"/>
        <v>1.7391745100153989E-2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  <c r="V236" s="101">
        <f t="shared" si="24"/>
        <v>1.954242509439325</v>
      </c>
      <c r="W236" s="89">
        <f t="shared" si="25"/>
        <v>6.2668376999999997E-2</v>
      </c>
      <c r="X236" s="41">
        <f>'140°C'!J91</f>
        <v>4129</v>
      </c>
      <c r="Y236" s="41">
        <f>'140°C'!K91</f>
        <v>140</v>
      </c>
      <c r="Z236" s="41">
        <f>'140°C'!L91</f>
        <v>6</v>
      </c>
      <c r="AA236" s="41" t="str">
        <f>'140°C'!M91</f>
        <v>H398</v>
      </c>
      <c r="AB236" s="41" t="str">
        <f>'140°C'!N91</f>
        <v>NA</v>
      </c>
    </row>
    <row r="237" spans="1:28">
      <c r="A237" s="86">
        <f t="shared" si="22"/>
        <v>-4.6601420354702786E-2</v>
      </c>
      <c r="B237" s="100">
        <f t="shared" si="23"/>
        <v>1.5979792853708874E-2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  <c r="V237" s="101">
        <f t="shared" si="24"/>
        <v>2.0791812460476247</v>
      </c>
      <c r="W237" s="89">
        <f t="shared" si="25"/>
        <v>7.1814453E-2</v>
      </c>
      <c r="X237" s="41">
        <f>'140°C'!J92</f>
        <v>4129</v>
      </c>
      <c r="Y237" s="41">
        <f>'140°C'!K92</f>
        <v>140</v>
      </c>
      <c r="Z237" s="41">
        <f>'140°C'!L92</f>
        <v>8</v>
      </c>
      <c r="AA237" s="41" t="str">
        <f>'140°C'!M92</f>
        <v>H398</v>
      </c>
      <c r="AB237" s="41" t="str">
        <f>'140°C'!N92</f>
        <v>NA</v>
      </c>
    </row>
    <row r="238" spans="1:28">
      <c r="A238" s="86">
        <f t="shared" si="22"/>
        <v>-4.6601420354702786E-2</v>
      </c>
      <c r="B238" s="100">
        <f t="shared" si="23"/>
        <v>1.6786882116221577E-2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  <c r="V238" s="101">
        <f t="shared" si="24"/>
        <v>2.0791812460476247</v>
      </c>
      <c r="W238" s="89">
        <f t="shared" si="25"/>
        <v>7.2640601999999999E-2</v>
      </c>
      <c r="X238" s="41">
        <f>'140°C'!J93</f>
        <v>4129</v>
      </c>
      <c r="Y238" s="41">
        <f>'140°C'!K93</f>
        <v>140</v>
      </c>
      <c r="Z238" s="41">
        <f>'140°C'!L93</f>
        <v>8</v>
      </c>
      <c r="AA238" s="41" t="str">
        <f>'140°C'!M93</f>
        <v>H398</v>
      </c>
      <c r="AB238" s="41" t="str">
        <f>'140°C'!N93</f>
        <v>NA</v>
      </c>
    </row>
    <row r="239" spans="1:28">
      <c r="A239" s="86">
        <f t="shared" si="22"/>
        <v>-4.6601420354702786E-2</v>
      </c>
      <c r="B239" s="100">
        <f t="shared" si="23"/>
        <v>1.7280151535187232E-2</v>
      </c>
      <c r="C239">
        <f>fossil!J94</f>
        <v>3955</v>
      </c>
      <c r="D239" t="str">
        <f>fossil!K94</f>
        <v>NBG</v>
      </c>
      <c r="E239">
        <f>fossil!L94</f>
        <v>8</v>
      </c>
      <c r="F239" t="str">
        <f>fossil!M94</f>
        <v>G483</v>
      </c>
      <c r="G239">
        <f>fossil!N94</f>
        <v>0</v>
      </c>
      <c r="V239" s="101">
        <f t="shared" si="24"/>
        <v>2.5563025007672873</v>
      </c>
      <c r="W239" s="89">
        <f t="shared" si="25"/>
        <v>0.117575817</v>
      </c>
      <c r="X239" s="41">
        <f>'140°C'!J94</f>
        <v>4129</v>
      </c>
      <c r="Y239" s="41">
        <f>'140°C'!K94</f>
        <v>140</v>
      </c>
      <c r="Z239" s="41">
        <f>'140°C'!L94</f>
        <v>24</v>
      </c>
      <c r="AA239" s="41" t="str">
        <f>'140°C'!M94</f>
        <v>H398</v>
      </c>
      <c r="AB239" s="41" t="str">
        <f>'140°C'!N94</f>
        <v>NA</v>
      </c>
    </row>
    <row r="240" spans="1:28">
      <c r="A240" s="86">
        <f t="shared" si="22"/>
        <v>-4.6601420354702786E-2</v>
      </c>
      <c r="B240" s="100">
        <f t="shared" si="23"/>
        <v>1.5877471810872828E-2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  <c r="V240" s="101">
        <f t="shared" si="24"/>
        <v>2.5563025007672873</v>
      </c>
      <c r="W240" s="89">
        <f t="shared" si="25"/>
        <v>0.122417127</v>
      </c>
      <c r="X240" s="41">
        <f>'140°C'!J95</f>
        <v>4129</v>
      </c>
      <c r="Y240" s="41">
        <f>'140°C'!K95</f>
        <v>140</v>
      </c>
      <c r="Z240" s="41">
        <f>'140°C'!L95</f>
        <v>24</v>
      </c>
      <c r="AA240" s="41" t="str">
        <f>'140°C'!M95</f>
        <v>H398</v>
      </c>
      <c r="AB240" s="41" t="str">
        <f>'140°C'!N95</f>
        <v>NA</v>
      </c>
    </row>
    <row r="241" spans="1:29">
      <c r="A241" s="86">
        <f t="shared" si="22"/>
        <v>-4.6601420354702786E-2</v>
      </c>
      <c r="B241" s="100">
        <f t="shared" si="23"/>
        <v>1.6249189159375649E-2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  <c r="V241" s="101">
        <f t="shared" si="24"/>
        <v>2.8573324964312685</v>
      </c>
      <c r="W241" s="89">
        <f t="shared" si="25"/>
        <v>0.17056471400000001</v>
      </c>
      <c r="X241" s="41">
        <f>'140°C'!J96</f>
        <v>4129</v>
      </c>
      <c r="Y241" s="41">
        <f>'140°C'!K96</f>
        <v>140</v>
      </c>
      <c r="Z241" s="41">
        <f>'140°C'!L96</f>
        <v>48</v>
      </c>
      <c r="AA241" s="41" t="str">
        <f>'140°C'!M96</f>
        <v>G483</v>
      </c>
      <c r="AB241" s="41" t="str">
        <f>'140°C'!N96</f>
        <v>NA</v>
      </c>
    </row>
    <row r="242" spans="1:29">
      <c r="A242" s="86">
        <f t="shared" si="22"/>
        <v>0.11159610652851794</v>
      </c>
      <c r="B242" s="100">
        <f t="shared" si="23"/>
        <v>1.5272363215793217E-2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  <c r="V242" s="101">
        <f t="shared" si="24"/>
        <v>2.8573324964312685</v>
      </c>
      <c r="W242" s="89">
        <f t="shared" si="25"/>
        <v>0.15681749</v>
      </c>
      <c r="X242" s="41">
        <f>'140°C'!J97</f>
        <v>4129</v>
      </c>
      <c r="Y242" s="41">
        <f>'140°C'!K97</f>
        <v>140</v>
      </c>
      <c r="Z242" s="41">
        <f>'140°C'!L97</f>
        <v>48</v>
      </c>
      <c r="AA242" s="41" t="str">
        <f>'140°C'!M97</f>
        <v>G483</v>
      </c>
      <c r="AB242" s="41" t="str">
        <f>'140°C'!N97</f>
        <v>NA</v>
      </c>
    </row>
    <row r="243" spans="1:29">
      <c r="A243" s="86">
        <f t="shared" si="22"/>
        <v>0.11159610652851794</v>
      </c>
      <c r="B243" s="100">
        <f t="shared" si="23"/>
        <v>1.9592004406061021E-2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  <c r="V243" s="101">
        <f t="shared" si="24"/>
        <v>2.8573324964312685</v>
      </c>
      <c r="W243" s="89">
        <f t="shared" si="25"/>
        <v>0.153539493</v>
      </c>
      <c r="X243" s="41">
        <f>'140°C'!J98</f>
        <v>4129</v>
      </c>
      <c r="Y243" s="41">
        <f>'140°C'!K98</f>
        <v>140</v>
      </c>
      <c r="Z243" s="41">
        <f>'140°C'!L98</f>
        <v>48</v>
      </c>
      <c r="AA243" s="41" t="str">
        <f>'140°C'!M98</f>
        <v>H398</v>
      </c>
      <c r="AB243" s="41" t="str">
        <f>'140°C'!N98</f>
        <v>NA</v>
      </c>
    </row>
    <row r="244" spans="1:29">
      <c r="A244" s="86">
        <f t="shared" si="22"/>
        <v>0.11159610652851794</v>
      </c>
      <c r="B244" s="100">
        <f t="shared" si="23"/>
        <v>1.589032136687599E-2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  <c r="V244" s="101">
        <f t="shared" si="24"/>
        <v>2.8573324964312685</v>
      </c>
      <c r="W244" s="89">
        <f t="shared" si="25"/>
        <v>0.14507288700000001</v>
      </c>
      <c r="X244" s="41">
        <f>'140°C'!J99</f>
        <v>4129</v>
      </c>
      <c r="Y244" s="41">
        <f>'140°C'!K99</f>
        <v>140</v>
      </c>
      <c r="Z244" s="41">
        <f>'140°C'!L99</f>
        <v>48</v>
      </c>
      <c r="AA244" s="41" t="str">
        <f>'140°C'!M99</f>
        <v>H398</v>
      </c>
      <c r="AB244" s="41" t="str">
        <f>'140°C'!N99</f>
        <v>NA</v>
      </c>
    </row>
    <row r="245" spans="1:29">
      <c r="A245" s="86">
        <f t="shared" si="22"/>
        <v>0.11159610652851794</v>
      </c>
      <c r="B245" s="100">
        <f t="shared" si="23"/>
        <v>1.4593094714262449E-2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  <c r="V245" s="101">
        <f t="shared" si="24"/>
        <v>3.0334237554869499</v>
      </c>
      <c r="W245" s="89">
        <f t="shared" si="25"/>
        <v>0.143945713</v>
      </c>
      <c r="X245" s="41">
        <f>'140°C'!J100</f>
        <v>4129</v>
      </c>
      <c r="Y245" s="41">
        <f>'140°C'!K100</f>
        <v>140</v>
      </c>
      <c r="Z245" s="41">
        <f>'140°C'!L100</f>
        <v>72</v>
      </c>
      <c r="AA245" s="41" t="str">
        <f>'140°C'!M100</f>
        <v>H398</v>
      </c>
      <c r="AB245" s="41" t="str">
        <f>'140°C'!N100</f>
        <v>NA</v>
      </c>
    </row>
    <row r="246" spans="1:29">
      <c r="A246" s="86">
        <f t="shared" si="22"/>
        <v>0.24930913117324674</v>
      </c>
      <c r="B246" s="100">
        <f t="shared" si="23"/>
        <v>1.5668392503699918E-2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  <c r="V246" s="101">
        <f t="shared" si="24"/>
        <v>3.0334237554869499</v>
      </c>
      <c r="W246" s="89">
        <f t="shared" si="25"/>
        <v>0.169319848</v>
      </c>
      <c r="X246" s="41">
        <f>'140°C'!J101</f>
        <v>4129</v>
      </c>
      <c r="Y246" s="41">
        <f>'140°C'!K101</f>
        <v>140</v>
      </c>
      <c r="Z246" s="41">
        <f>'140°C'!L101</f>
        <v>72</v>
      </c>
      <c r="AA246" s="41" t="str">
        <f>'140°C'!M101</f>
        <v>H398</v>
      </c>
      <c r="AB246" s="41" t="str">
        <f>'140°C'!N101</f>
        <v>NA</v>
      </c>
    </row>
    <row r="247" spans="1:29">
      <c r="A247" s="86">
        <f t="shared" si="22"/>
        <v>0.24930913117324674</v>
      </c>
      <c r="B247" s="100">
        <f t="shared" si="23"/>
        <v>1.7626379117552077E-2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  <c r="V247" s="101">
        <f t="shared" si="24"/>
        <v>3.1583624920952498</v>
      </c>
      <c r="W247" s="89">
        <f t="shared" si="25"/>
        <v>0.17744173299999999</v>
      </c>
      <c r="X247" s="41">
        <f>'140°C'!J102</f>
        <v>4129</v>
      </c>
      <c r="Y247" s="41">
        <f>'140°C'!K102</f>
        <v>140</v>
      </c>
      <c r="Z247" s="41">
        <f>'140°C'!L102</f>
        <v>96</v>
      </c>
      <c r="AA247" s="41" t="str">
        <f>'140°C'!M102</f>
        <v>H398</v>
      </c>
      <c r="AB247" s="41" t="str">
        <f>'140°C'!N102</f>
        <v>NA</v>
      </c>
    </row>
    <row r="248" spans="1:29">
      <c r="A248" s="86">
        <f t="shared" si="22"/>
        <v>0.36206245370910789</v>
      </c>
      <c r="B248" s="100">
        <f t="shared" si="23"/>
        <v>1.5724654517511046E-2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  <c r="V248" s="101">
        <f t="shared" si="24"/>
        <v>3.1583624920952498</v>
      </c>
      <c r="W248" s="89">
        <f t="shared" si="25"/>
        <v>0.17532151100000001</v>
      </c>
      <c r="X248" s="41">
        <f>'140°C'!J103</f>
        <v>4129</v>
      </c>
      <c r="Y248" s="41">
        <f>'140°C'!K103</f>
        <v>140</v>
      </c>
      <c r="Z248" s="41">
        <f>'140°C'!L103</f>
        <v>96</v>
      </c>
      <c r="AA248" s="41" t="str">
        <f>'140°C'!M103</f>
        <v>H398</v>
      </c>
      <c r="AB248" s="41" t="str">
        <f>'140°C'!N103</f>
        <v>NA</v>
      </c>
    </row>
    <row r="249" spans="1:29">
      <c r="A249" s="86">
        <f t="shared" si="22"/>
        <v>0.36206245370910789</v>
      </c>
      <c r="B249" s="100">
        <f t="shared" si="23"/>
        <v>1.5666762042655696E-2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  <c r="V249" s="101">
        <f t="shared" si="24"/>
        <v>3.255272505103306</v>
      </c>
      <c r="W249" s="89">
        <f t="shared" si="25"/>
        <v>0.186114692</v>
      </c>
      <c r="X249" s="41">
        <f>'140°C'!J104</f>
        <v>4129</v>
      </c>
      <c r="Y249" s="41">
        <f>'140°C'!K104</f>
        <v>140</v>
      </c>
      <c r="Z249" s="41">
        <f>'140°C'!L104</f>
        <v>120</v>
      </c>
      <c r="AA249" s="41" t="str">
        <f>'140°C'!M104</f>
        <v>H398</v>
      </c>
      <c r="AB249" s="41" t="str">
        <f>'140°C'!N104</f>
        <v>NA</v>
      </c>
    </row>
    <row r="250" spans="1:29">
      <c r="A250" s="86">
        <f t="shared" si="22"/>
        <v>0.36206245370910789</v>
      </c>
      <c r="B250" s="100">
        <f t="shared" si="23"/>
        <v>1.5720257386859934E-2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  <c r="V250" s="101">
        <f t="shared" si="24"/>
        <v>3.255272505103306</v>
      </c>
      <c r="W250" s="89">
        <f t="shared" si="25"/>
        <v>0.153085256</v>
      </c>
      <c r="X250" s="41">
        <f>'140°C'!J105</f>
        <v>4129</v>
      </c>
      <c r="Y250" s="41">
        <f>'140°C'!K105</f>
        <v>140</v>
      </c>
      <c r="Z250" s="41">
        <f>'140°C'!L105</f>
        <v>120</v>
      </c>
      <c r="AA250" s="41" t="str">
        <f>'140°C'!M105</f>
        <v>H398</v>
      </c>
      <c r="AB250" s="41" t="str">
        <f>'140°C'!N105</f>
        <v>NA</v>
      </c>
    </row>
    <row r="251" spans="1:29">
      <c r="A251" s="86">
        <f t="shared" si="22"/>
        <v>0.36206245370910789</v>
      </c>
      <c r="B251" s="100">
        <f t="shared" si="23"/>
        <v>1.7664368616215058E-2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  <c r="V251"/>
      <c r="W251"/>
      <c r="X251"/>
      <c r="Y251"/>
      <c r="Z251"/>
      <c r="AA251"/>
      <c r="AB251"/>
      <c r="AC251"/>
    </row>
    <row r="252" spans="1:29">
      <c r="A252" s="86">
        <f t="shared" si="22"/>
        <v>0.36206245370910789</v>
      </c>
      <c r="B252" s="100">
        <f t="shared" si="23"/>
        <v>1.9813884217240806E-2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  <c r="V252"/>
      <c r="W252"/>
      <c r="X252"/>
      <c r="Y252"/>
      <c r="Z252"/>
      <c r="AA252"/>
      <c r="AB252"/>
      <c r="AC252"/>
    </row>
    <row r="253" spans="1:29">
      <c r="A253" s="86">
        <f t="shared" si="22"/>
        <v>0.36206245370910789</v>
      </c>
      <c r="B253" s="100">
        <f t="shared" si="23"/>
        <v>1.7582859231129035E-2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  <c r="V253"/>
      <c r="W253"/>
      <c r="X253"/>
      <c r="Y253"/>
      <c r="Z253"/>
      <c r="AA253"/>
      <c r="AB253"/>
      <c r="AC253"/>
    </row>
    <row r="254" spans="1:29">
      <c r="A254" s="86">
        <f t="shared" si="22"/>
        <v>0.36206245370910789</v>
      </c>
      <c r="B254" s="100">
        <f t="shared" si="23"/>
        <v>1.5812955046372954E-2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  <c r="V254"/>
      <c r="W254"/>
      <c r="X254"/>
      <c r="Y254"/>
      <c r="Z254"/>
      <c r="AA254"/>
      <c r="AB254"/>
      <c r="AC254"/>
    </row>
    <row r="255" spans="1:29">
      <c r="A255" s="86">
        <f t="shared" si="22"/>
        <v>0.36206245370910789</v>
      </c>
      <c r="B255" s="100">
        <f t="shared" si="23"/>
        <v>1.5810835844730545E-2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  <c r="V255"/>
      <c r="W255"/>
      <c r="X255"/>
      <c r="Y255"/>
      <c r="Z255"/>
      <c r="AA255"/>
      <c r="AB255"/>
      <c r="AC255"/>
    </row>
    <row r="256" spans="1:29">
      <c r="A256" s="86">
        <f t="shared" si="22"/>
        <v>0.36206245370910789</v>
      </c>
      <c r="B256" s="100">
        <f t="shared" si="23"/>
        <v>1.685526466649977E-2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  <c r="V256"/>
      <c r="W256"/>
      <c r="X256"/>
      <c r="Y256"/>
      <c r="Z256"/>
      <c r="AA256"/>
      <c r="AB256"/>
      <c r="AC256"/>
    </row>
    <row r="257" spans="1:29">
      <c r="A257" s="86">
        <f t="shared" si="22"/>
        <v>0.3276312384997338</v>
      </c>
      <c r="B257" s="100">
        <f t="shared" si="23"/>
        <v>1.6225180548635761E-2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  <c r="V257"/>
      <c r="W257"/>
      <c r="X257"/>
      <c r="Y257"/>
      <c r="Z257"/>
      <c r="AA257"/>
      <c r="AB257"/>
      <c r="AC257"/>
    </row>
    <row r="258" spans="1:29">
      <c r="A258" s="86">
        <f t="shared" si="22"/>
        <v>0.27025313541491669</v>
      </c>
      <c r="B258" s="100">
        <f t="shared" si="23"/>
        <v>1.5293436319696159E-2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  <c r="V258"/>
      <c r="W258"/>
      <c r="X258"/>
      <c r="Y258"/>
      <c r="Z258"/>
      <c r="AA258"/>
      <c r="AB258"/>
      <c r="AC258"/>
    </row>
    <row r="259" spans="1:29">
      <c r="A259" s="86">
        <f t="shared" si="22"/>
        <v>0.27025313541491669</v>
      </c>
      <c r="B259" s="100">
        <f t="shared" si="23"/>
        <v>1.3092686804564001E-2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  <c r="V259"/>
      <c r="W259"/>
      <c r="X259"/>
      <c r="Y259"/>
      <c r="Z259"/>
      <c r="AA259"/>
      <c r="AB259"/>
      <c r="AC259"/>
    </row>
    <row r="260" spans="1:29">
      <c r="A260" s="86">
        <f t="shared" si="22"/>
        <v>0.26490410686302435</v>
      </c>
      <c r="B260" s="100">
        <f t="shared" si="23"/>
        <v>1.4558553942799498E-2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  <c r="V260"/>
      <c r="W260"/>
      <c r="X260"/>
      <c r="Y260"/>
      <c r="Z260"/>
      <c r="AA260"/>
      <c r="AB260"/>
      <c r="AC260"/>
    </row>
    <row r="261" spans="1:29">
      <c r="A261" s="86">
        <f t="shared" si="22"/>
        <v>0.27025313541491669</v>
      </c>
      <c r="B261" s="100">
        <f t="shared" si="23"/>
        <v>1.5947530734975124E-2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  <c r="V261"/>
      <c r="W261"/>
      <c r="X261"/>
      <c r="Y261"/>
      <c r="Z261"/>
      <c r="AA261"/>
      <c r="AB261"/>
      <c r="AC261"/>
    </row>
    <row r="262" spans="1:29">
      <c r="A262" s="86">
        <f t="shared" si="22"/>
        <v>0.27025313541491669</v>
      </c>
      <c r="B262" s="100">
        <f t="shared" si="23"/>
        <v>1.5322226514399304E-2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  <c r="V262"/>
      <c r="W262"/>
      <c r="X262"/>
      <c r="Y262"/>
      <c r="Z262"/>
      <c r="AA262"/>
      <c r="AB262"/>
      <c r="AC262"/>
    </row>
    <row r="263" spans="1:29">
      <c r="A263" s="86">
        <f t="shared" si="22"/>
        <v>0.27025313541491669</v>
      </c>
      <c r="B263" s="100">
        <f t="shared" si="23"/>
        <v>1.5370564681275857E-2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  <c r="V263"/>
      <c r="W263"/>
      <c r="X263"/>
      <c r="Y263"/>
      <c r="Z263"/>
      <c r="AA263"/>
      <c r="AB263"/>
      <c r="AC263"/>
    </row>
    <row r="264" spans="1:29">
      <c r="A264"/>
      <c r="B264"/>
      <c r="C264"/>
      <c r="D264"/>
      <c r="E264"/>
      <c r="F264"/>
      <c r="G264"/>
    </row>
    <row r="265" spans="1:29">
      <c r="A265"/>
      <c r="B265"/>
    </row>
    <row r="266" spans="1:29">
      <c r="A266"/>
      <c r="B266"/>
    </row>
    <row r="267" spans="1:29">
      <c r="A267"/>
      <c r="B267"/>
    </row>
  </sheetData>
  <mergeCells count="2">
    <mergeCell ref="D4:D5"/>
    <mergeCell ref="B5:C5"/>
  </mergeCells>
  <conditionalFormatting sqref="B148:B263">
    <cfRule type="cellIs" dxfId="4" priority="3" operator="greaterThan">
      <formula>0.05</formula>
    </cfRule>
  </conditionalFormatting>
  <conditionalFormatting sqref="P148:P185">
    <cfRule type="cellIs" dxfId="3" priority="2" operator="greaterThan">
      <formula>0.2</formula>
    </cfRule>
  </conditionalFormatting>
  <conditionalFormatting sqref="W162:W250">
    <cfRule type="cellIs" dxfId="2" priority="1" operator="greaterThan">
      <formula>0.25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C267"/>
  <sheetViews>
    <sheetView topLeftCell="F13" zoomScale="70" zoomScaleNormal="70" workbookViewId="0">
      <selection activeCell="U64" sqref="U64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">
        <v>20</v>
      </c>
      <c r="M1" s="52">
        <f>AVERAGE(L3:M3)</f>
        <v>2.4623148989076152E-2</v>
      </c>
      <c r="Q1" s="52">
        <f>AVERAGE(P3:Q3)</f>
        <v>3.5476241515733919E-2</v>
      </c>
      <c r="U1" s="52">
        <f>AVERAGE(T3:U3)</f>
        <v>7.0960271357463148E-3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/>
      <c r="AA2" s="42" t="str">
        <f>D24</f>
        <v>Leu 80˚C</v>
      </c>
      <c r="AB2" s="43" t="str">
        <f>F24</f>
        <v>Leu 110˚C</v>
      </c>
      <c r="AC2" s="43" t="str">
        <f>H24</f>
        <v>Leu 140˚C</v>
      </c>
    </row>
    <row r="3" spans="1:29" ht="18">
      <c r="A3" s="113" t="str">
        <f>CONCATENATE("Racemization ",A1)</f>
        <v>Racemization Leu</v>
      </c>
      <c r="J3" s="109">
        <v>9</v>
      </c>
      <c r="K3" s="44">
        <f>LOG(J3)</f>
        <v>0.95424250943932487</v>
      </c>
      <c r="L3" s="45">
        <f t="shared" ref="L3:L23" si="0">(K3^3*B$17)+(K3^2*C$17)+(K3*$D$17)+$E$17</f>
        <v>1.8692529290792848E-2</v>
      </c>
      <c r="M3" s="45">
        <f t="shared" ref="M3:M23" si="1">(K3^3*B$18)+(K3^2*C$18)+(K3*$D$18)+$E$18</f>
        <v>3.0553768687359456E-2</v>
      </c>
      <c r="N3" s="109">
        <v>50</v>
      </c>
      <c r="O3" s="44">
        <f>LOG(N3)</f>
        <v>1.6989700043360187</v>
      </c>
      <c r="P3" s="45">
        <f t="shared" ref="P3:P23" si="2">(O3^3*B$18)+(O3^2*C$18)+(O3*$D$18)+$E$18</f>
        <v>4.1900716743434305E-2</v>
      </c>
      <c r="Q3" s="45">
        <f t="shared" ref="Q3:Q23" si="3">(O3^3*B$19)+(O3^2*C$19)+(O3*$D$19)+$E$19</f>
        <v>2.9051766288033534E-2</v>
      </c>
      <c r="R3" s="109">
        <v>10</v>
      </c>
      <c r="S3" s="44">
        <f>LOG(R3)</f>
        <v>1</v>
      </c>
      <c r="T3" s="45">
        <f t="shared" ref="T3:T23" si="4">(S3^3*B$19)+(S3^2*C$19)+(S3*$D$19)+$E$19</f>
        <v>-3.8060299808403905E-3</v>
      </c>
      <c r="U3" s="45">
        <f t="shared" ref="U3:U23" si="5">(S3^3*B$20)+(S3^2*C$20)+(S3*$D$20)+$E$20</f>
        <v>1.799808425233302E-2</v>
      </c>
      <c r="V3"/>
      <c r="X3" s="2" t="s">
        <v>8</v>
      </c>
      <c r="Z3" s="20">
        <f>SUM(L25:L45)</f>
        <v>3.7730953335442493E-3</v>
      </c>
      <c r="AA3" s="20">
        <f>SUM(P25:P45)</f>
        <v>3.8500385019859399E-3</v>
      </c>
      <c r="AB3" s="41">
        <f>SUM(AC3+AA3+Z3)</f>
        <v>2.5015789091008128E-2</v>
      </c>
      <c r="AC3" s="20">
        <f>SUM(T25:T45)</f>
        <v>1.7392655255477941E-2</v>
      </c>
    </row>
    <row r="4" spans="1:29">
      <c r="A4" s="3"/>
      <c r="B4" s="3"/>
      <c r="D4" s="175"/>
      <c r="E4" s="3"/>
      <c r="F4" s="3"/>
      <c r="J4" s="110">
        <f>10^K4</f>
        <v>9.232832290855443</v>
      </c>
      <c r="K4" s="44">
        <f>K$3+((K$23-K$3)*0.05)</f>
        <v>0.96533494692014266</v>
      </c>
      <c r="L4" s="45">
        <f t="shared" si="0"/>
        <v>1.8694390187066368E-2</v>
      </c>
      <c r="M4" s="45">
        <f t="shared" si="1"/>
        <v>3.0592870665197974E-2</v>
      </c>
      <c r="N4" s="110">
        <f>10^O4</f>
        <v>54.686177386322143</v>
      </c>
      <c r="O4" s="44">
        <f>O$3+((O$23-O$3)*0.05)</f>
        <v>1.7378775668552009</v>
      </c>
      <c r="P4" s="45">
        <f t="shared" si="2"/>
        <v>4.3090095014213126E-2</v>
      </c>
      <c r="Q4" s="45">
        <f t="shared" si="3"/>
        <v>3.090857714568844E-2</v>
      </c>
      <c r="R4" s="110">
        <f>10^S4</f>
        <v>13.403042731805696</v>
      </c>
      <c r="S4" s="44">
        <f>S$3+((S$23-S$3)*0.05)</f>
        <v>1.1272034022175137</v>
      </c>
      <c r="T4" s="45">
        <f t="shared" si="4"/>
        <v>1.7148516572301556E-3</v>
      </c>
      <c r="U4" s="45">
        <f t="shared" si="5"/>
        <v>2.0231582114334033E-2</v>
      </c>
      <c r="V4"/>
      <c r="Z4" s="54">
        <f>Z5/10000000</f>
        <v>1.5E-6</v>
      </c>
      <c r="AA4" s="54">
        <f>AA5/50</f>
        <v>0.04</v>
      </c>
      <c r="AB4" s="47">
        <v>0.9999999999999849</v>
      </c>
      <c r="AC4" s="23">
        <f>AC5*15</f>
        <v>18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9.4716880123403318</v>
      </c>
      <c r="K5" s="44">
        <f>K$3+((K$23-K$3)*0.1)</f>
        <v>0.97642738440096055</v>
      </c>
      <c r="L5" s="45">
        <f t="shared" si="0"/>
        <v>1.8676036766036963E-2</v>
      </c>
      <c r="M5" s="45">
        <f t="shared" si="1"/>
        <v>3.06350716928958E-2</v>
      </c>
      <c r="N5" s="110">
        <f t="shared" ref="N5:N22" si="7">10^O5</f>
        <v>59.811559942565758</v>
      </c>
      <c r="O5" s="44">
        <f>O$3+((O$23-O$3)*0.1)</f>
        <v>1.776785129374383</v>
      </c>
      <c r="P5" s="45">
        <f t="shared" si="2"/>
        <v>4.4350327382767687E-2</v>
      </c>
      <c r="Q5" s="45">
        <f t="shared" si="3"/>
        <v>3.2747757127477156E-2</v>
      </c>
      <c r="R5" s="110">
        <f t="shared" ref="R5:R22" si="8">10^S5</f>
        <v>17.964155447060953</v>
      </c>
      <c r="S5" s="44">
        <f>S$3+((S$23-S$3)*0.1)</f>
        <v>1.2544068044350276</v>
      </c>
      <c r="T5" s="45">
        <f t="shared" si="4"/>
        <v>7.5656739045929094E-3</v>
      </c>
      <c r="U5" s="45">
        <f t="shared" si="5"/>
        <v>2.283190657284051E-2</v>
      </c>
      <c r="V5"/>
      <c r="X5" s="3"/>
      <c r="Z5" s="45">
        <v>15</v>
      </c>
      <c r="AA5" s="9">
        <v>2</v>
      </c>
      <c r="AB5" s="9">
        <v>1</v>
      </c>
      <c r="AC5" s="9">
        <v>1.2</v>
      </c>
    </row>
    <row r="6" spans="1:29">
      <c r="A6" s="53"/>
      <c r="B6" s="3">
        <f>'140°C'!A1</f>
        <v>140</v>
      </c>
      <c r="C6" s="15" t="s">
        <v>12</v>
      </c>
      <c r="D6" s="3">
        <f>AC4</f>
        <v>18</v>
      </c>
      <c r="E6" s="6">
        <f>1/(B6+273.15)</f>
        <v>2.4204284158296022E-3</v>
      </c>
      <c r="F6" s="7">
        <f>LN(D6)</f>
        <v>2.8903717578961645</v>
      </c>
      <c r="G6" s="3"/>
      <c r="H6" s="3"/>
      <c r="J6" s="110">
        <f t="shared" si="6"/>
        <v>9.7167229921382443</v>
      </c>
      <c r="K6" s="44">
        <f>K$3+((K$23-K$3)*0.15)</f>
        <v>0.98751982188177834</v>
      </c>
      <c r="L6" s="45">
        <f t="shared" si="0"/>
        <v>1.8638767269655521E-2</v>
      </c>
      <c r="M6" s="45">
        <f t="shared" si="1"/>
        <v>3.0680409963676859E-2</v>
      </c>
      <c r="N6" s="110">
        <f t="shared" si="7"/>
        <v>65.417311535435857</v>
      </c>
      <c r="O6" s="44">
        <f>O$3+((O$23-O$3)*0.15)</f>
        <v>1.8156926918935654</v>
      </c>
      <c r="P6" s="45">
        <f t="shared" si="2"/>
        <v>4.5683062039657295E-2</v>
      </c>
      <c r="Q6" s="45">
        <f t="shared" si="3"/>
        <v>3.4566216259605348E-2</v>
      </c>
      <c r="R6" s="110">
        <f t="shared" si="8"/>
        <v>24.077434309775803</v>
      </c>
      <c r="S6" s="44">
        <f>S$3+((S$23-S$3)*0.15)</f>
        <v>1.3816102066525413</v>
      </c>
      <c r="T6" s="45">
        <f t="shared" si="4"/>
        <v>1.3638455373153974E-2</v>
      </c>
      <c r="U6" s="45">
        <f t="shared" si="5"/>
        <v>2.5791837077220343E-2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9.9680970892346128</v>
      </c>
      <c r="K7" s="44">
        <f>K$3+((K$23-K$3)*0.2)</f>
        <v>0.99861225936259612</v>
      </c>
      <c r="L7" s="45">
        <f t="shared" si="0"/>
        <v>1.8583879939873316E-2</v>
      </c>
      <c r="M7" s="45">
        <f t="shared" si="1"/>
        <v>3.0728923670765084E-2</v>
      </c>
      <c r="N7" s="110">
        <f t="shared" si="7"/>
        <v>71.548454055262781</v>
      </c>
      <c r="O7" s="44">
        <f>O$3+((O$23-O$3)*0.2)</f>
        <v>1.8546002544127476</v>
      </c>
      <c r="P7" s="45">
        <f t="shared" si="2"/>
        <v>4.7089947175441224E-2</v>
      </c>
      <c r="Q7" s="45">
        <f t="shared" si="3"/>
        <v>3.6360864568278653E-2</v>
      </c>
      <c r="R7" s="110">
        <f t="shared" si="8"/>
        <v>32.271088092616978</v>
      </c>
      <c r="S7" s="44">
        <f>S$3+((S$23-S$3)*0.2)</f>
        <v>1.5088136088700552</v>
      </c>
      <c r="T7" s="45">
        <f t="shared" si="4"/>
        <v>1.98252146748195E-2</v>
      </c>
      <c r="U7" s="45">
        <f t="shared" si="5"/>
        <v>2.9104153076841451E-2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0.04</v>
      </c>
      <c r="E8" s="6">
        <f>1/(B8+273.15)</f>
        <v>2.831657935721365E-3</v>
      </c>
      <c r="F8" s="7">
        <f>LN(D8)</f>
        <v>-3.2188758248682006</v>
      </c>
      <c r="J8" s="110">
        <f t="shared" si="6"/>
        <v>10.225974298207495</v>
      </c>
      <c r="K8" s="44">
        <f>K$3+((K$23-K$3)*0.25)</f>
        <v>1.009704696843414</v>
      </c>
      <c r="L8" s="45">
        <f t="shared" si="0"/>
        <v>1.8512673018640957E-2</v>
      </c>
      <c r="M8" s="45">
        <f t="shared" si="1"/>
        <v>3.0780651007384401E-2</v>
      </c>
      <c r="N8" s="110">
        <f t="shared" si="7"/>
        <v>78.254229003664378</v>
      </c>
      <c r="O8" s="44">
        <f>O$3+((O$23-O$3)*0.25)</f>
        <v>1.8935078169319297</v>
      </c>
      <c r="P8" s="45">
        <f t="shared" si="2"/>
        <v>4.857263098067878E-2</v>
      </c>
      <c r="Q8" s="45">
        <f t="shared" si="3"/>
        <v>3.8128612079702792E-2</v>
      </c>
      <c r="R8" s="110">
        <f t="shared" si="8"/>
        <v>43.253077270721121</v>
      </c>
      <c r="S8" s="44">
        <f>S$3+((S$23-S$3)*0.25)</f>
        <v>1.6360170110875689</v>
      </c>
      <c r="T8" s="45">
        <f t="shared" si="4"/>
        <v>2.6017970421495576E-2</v>
      </c>
      <c r="U8" s="45">
        <f t="shared" si="5"/>
        <v>3.2761634021071705E-2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1.5E-6</v>
      </c>
      <c r="E9" s="6">
        <f>1/(B9+273.15)</f>
        <v>3.5316969803990822E-3</v>
      </c>
      <c r="F9" s="7">
        <f>LN(D9)</f>
        <v>-13.41004544985611</v>
      </c>
      <c r="J9" s="110">
        <f t="shared" si="6"/>
        <v>10.490522856216446</v>
      </c>
      <c r="K9" s="44">
        <f>K$3+((K$23-K$3)*0.3)</f>
        <v>1.0207971343242319</v>
      </c>
      <c r="L9" s="45">
        <f t="shared" si="0"/>
        <v>1.8426444747909942E-2</v>
      </c>
      <c r="M9" s="45">
        <f t="shared" si="1"/>
        <v>3.0835630166758738E-2</v>
      </c>
      <c r="N9" s="110">
        <f t="shared" si="7"/>
        <v>85.588492970485291</v>
      </c>
      <c r="O9" s="44">
        <f>O$3+((O$23-O$3)*0.3)</f>
        <v>1.9324153794511119</v>
      </c>
      <c r="P9" s="45">
        <f t="shared" si="2"/>
        <v>5.0132761645929252E-2</v>
      </c>
      <c r="Q9" s="45">
        <f t="shared" si="3"/>
        <v>3.9866368820083403E-2</v>
      </c>
      <c r="R9" s="110">
        <f t="shared" si="8"/>
        <v>57.9722842941569</v>
      </c>
      <c r="S9" s="44">
        <f>S$3+((S$23-S$3)*0.3)</f>
        <v>1.7632204133050826</v>
      </c>
      <c r="T9" s="45">
        <f t="shared" si="4"/>
        <v>3.2108741225088368E-2</v>
      </c>
      <c r="U9" s="45">
        <f t="shared" si="5"/>
        <v>3.6757059359279025E-2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10.761915352759139</v>
      </c>
      <c r="K10" s="44">
        <f>K$3+((K$23-K$3)*0.35)</f>
        <v>1.0318895718050496</v>
      </c>
      <c r="L10" s="45">
        <f t="shared" si="0"/>
        <v>1.8326493369631158E-2</v>
      </c>
      <c r="M10" s="45">
        <f t="shared" si="1"/>
        <v>3.0893899342112025E-2</v>
      </c>
      <c r="N10" s="110">
        <f t="shared" si="7"/>
        <v>93.610150176238861</v>
      </c>
      <c r="O10" s="44">
        <f>O$3+((O$23-O$3)*0.35)</f>
        <v>1.971322941970294</v>
      </c>
      <c r="P10" s="45">
        <f t="shared" si="2"/>
        <v>5.1771987361751939E-2</v>
      </c>
      <c r="Q10" s="45">
        <f t="shared" si="3"/>
        <v>4.1571044815626179E-2</v>
      </c>
      <c r="R10" s="110">
        <f t="shared" si="8"/>
        <v>77.700500365497291</v>
      </c>
      <c r="S10" s="44">
        <f>S$3+((S$23-S$3)*0.35)</f>
        <v>1.8904238155225963</v>
      </c>
      <c r="T10" s="45">
        <f t="shared" si="4"/>
        <v>3.7989545697503999E-2</v>
      </c>
      <c r="U10" s="45">
        <f t="shared" si="5"/>
        <v>4.1083208540831299E-2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39.805236392493569</v>
      </c>
      <c r="D11" s="13">
        <f>SLOPE(F6:F7,E6:E7)</f>
        <v>-15251.376323783916</v>
      </c>
      <c r="E11" s="14">
        <f>(D11*8.3144621)/1000</f>
        <v>-126.8069904169387</v>
      </c>
      <c r="F11" s="3"/>
      <c r="G11" s="8"/>
      <c r="J11" s="110">
        <f t="shared" si="6"/>
        <v>11.040328842267504</v>
      </c>
      <c r="K11" s="44">
        <f>K$3+((K$23-K$3)*0.4)</f>
        <v>1.0429820092858675</v>
      </c>
      <c r="L11" s="45">
        <f t="shared" si="0"/>
        <v>1.8214117125755658E-2</v>
      </c>
      <c r="M11" s="45">
        <f t="shared" si="1"/>
        <v>3.0955496726668186E-2</v>
      </c>
      <c r="N11" s="110">
        <f t="shared" si="7"/>
        <v>102.38362555396104</v>
      </c>
      <c r="O11" s="44">
        <f>O$3+((O$23-O$3)*0.4)</f>
        <v>2.0102305044894764</v>
      </c>
      <c r="P11" s="45">
        <f t="shared" si="2"/>
        <v>5.3491956318706138E-2</v>
      </c>
      <c r="Q11" s="45">
        <f t="shared" si="3"/>
        <v>4.3239550092536785E-2</v>
      </c>
      <c r="R11" s="110">
        <f t="shared" si="8"/>
        <v>104.1423126681445</v>
      </c>
      <c r="S11" s="44">
        <f>S$3+((S$23-S$3)*0.4)</f>
        <v>2.0176272177401104</v>
      </c>
      <c r="T11" s="45">
        <f t="shared" si="4"/>
        <v>4.3552402450648606E-2</v>
      </c>
      <c r="U11" s="45">
        <f t="shared" si="5"/>
        <v>4.5732861015096438E-2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37.891533251739979</v>
      </c>
      <c r="D12" s="13">
        <f>SLOPE(F7:F8,E7:E8)</f>
        <v>-14518.14096540418</v>
      </c>
      <c r="E12" s="14">
        <f>(D12*8.3144621)/1000</f>
        <v>-120.71053281931046</v>
      </c>
      <c r="F12" s="3"/>
      <c r="J12" s="110">
        <f t="shared" si="6"/>
        <v>11.325944959616681</v>
      </c>
      <c r="K12" s="44">
        <f>K$3+((K$23-K$3)*0.45)</f>
        <v>1.0540744467666854</v>
      </c>
      <c r="L12" s="45">
        <f t="shared" si="0"/>
        <v>1.8090614258234494E-2</v>
      </c>
      <c r="M12" s="45">
        <f t="shared" si="1"/>
        <v>3.1020460513651156E-2</v>
      </c>
      <c r="N12" s="110">
        <f t="shared" si="7"/>
        <v>111.97938216997383</v>
      </c>
      <c r="O12" s="44">
        <f>O$3+((O$23-O$3)*0.45)</f>
        <v>2.0491380670086583</v>
      </c>
      <c r="P12" s="45">
        <f t="shared" si="2"/>
        <v>5.5294316707351104E-2</v>
      </c>
      <c r="Q12" s="45">
        <f t="shared" si="3"/>
        <v>4.4868794677020901E-2</v>
      </c>
      <c r="R12" s="110">
        <f t="shared" si="8"/>
        <v>139.58238668802099</v>
      </c>
      <c r="S12" s="44">
        <f>S$3+((S$23-S$3)*0.45)</f>
        <v>2.1448306199576241</v>
      </c>
      <c r="T12" s="45">
        <f t="shared" si="4"/>
        <v>4.8689330096428299E-2</v>
      </c>
      <c r="U12" s="45">
        <f t="shared" si="5"/>
        <v>5.0698796231442314E-2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38.798540103776261</v>
      </c>
      <c r="D13" s="13">
        <f>SLOPE(F6:F8,E6:E8)</f>
        <v>-14846.562636929713</v>
      </c>
      <c r="E13" s="14">
        <f>(D13*8.3144621)/1000</f>
        <v>-123.44118236002817</v>
      </c>
      <c r="F13" s="3">
        <f>CORREL(F6:F8,E6:E8)^2</f>
        <v>0.99980008180593505</v>
      </c>
      <c r="J13" s="110">
        <f t="shared" si="6"/>
        <v>11.618950038622252</v>
      </c>
      <c r="K13" s="44">
        <f>K$3+((K$23-K$3)*0.5)</f>
        <v>1.0651668842475031</v>
      </c>
      <c r="L13" s="45">
        <f t="shared" si="0"/>
        <v>1.795728300901861E-2</v>
      </c>
      <c r="M13" s="45">
        <f t="shared" si="1"/>
        <v>3.1088828896284858E-2</v>
      </c>
      <c r="N13" s="110">
        <f t="shared" si="7"/>
        <v>122.47448713915902</v>
      </c>
      <c r="O13" s="44">
        <f>O$3+((O$23-O$3)*0.5)</f>
        <v>2.0880456295278407</v>
      </c>
      <c r="P13" s="45">
        <f t="shared" si="2"/>
        <v>5.7180716718246219E-2</v>
      </c>
      <c r="Q13" s="45">
        <f t="shared" si="3"/>
        <v>4.6455688595284178E-2</v>
      </c>
      <c r="R13" s="110">
        <f t="shared" si="8"/>
        <v>187.08286933869715</v>
      </c>
      <c r="S13" s="44">
        <f>S$3+((S$23-S$3)*0.5)</f>
        <v>2.2720340221751378</v>
      </c>
      <c r="T13" s="45">
        <f t="shared" si="4"/>
        <v>5.3292347246749208E-2</v>
      </c>
      <c r="U13" s="45">
        <f t="shared" si="5"/>
        <v>5.5973793639236866E-2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38.235643178386873</v>
      </c>
      <c r="D14" s="13">
        <f>SLOPE(F6:F9,E6:E9)</f>
        <v>-14629.200703064107</v>
      </c>
      <c r="E14" s="14">
        <f>(D14*8.3144621)/1000</f>
        <v>-121.63393479891987</v>
      </c>
      <c r="F14" s="3">
        <f>CORREL(F6:F9,E6:E9)^2</f>
        <v>0.99994527999669047</v>
      </c>
      <c r="J14" s="110">
        <f t="shared" si="6"/>
        <v>11.919535233603071</v>
      </c>
      <c r="K14" s="44">
        <f>K$3+((K$23-K$3)*0.55)</f>
        <v>1.076259321728321</v>
      </c>
      <c r="L14" s="45">
        <f t="shared" si="0"/>
        <v>1.7815421620059113E-2</v>
      </c>
      <c r="M14" s="45">
        <f t="shared" si="1"/>
        <v>3.1160640067793219E-2</v>
      </c>
      <c r="N14" s="110">
        <f t="shared" si="7"/>
        <v>133.95323057981759</v>
      </c>
      <c r="O14" s="44">
        <f>O$3+((O$23-O$3)*0.55)</f>
        <v>2.126953192047023</v>
      </c>
      <c r="P14" s="45">
        <f t="shared" si="2"/>
        <v>5.9152804541950696E-2</v>
      </c>
      <c r="Q14" s="45">
        <f t="shared" si="3"/>
        <v>4.7997141873532323E-2</v>
      </c>
      <c r="R14" s="110">
        <f t="shared" si="8"/>
        <v>250.74796921353811</v>
      </c>
      <c r="S14" s="44">
        <f>S$3+((S$23-S$3)*0.55)</f>
        <v>2.399237424392652</v>
      </c>
      <c r="T14" s="45">
        <f t="shared" si="4"/>
        <v>5.725347251351752E-2</v>
      </c>
      <c r="U14" s="45">
        <f t="shared" si="5"/>
        <v>6.1550632687847988E-2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12.227896644088849</v>
      </c>
      <c r="K15" s="44">
        <f>K$3+((K$23-K$3)*0.6)</f>
        <v>1.0873517592091388</v>
      </c>
      <c r="L15" s="45">
        <f t="shared" si="0"/>
        <v>1.7666328333307224E-2</v>
      </c>
      <c r="M15" s="45">
        <f t="shared" si="1"/>
        <v>3.123593222140017E-2</v>
      </c>
      <c r="N15" s="110">
        <f t="shared" si="7"/>
        <v>146.50780257917614</v>
      </c>
      <c r="O15" s="44">
        <f>O$3+((O$23-O$3)*0.6)</f>
        <v>2.165860754566205</v>
      </c>
      <c r="P15" s="45">
        <f t="shared" si="2"/>
        <v>6.1212228369023847E-2</v>
      </c>
      <c r="Q15" s="45">
        <f t="shared" si="3"/>
        <v>4.9490064537970987E-2</v>
      </c>
      <c r="R15" s="110">
        <f t="shared" si="8"/>
        <v>336.07857462825467</v>
      </c>
      <c r="S15" s="44">
        <f>S$3+((S$23-S$3)*0.6)</f>
        <v>2.5264408266101652</v>
      </c>
      <c r="T15" s="45">
        <f t="shared" si="4"/>
        <v>6.0464724508639281E-2</v>
      </c>
      <c r="U15" s="45">
        <f t="shared" si="5"/>
        <v>6.7422092826643493E-2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12.544235442754044</v>
      </c>
      <c r="K16" s="44">
        <f>K$3+((K$23-K$3)*0.65)</f>
        <v>1.0984441966899565</v>
      </c>
      <c r="L16" s="45">
        <f t="shared" si="0"/>
        <v>1.751130139071394E-2</v>
      </c>
      <c r="M16" s="45">
        <f t="shared" si="1"/>
        <v>3.1314743550329642E-2</v>
      </c>
      <c r="N16" s="110">
        <f t="shared" si="7"/>
        <v>160.23903360650178</v>
      </c>
      <c r="O16" s="44">
        <f>O$3+((O$23-O$3)*0.65)</f>
        <v>2.2047683170853873</v>
      </c>
      <c r="P16" s="45">
        <f t="shared" si="2"/>
        <v>6.3360636390024996E-2</v>
      </c>
      <c r="Q16" s="45">
        <f t="shared" si="3"/>
        <v>5.0931366614805851E-2</v>
      </c>
      <c r="R16" s="110">
        <f t="shared" si="8"/>
        <v>450.44754969868501</v>
      </c>
      <c r="S16" s="44">
        <f>S$3+((S$23-S$3)*0.65)</f>
        <v>2.6536442288276794</v>
      </c>
      <c r="T16" s="45">
        <f t="shared" si="4"/>
        <v>6.281812184402065E-2</v>
      </c>
      <c r="U16" s="45">
        <f t="shared" si="5"/>
        <v>7.3580953504991428E-2</v>
      </c>
      <c r="V16"/>
    </row>
    <row r="17" spans="1:22">
      <c r="A17" s="107" t="str">
        <f>fossil!A2</f>
        <v>10˚C</v>
      </c>
      <c r="B17" s="108">
        <f t="array" ref="B17:E17">LINEST(B148:B263,A148:A263^{1,2,3})</f>
        <v>0.15853436573759586</v>
      </c>
      <c r="C17" s="108">
        <v>-0.54126014999538297</v>
      </c>
      <c r="D17" s="108">
        <v>0.60103075688612384</v>
      </c>
      <c r="E17" s="108">
        <v>-0.19972913468101433</v>
      </c>
      <c r="F17"/>
      <c r="J17" s="110">
        <f t="shared" si="6"/>
        <v>12.868758006661427</v>
      </c>
      <c r="K17" s="44">
        <f>K$3+((K$23-K$3)*0.7)</f>
        <v>1.1095366341707744</v>
      </c>
      <c r="L17" s="45">
        <f t="shared" si="0"/>
        <v>1.7351639034230093E-2</v>
      </c>
      <c r="M17" s="45">
        <f t="shared" si="1"/>
        <v>3.1397112247805559E-2</v>
      </c>
      <c r="N17" s="110">
        <f t="shared" si="7"/>
        <v>175.25720432035979</v>
      </c>
      <c r="O17" s="44">
        <f>O$3+((O$23-O$3)*0.7)</f>
        <v>2.2436758796045693</v>
      </c>
      <c r="P17" s="45">
        <f t="shared" si="2"/>
        <v>6.5599676795513373E-2</v>
      </c>
      <c r="Q17" s="45">
        <f t="shared" si="3"/>
        <v>5.2317958130242537E-2</v>
      </c>
      <c r="R17" s="110">
        <f t="shared" si="8"/>
        <v>603.73677570486382</v>
      </c>
      <c r="S17" s="44">
        <f>S$3+((S$23-S$3)*0.7)</f>
        <v>2.7808476310451926</v>
      </c>
      <c r="T17" s="45">
        <f t="shared" si="4"/>
        <v>6.4205683131567839E-2</v>
      </c>
      <c r="U17" s="45">
        <f t="shared" si="5"/>
        <v>8.0019994172259537E-2</v>
      </c>
      <c r="V17"/>
    </row>
    <row r="18" spans="1:22">
      <c r="A18" s="107" t="str">
        <f>'80°C'!A2</f>
        <v>80˚C</v>
      </c>
      <c r="B18" s="108">
        <f t="array" ref="B18:E18">LINEST(I148:I185,H148:H185^{1,2,3})</f>
        <v>4.6639522979794136E-3</v>
      </c>
      <c r="C18" s="108">
        <v>-9.133823078273796E-4</v>
      </c>
      <c r="D18" s="108">
        <v>-7.6109532464551845E-3</v>
      </c>
      <c r="E18" s="108">
        <v>3.4595601716494465E-2</v>
      </c>
      <c r="F18"/>
      <c r="J18" s="110">
        <f t="shared" si="6"/>
        <v>13.201676051900908</v>
      </c>
      <c r="K18" s="44">
        <f>K$3+((K$23-K$3)*0.75)</f>
        <v>1.1206290716515923</v>
      </c>
      <c r="L18" s="45">
        <f t="shared" si="0"/>
        <v>1.7188639505806902E-2</v>
      </c>
      <c r="M18" s="45">
        <f t="shared" si="1"/>
        <v>3.1483076507051851E-2</v>
      </c>
      <c r="N18" s="110">
        <f t="shared" si="7"/>
        <v>191.68293127388191</v>
      </c>
      <c r="O18" s="44">
        <f>O$3+((O$23-O$3)*0.75)</f>
        <v>2.2825834421237516</v>
      </c>
      <c r="P18" s="45">
        <f t="shared" si="2"/>
        <v>6.7930997776048371E-2</v>
      </c>
      <c r="Q18" s="45">
        <f t="shared" si="3"/>
        <v>5.3646749110486794E-2</v>
      </c>
      <c r="R18" s="110">
        <f t="shared" si="8"/>
        <v>809.19098035348929</v>
      </c>
      <c r="S18" s="44">
        <f>S$3+((S$23-S$3)*0.75)</f>
        <v>2.9080510332627068</v>
      </c>
      <c r="T18" s="45">
        <f t="shared" si="4"/>
        <v>6.4519426983186814E-2</v>
      </c>
      <c r="U18" s="45">
        <f t="shared" si="5"/>
        <v>8.6731994277815846E-2</v>
      </c>
      <c r="V18"/>
    </row>
    <row r="19" spans="1:22">
      <c r="A19" s="107" t="str">
        <f>'110°C'!A2</f>
        <v>110˚C</v>
      </c>
      <c r="B19" s="108">
        <f t="array" ref="B19:E19">LINEST(P148:P185,O148:O185^{1,2,3})</f>
        <v>-8.7438253407554692E-3</v>
      </c>
      <c r="C19" s="108">
        <v>3.9763704157175936E-2</v>
      </c>
      <c r="D19" s="108">
        <v>-1.1473799828236084E-2</v>
      </c>
      <c r="E19" s="108">
        <v>-2.3352108969024774E-2</v>
      </c>
      <c r="F19"/>
      <c r="J19" s="110">
        <f t="shared" si="6"/>
        <v>13.543206771711519</v>
      </c>
      <c r="K19" s="44">
        <f>K$3+((K$23-K$3)*0.8)</f>
        <v>1.13172150913241</v>
      </c>
      <c r="L19" s="45">
        <f t="shared" si="0"/>
        <v>1.7023601047395365E-2</v>
      </c>
      <c r="M19" s="45">
        <f t="shared" si="1"/>
        <v>3.1572674521292442E-2</v>
      </c>
      <c r="N19" s="110">
        <f t="shared" si="7"/>
        <v>209.64813563147399</v>
      </c>
      <c r="O19" s="44">
        <f>O$3+((O$23-O$3)*0.8)</f>
        <v>2.321491004642934</v>
      </c>
      <c r="P19" s="45">
        <f t="shared" si="2"/>
        <v>7.0356247522189219E-2</v>
      </c>
      <c r="Q19" s="45">
        <f t="shared" si="3"/>
        <v>5.491464958174426E-2</v>
      </c>
      <c r="R19" s="110">
        <f t="shared" si="8"/>
        <v>1084.5621287869558</v>
      </c>
      <c r="S19" s="44">
        <f>S$3+((S$23-S$3)*0.8)</f>
        <v>3.0352544354802204</v>
      </c>
      <c r="T19" s="45">
        <f t="shared" si="4"/>
        <v>6.3651372010783816E-2</v>
      </c>
      <c r="U19" s="45">
        <f t="shared" si="5"/>
        <v>9.3709733271028162E-2</v>
      </c>
      <c r="V19"/>
    </row>
    <row r="20" spans="1:22">
      <c r="A20" s="107" t="str">
        <f>'140°C'!A2</f>
        <v>140˚C</v>
      </c>
      <c r="B20" s="108">
        <f t="array" ref="B20:E20">LINEST(W148:W250,V148:V250^{1,2,3})</f>
        <v>-5.8468625663795021E-4</v>
      </c>
      <c r="C20" s="108">
        <v>1.3312490085286607E-2</v>
      </c>
      <c r="D20" s="108">
        <v>-8.7732567325704176E-3</v>
      </c>
      <c r="E20" s="108">
        <v>1.4043537156254782E-2</v>
      </c>
      <c r="F20"/>
      <c r="J20" s="110">
        <f t="shared" si="6"/>
        <v>13.893572978176692</v>
      </c>
      <c r="K20" s="44">
        <f>K$3+((K$23-K$3)*0.85)</f>
        <v>1.1428139466132279</v>
      </c>
      <c r="L20" s="45">
        <f t="shared" si="0"/>
        <v>1.6857821900946646E-2</v>
      </c>
      <c r="M20" s="45">
        <f t="shared" si="1"/>
        <v>3.166594448375127E-2</v>
      </c>
      <c r="N20" s="110">
        <f t="shared" si="7"/>
        <v>229.29710267708992</v>
      </c>
      <c r="O20" s="44">
        <f>O$3+((O$23-O$3)*0.85)</f>
        <v>2.3603985671621159</v>
      </c>
      <c r="P20" s="45">
        <f t="shared" si="2"/>
        <v>7.2877074224495186E-2</v>
      </c>
      <c r="Q20" s="45">
        <f t="shared" si="3"/>
        <v>5.6118569570220572E-2</v>
      </c>
      <c r="R20" s="110">
        <f t="shared" si="8"/>
        <v>1453.6432557429716</v>
      </c>
      <c r="S20" s="44">
        <f>S$3+((S$23-S$3)*0.85)</f>
        <v>3.1624578376977341</v>
      </c>
      <c r="T20" s="45">
        <f t="shared" si="4"/>
        <v>6.1493536826264961E-2</v>
      </c>
      <c r="U20" s="45">
        <f t="shared" si="5"/>
        <v>0.10094599060126447</v>
      </c>
      <c r="V20"/>
    </row>
    <row r="21" spans="1:22">
      <c r="F21"/>
      <c r="J21" s="110">
        <f t="shared" si="6"/>
        <v>14.253003247585157</v>
      </c>
      <c r="K21" s="44">
        <f>K$3+((K$23-K$3)*0.9)</f>
        <v>1.1539063840940458</v>
      </c>
      <c r="L21" s="45">
        <f t="shared" si="0"/>
        <v>1.669260030841152E-2</v>
      </c>
      <c r="M21" s="45">
        <f t="shared" si="1"/>
        <v>3.1762924587652258E-2</v>
      </c>
      <c r="N21" s="110">
        <f t="shared" si="7"/>
        <v>250.78764062338141</v>
      </c>
      <c r="O21" s="44">
        <f>O$3+((O$23-O$3)*0.9)</f>
        <v>2.3993061296812983</v>
      </c>
      <c r="P21" s="45">
        <f t="shared" si="2"/>
        <v>7.5495126073525626E-2</v>
      </c>
      <c r="Q21" s="45">
        <f t="shared" si="3"/>
        <v>5.7255419102121508E-2</v>
      </c>
      <c r="R21" s="110">
        <f t="shared" si="8"/>
        <v>1948.3242673524219</v>
      </c>
      <c r="S21" s="44">
        <f>S$3+((S$23-S$3)*0.9)</f>
        <v>3.2896612399152483</v>
      </c>
      <c r="T21" s="45">
        <f t="shared" si="4"/>
        <v>5.7937940041536365E-2</v>
      </c>
      <c r="U21" s="45">
        <f t="shared" si="5"/>
        <v>0.10843354571789263</v>
      </c>
      <c r="V21"/>
    </row>
    <row r="22" spans="1:22">
      <c r="J22" s="110">
        <f t="shared" si="6"/>
        <v>14.621732069552406</v>
      </c>
      <c r="K22" s="44">
        <f>K$3+((K$23-K$3)*0.95)</f>
        <v>1.1649988215748635</v>
      </c>
      <c r="L22" s="45">
        <f t="shared" si="0"/>
        <v>1.6529234511741375E-2</v>
      </c>
      <c r="M22" s="45">
        <f t="shared" si="1"/>
        <v>3.1863653026219324E-2</v>
      </c>
      <c r="N22" s="110">
        <f t="shared" si="7"/>
        <v>274.29234802854859</v>
      </c>
      <c r="O22" s="44">
        <f>O$3+((O$23-O$3)*0.95)</f>
        <v>2.4382136922004802</v>
      </c>
      <c r="P22" s="45">
        <f t="shared" si="2"/>
        <v>7.8212051259839793E-2</v>
      </c>
      <c r="Q22" s="45">
        <f t="shared" si="3"/>
        <v>5.832210820365262E-2</v>
      </c>
      <c r="R22" s="110">
        <f t="shared" si="8"/>
        <v>2611.3473410738529</v>
      </c>
      <c r="S22" s="44">
        <f>S$3+((S$23-S$3)*0.95)</f>
        <v>3.416864642132762</v>
      </c>
      <c r="T22" s="45">
        <f t="shared" si="4"/>
        <v>5.2876600268504229E-2</v>
      </c>
      <c r="U22" s="45">
        <f t="shared" si="5"/>
        <v>0.11616517807028046</v>
      </c>
      <c r="V22"/>
    </row>
    <row r="23" spans="1:22">
      <c r="A23" s="41" t="s">
        <v>7</v>
      </c>
      <c r="J23" s="109">
        <v>15</v>
      </c>
      <c r="K23" s="19">
        <f>LOG(J23)</f>
        <v>1.1760912590556813</v>
      </c>
      <c r="L23" s="45">
        <f t="shared" si="0"/>
        <v>1.6369022752887152E-2</v>
      </c>
      <c r="M23" s="45">
        <f t="shared" si="1"/>
        <v>3.1968167992676412E-2</v>
      </c>
      <c r="N23" s="109">
        <v>300</v>
      </c>
      <c r="O23" s="19">
        <f>LOG(N23)</f>
        <v>2.4771212547196626</v>
      </c>
      <c r="P23" s="45">
        <f t="shared" si="2"/>
        <v>8.1029497973997028E-2</v>
      </c>
      <c r="Q23" s="45">
        <f t="shared" si="3"/>
        <v>5.9315546901019631E-2</v>
      </c>
      <c r="R23" s="109">
        <v>3500</v>
      </c>
      <c r="S23" s="19">
        <f>LOG(R23)</f>
        <v>3.5440680443502757</v>
      </c>
      <c r="T23" s="45">
        <f t="shared" si="4"/>
        <v>4.6201536119074543E-2</v>
      </c>
      <c r="U23" s="45">
        <f t="shared" si="5"/>
        <v>0.12413366710779601</v>
      </c>
      <c r="V23"/>
    </row>
    <row r="24" spans="1:22">
      <c r="A24" s="84" t="s">
        <v>35</v>
      </c>
      <c r="B24" s="85" t="str">
        <f>fossil!H2</f>
        <v>Leu 10˚C</v>
      </c>
      <c r="C24" s="84" t="s">
        <v>35</v>
      </c>
      <c r="D24" s="85" t="str">
        <f>'80°C'!H2</f>
        <v>Leu 80˚C</v>
      </c>
      <c r="E24" s="84" t="s">
        <v>35</v>
      </c>
      <c r="F24" s="84" t="str">
        <f>'110°C'!H2</f>
        <v>Leu 110˚C</v>
      </c>
      <c r="G24" s="84" t="s">
        <v>35</v>
      </c>
      <c r="H24" s="84" t="str">
        <f>'140°C'!H2</f>
        <v>Leu 140˚C</v>
      </c>
      <c r="M24" s="52">
        <f>AVERAGE(L23:M23)</f>
        <v>2.4168595372781782E-2</v>
      </c>
      <c r="Q24" s="52">
        <f>AVERAGE(P23:Q23)</f>
        <v>7.0172522437508322E-2</v>
      </c>
      <c r="U24" s="52">
        <f>AVERAGE(T23:U23)</f>
        <v>8.5167601613435284E-2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'80°C'!H3</f>
        <v>4.7295123000000001E-2</v>
      </c>
      <c r="E25" s="88">
        <f>'110°C'!A3</f>
        <v>0</v>
      </c>
      <c r="F25" s="89">
        <f>'110°C'!H3</f>
        <v>4.7295123000000001E-2</v>
      </c>
      <c r="G25" s="90">
        <f>'140°C'!A3</f>
        <v>0</v>
      </c>
      <c r="H25" s="91">
        <f>'140°C'!H3</f>
        <v>4.7295123000000001E-2</v>
      </c>
      <c r="L25" s="41">
        <f>(L3-M3)^2</f>
        <v>1.406890000226638E-4</v>
      </c>
      <c r="P25" s="41">
        <f>(P3-Q3)^2</f>
        <v>1.6509552780534368E-4</v>
      </c>
      <c r="T25" s="41">
        <f>(T3-U3)^2</f>
        <v>4.7541939749327531E-4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'80°C'!H4</f>
        <v>4.6276471E-2</v>
      </c>
      <c r="E26" s="88">
        <f>'110°C'!A4</f>
        <v>0</v>
      </c>
      <c r="F26" s="89">
        <f>'110°C'!H4</f>
        <v>4.6276471E-2</v>
      </c>
      <c r="G26" s="90">
        <f>'140°C'!A4</f>
        <v>0</v>
      </c>
      <c r="H26" s="91">
        <f>'140°C'!H4</f>
        <v>4.6276471E-2</v>
      </c>
      <c r="L26" s="41">
        <f t="shared" ref="L26:L45" si="9">(L4-M4)^2</f>
        <v>1.4157383768847895E-4</v>
      </c>
      <c r="P26" s="41">
        <f t="shared" ref="P26:P45" si="10">(P4-Q4)^2</f>
        <v>1.483893775811862E-4</v>
      </c>
      <c r="T26" s="41">
        <f t="shared" ref="T26:T45" si="11">(T4-U4)^2</f>
        <v>3.428693068210384E-4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'80°C'!H5</f>
        <v>2.6661689999999999E-3</v>
      </c>
      <c r="E27" s="88">
        <f>'110°C'!A5</f>
        <v>0</v>
      </c>
      <c r="F27" s="89">
        <f>'110°C'!H5</f>
        <v>2.6661689999999999E-3</v>
      </c>
      <c r="G27" s="90">
        <f>'140°C'!A5</f>
        <v>0</v>
      </c>
      <c r="H27" s="91">
        <f>'140°C'!H5</f>
        <v>2.6661689999999999E-3</v>
      </c>
      <c r="L27" s="41">
        <f t="shared" si="9"/>
        <v>1.4301851638182954E-4</v>
      </c>
      <c r="P27" s="41">
        <f t="shared" si="10"/>
        <v>1.3461963652895259E-4</v>
      </c>
      <c r="T27" s="41">
        <f t="shared" si="11"/>
        <v>2.3305785988107027E-4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'80°C'!H6</f>
        <v>7.5478029999999996E-3</v>
      </c>
      <c r="E28" s="88">
        <f>'110°C'!A6</f>
        <v>0</v>
      </c>
      <c r="F28" s="89">
        <f>'110°C'!H6</f>
        <v>7.5478029999999996E-3</v>
      </c>
      <c r="G28" s="90">
        <f>'140°C'!A6</f>
        <v>0</v>
      </c>
      <c r="H28" s="91">
        <f>'140°C'!H6</f>
        <v>7.5478029999999996E-3</v>
      </c>
      <c r="L28" s="41">
        <f t="shared" si="9"/>
        <v>1.4500115877047749E-4</v>
      </c>
      <c r="P28" s="41">
        <f t="shared" si="10"/>
        <v>1.2358426009745878E-4</v>
      </c>
      <c r="T28" s="41">
        <f t="shared" si="11"/>
        <v>1.4770468684473516E-4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'80°C'!H7</f>
        <v>3.5302854000000002E-2</v>
      </c>
      <c r="E29" s="88">
        <f>'110°C'!A7</f>
        <v>0</v>
      </c>
      <c r="F29" s="89">
        <f>'110°C'!H7</f>
        <v>3.5302854000000002E-2</v>
      </c>
      <c r="G29" s="90">
        <f>'140°C'!A7</f>
        <v>0</v>
      </c>
      <c r="H29" s="91">
        <f>'140°C'!H7</f>
        <v>3.5302854000000002E-2</v>
      </c>
      <c r="L29" s="41">
        <f t="shared" si="9"/>
        <v>1.4750208722527346E-4</v>
      </c>
      <c r="P29" s="41">
        <f t="shared" si="10"/>
        <v>1.151132135913184E-4</v>
      </c>
      <c r="T29" s="41">
        <f t="shared" si="11"/>
        <v>8.6098697868517682E-5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'80°C'!H8</f>
        <v>3.1801681999999998E-2</v>
      </c>
      <c r="E30" s="88">
        <f>'110°C'!A8</f>
        <v>0</v>
      </c>
      <c r="F30" s="89">
        <f>'110°C'!H8</f>
        <v>3.1801681999999998E-2</v>
      </c>
      <c r="G30" s="90">
        <f>'140°C'!A8</f>
        <v>0</v>
      </c>
      <c r="H30" s="91">
        <f>'140°C'!H8</f>
        <v>3.1801681999999998E-2</v>
      </c>
      <c r="L30" s="41">
        <f t="shared" si="9"/>
        <v>1.5050328393229363E-4</v>
      </c>
      <c r="P30" s="41">
        <f t="shared" si="10"/>
        <v>1.0907753080394367E-4</v>
      </c>
      <c r="T30" s="41">
        <f t="shared" si="11"/>
        <v>4.5476998744248067E-5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'80°C'!H9</f>
        <v>4.5232133000000001E-2</v>
      </c>
      <c r="E31" s="88">
        <f>'110°C'!A9</f>
        <v>0</v>
      </c>
      <c r="F31" s="89">
        <f>'110°C'!H9</f>
        <v>4.5232133000000001E-2</v>
      </c>
      <c r="G31" s="90">
        <f>'140°C'!A9</f>
        <v>0</v>
      </c>
      <c r="H31" s="91">
        <f>'140°C'!H9</f>
        <v>4.5232133000000001E-2</v>
      </c>
      <c r="L31" s="41">
        <f t="shared" si="9"/>
        <v>1.5398788275936955E-4</v>
      </c>
      <c r="P31" s="41">
        <f t="shared" si="10"/>
        <v>1.0539882165457912E-4</v>
      </c>
      <c r="T31" s="41">
        <f t="shared" si="11"/>
        <v>2.1606861476645712E-5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'80°C'!H10</f>
        <v>4.606706E-2</v>
      </c>
      <c r="E32" s="88">
        <f>'110°C'!A10</f>
        <v>0</v>
      </c>
      <c r="F32" s="89">
        <f>'110°C'!H10</f>
        <v>4.606706E-2</v>
      </c>
      <c r="G32" s="90">
        <f>'140°C'!A10</f>
        <v>0</v>
      </c>
      <c r="H32" s="91">
        <f>'140°C'!H10</f>
        <v>4.606706E-2</v>
      </c>
      <c r="L32" s="41">
        <f t="shared" si="9"/>
        <v>1.5793969287714775E-4</v>
      </c>
      <c r="P32" s="41">
        <f t="shared" si="10"/>
        <v>1.040592288293587E-4</v>
      </c>
      <c r="T32" s="41">
        <f t="shared" si="11"/>
        <v>9.5707497881839598E-6</v>
      </c>
    </row>
    <row r="33" spans="1:24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'80°C'!H11</f>
        <v>3.6683240999999998E-2</v>
      </c>
      <c r="E33" s="88">
        <f>'110°C'!A11</f>
        <v>0</v>
      </c>
      <c r="F33" s="89">
        <f>'110°C'!H11</f>
        <v>3.6683240999999998E-2</v>
      </c>
      <c r="G33" s="90">
        <f>'140°C'!A11</f>
        <v>0</v>
      </c>
      <c r="H33" s="91">
        <f>'140°C'!H11</f>
        <v>3.6683240999999998E-2</v>
      </c>
      <c r="L33" s="41">
        <f t="shared" si="9"/>
        <v>1.6234275413454992E-4</v>
      </c>
      <c r="P33" s="41">
        <f t="shared" si="10"/>
        <v>1.0511183342639611E-4</v>
      </c>
      <c r="T33" s="41">
        <f t="shared" si="11"/>
        <v>4.7543995512739003E-6</v>
      </c>
    </row>
    <row r="34" spans="1:24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'80°C'!H12</f>
        <v>3.6121568999999999E-2</v>
      </c>
      <c r="E34" s="88">
        <f>'110°C'!A12</f>
        <v>0</v>
      </c>
      <c r="F34" s="89">
        <f>'110°C'!H12</f>
        <v>3.6121568999999999E-2</v>
      </c>
      <c r="G34" s="90">
        <f>'140°C'!A12</f>
        <v>0</v>
      </c>
      <c r="H34" s="91">
        <f>'140°C'!H12</f>
        <v>3.6121568999999999E-2</v>
      </c>
      <c r="L34" s="41">
        <f t="shared" si="9"/>
        <v>1.6718092418871228E-4</v>
      </c>
      <c r="P34" s="41">
        <f t="shared" si="10"/>
        <v>1.086915096049004E-4</v>
      </c>
      <c r="T34" s="41">
        <f t="shared" si="11"/>
        <v>4.0379541477681648E-6</v>
      </c>
    </row>
    <row r="35" spans="1:24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'80°C'!H13</f>
        <v>4.7193800000000001E-2</v>
      </c>
      <c r="E35" s="88">
        <f>'110°C'!A13</f>
        <v>0</v>
      </c>
      <c r="F35" s="89">
        <f>'110°C'!H13</f>
        <v>4.7193800000000001E-2</v>
      </c>
      <c r="G35" s="90">
        <f>'140°C'!A13</f>
        <v>0</v>
      </c>
      <c r="H35" s="91">
        <f>'140°C'!H13</f>
        <v>4.7193800000000001E-2</v>
      </c>
      <c r="L35" s="41">
        <f t="shared" si="9"/>
        <v>1.7243749738937912E-4</v>
      </c>
      <c r="P35" s="41">
        <f t="shared" si="10"/>
        <v>1.1502622823832668E-4</v>
      </c>
      <c r="T35" s="41">
        <f t="shared" si="11"/>
        <v>7.1901547557850722E-6</v>
      </c>
    </row>
    <row r="36" spans="1:24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'80°C'!H14</f>
        <v>4.6535750000000001E-2</v>
      </c>
      <c r="E36" s="88">
        <f>'110°C'!A14</f>
        <v>0</v>
      </c>
      <c r="F36" s="89">
        <f>'110°C'!H14</f>
        <v>4.6535750000000001E-2</v>
      </c>
      <c r="G36" s="90">
        <f>'140°C'!A14</f>
        <v>0</v>
      </c>
      <c r="H36" s="91">
        <f>'140°C'!H14</f>
        <v>4.6535750000000001E-2</v>
      </c>
      <c r="L36" s="41">
        <f t="shared" si="9"/>
        <v>1.780948554177427E-4</v>
      </c>
      <c r="P36" s="41">
        <f t="shared" si="10"/>
        <v>1.2444880957154333E-4</v>
      </c>
      <c r="T36" s="41">
        <f t="shared" si="11"/>
        <v>1.8465585563851859E-5</v>
      </c>
    </row>
    <row r="37" spans="1:24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'80°C'!H15</f>
        <v>5.3879773999999998E-2</v>
      </c>
      <c r="E37" s="88">
        <f>'110°C'!A15</f>
        <v>0</v>
      </c>
      <c r="F37" s="89">
        <f>'110°C'!H15</f>
        <v>5.3879773999999998E-2</v>
      </c>
      <c r="G37" s="90">
        <f>'140°C'!A15</f>
        <v>0</v>
      </c>
      <c r="H37" s="91">
        <f>'140°C'!H15</f>
        <v>5.3879773999999998E-2</v>
      </c>
      <c r="L37" s="41">
        <f t="shared" si="9"/>
        <v>1.8413414967974719E-4</v>
      </c>
      <c r="P37" s="41">
        <f t="shared" si="10"/>
        <v>1.3740912488204385E-4</v>
      </c>
      <c r="T37" s="41">
        <f t="shared" si="11"/>
        <v>4.8404973912368753E-5</v>
      </c>
    </row>
    <row r="38" spans="1:24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'80°C'!H16</f>
        <v>3.0205656000000001E-2</v>
      </c>
      <c r="E38" s="88">
        <f>'110°C'!A16</f>
        <v>0</v>
      </c>
      <c r="F38" s="89">
        <f>'110°C'!H16</f>
        <v>3.0205656000000001E-2</v>
      </c>
      <c r="G38" s="90">
        <f>'140°C'!A16</f>
        <v>0</v>
      </c>
      <c r="H38" s="91">
        <f>'140°C'!H16</f>
        <v>3.0205656000000001E-2</v>
      </c>
      <c r="L38" s="41">
        <f t="shared" si="9"/>
        <v>1.9053501545385619E-4</v>
      </c>
      <c r="P38" s="41">
        <f t="shared" si="10"/>
        <v>1.544867471451762E-4</v>
      </c>
      <c r="T38" s="41">
        <f t="shared" si="11"/>
        <v>1.1583854536239501E-4</v>
      </c>
      <c r="X38" t="s">
        <v>176</v>
      </c>
    </row>
    <row r="39" spans="1:24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'80°C'!H17</f>
        <v>6.4385629999999996E-3</v>
      </c>
      <c r="E39" s="88">
        <f>'110°C'!A17</f>
        <v>120</v>
      </c>
      <c r="F39" s="89">
        <f>'110°C'!H17</f>
        <v>1.4399481E-2</v>
      </c>
      <c r="G39" s="90">
        <f>'140°C'!A17</f>
        <v>1</v>
      </c>
      <c r="H39" s="91">
        <f>'140°C'!H17</f>
        <v>7.2470870000000001E-3</v>
      </c>
      <c r="L39" s="41">
        <f t="shared" si="9"/>
        <v>1.9727531779326592E-4</v>
      </c>
      <c r="P39" s="41">
        <f t="shared" si="10"/>
        <v>1.7640405070340373E-4</v>
      </c>
      <c r="T39" s="41">
        <f t="shared" si="11"/>
        <v>2.5009243369174332E-4</v>
      </c>
    </row>
    <row r="40" spans="1:24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'80°C'!H18</f>
        <v>2.3278740000000002E-3</v>
      </c>
      <c r="E40" s="88">
        <f>'110°C'!A18</f>
        <v>120</v>
      </c>
      <c r="F40" s="89">
        <f>'110°C'!H18</f>
        <v>9.5361630000000003E-3</v>
      </c>
      <c r="G40" s="90">
        <f>'140°C'!A18</f>
        <v>1</v>
      </c>
      <c r="H40" s="91">
        <f>'140°C'!H18</f>
        <v>1.684945E-3</v>
      </c>
      <c r="L40" s="41">
        <f t="shared" si="9"/>
        <v>2.0433092918256069E-4</v>
      </c>
      <c r="P40" s="41">
        <f t="shared" si="10"/>
        <v>2.040397599395977E-4</v>
      </c>
      <c r="T40" s="41">
        <f t="shared" si="11"/>
        <v>4.9339814581842334E-4</v>
      </c>
    </row>
    <row r="41" spans="1:24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'80°C'!H19</f>
        <v>4.5649026000000002E-2</v>
      </c>
      <c r="E41" s="88">
        <f>'110°C'!A19</f>
        <v>240</v>
      </c>
      <c r="F41" s="89">
        <f>'110°C'!H19</f>
        <v>5.0153389999999997E-3</v>
      </c>
      <c r="G41" s="90">
        <f>'140°C'!A19</f>
        <v>1</v>
      </c>
      <c r="H41" s="91">
        <f>'140°C'!H19</f>
        <v>1.0496059E-2</v>
      </c>
      <c r="L41" s="41">
        <f t="shared" si="9"/>
        <v>2.1167553894885555E-4</v>
      </c>
      <c r="P41" s="41">
        <f t="shared" si="10"/>
        <v>2.3844294695435402E-4</v>
      </c>
      <c r="T41" s="41">
        <f t="shared" si="11"/>
        <v>9.0350508165135807E-4</v>
      </c>
    </row>
    <row r="42" spans="1:24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'80°C'!H20</f>
        <v>4.8260975999999997E-2</v>
      </c>
      <c r="E42" s="88">
        <f>'110°C'!A20</f>
        <v>240</v>
      </c>
      <c r="F42" s="89">
        <f>'110°C'!H20</f>
        <v>1.6555006000000001E-2</v>
      </c>
      <c r="G42" s="90">
        <f>'140°C'!A20</f>
        <v>1</v>
      </c>
      <c r="H42" s="91">
        <f>'140°C'!H20</f>
        <v>3.1916230000000002E-3</v>
      </c>
      <c r="L42" s="41">
        <f t="shared" si="9"/>
        <v>2.192804944273683E-4</v>
      </c>
      <c r="P42" s="41">
        <f t="shared" si="10"/>
        <v>2.8084747824734388E-4</v>
      </c>
      <c r="T42" s="41">
        <f t="shared" si="11"/>
        <v>1.5564961088684729E-3</v>
      </c>
    </row>
    <row r="43" spans="1:24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'80°C'!H21</f>
        <v>3.3011189999999999E-3</v>
      </c>
      <c r="E43" s="88">
        <f>'110°C'!A21</f>
        <v>480</v>
      </c>
      <c r="F43" s="89">
        <f>'110°C'!H21</f>
        <v>2.291031E-2</v>
      </c>
      <c r="G43" s="90">
        <f>'140°C'!A21</f>
        <v>2</v>
      </c>
      <c r="H43" s="91">
        <f>'140°C'!H21</f>
        <v>1.1555387E-2</v>
      </c>
      <c r="L43" s="41">
        <f t="shared" si="9"/>
        <v>2.2711467388147286E-4</v>
      </c>
      <c r="P43" s="41">
        <f t="shared" si="10"/>
        <v>3.3268691040268798E-4</v>
      </c>
      <c r="T43" s="41">
        <f t="shared" si="11"/>
        <v>2.5498061926220628E-3</v>
      </c>
    </row>
    <row r="44" spans="1:24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'80°C'!H22</f>
        <v>4.3078022000000001E-2</v>
      </c>
      <c r="E44" s="88">
        <f>'110°C'!A22</f>
        <v>480</v>
      </c>
      <c r="F44" s="89">
        <f>'110°C'!H22</f>
        <v>1.40091E-2</v>
      </c>
      <c r="G44" s="90">
        <f>'140°C'!A22</f>
        <v>2</v>
      </c>
      <c r="H44" s="91">
        <f>'140°C'!H22</f>
        <v>6.0256859999999997E-3</v>
      </c>
      <c r="L44" s="41">
        <f t="shared" si="9"/>
        <v>2.351443911771641E-4</v>
      </c>
      <c r="P44" s="41">
        <f t="shared" si="10"/>
        <v>3.9560983477836834E-4</v>
      </c>
      <c r="T44" s="41">
        <f t="shared" si="11"/>
        <v>4.0054440801714827E-3</v>
      </c>
    </row>
    <row r="45" spans="1:24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'80°C'!H23</f>
        <v>3.9012293000000003E-2</v>
      </c>
      <c r="E45" s="88">
        <f>'110°C'!A23</f>
        <v>120</v>
      </c>
      <c r="F45" s="89">
        <f>'110°C'!H23</f>
        <v>5.2871847E-2</v>
      </c>
      <c r="G45" s="90">
        <f>'140°C'!A23</f>
        <v>2</v>
      </c>
      <c r="H45" s="91">
        <f>'140°C'!H23</f>
        <v>9.3311330000000001E-3</v>
      </c>
      <c r="L45" s="41">
        <f t="shared" si="9"/>
        <v>2.4333333221203992E-4</v>
      </c>
      <c r="P45" s="41">
        <f t="shared" si="10"/>
        <v>4.7149567119965624E-4</v>
      </c>
      <c r="T45" s="41">
        <f t="shared" si="11"/>
        <v>6.073417040443241E-3</v>
      </c>
    </row>
    <row r="46" spans="1:24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'80°C'!H24</f>
        <v>3.9458071999999997E-2</v>
      </c>
      <c r="E46" s="88">
        <f>'110°C'!A24</f>
        <v>120</v>
      </c>
      <c r="F46" s="89">
        <f>'110°C'!H24</f>
        <v>5.5704661000000003E-2</v>
      </c>
      <c r="G46" s="90">
        <f>'140°C'!A24</f>
        <v>2</v>
      </c>
      <c r="H46" s="91">
        <f>'140°C'!H24</f>
        <v>3.0444040000000001E-3</v>
      </c>
    </row>
    <row r="47" spans="1:24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'80°C'!H25</f>
        <v>3.9216252E-2</v>
      </c>
      <c r="E47" s="88">
        <f>'110°C'!A25</f>
        <v>240</v>
      </c>
      <c r="F47" s="89">
        <f>'110°C'!H25</f>
        <v>7.1128350000000007E-2</v>
      </c>
      <c r="G47" s="90">
        <f>'140°C'!A25</f>
        <v>4</v>
      </c>
      <c r="H47" s="91">
        <f>'140°C'!H25</f>
        <v>7.9006119999999996E-3</v>
      </c>
    </row>
    <row r="48" spans="1:24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'80°C'!H26</f>
        <v>4.0968881999999998E-2</v>
      </c>
      <c r="E48" s="88">
        <f>'110°C'!A26</f>
        <v>240</v>
      </c>
      <c r="F48" s="89">
        <f>'110°C'!H26</f>
        <v>6.5364790000000006E-2</v>
      </c>
      <c r="G48" s="90">
        <f>'140°C'!A26</f>
        <v>4</v>
      </c>
      <c r="H48" s="91">
        <f>'140°C'!H26</f>
        <v>1.0457809E-2</v>
      </c>
    </row>
    <row r="49" spans="1: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'80°C'!H27</f>
        <v>4.0749428999999997E-2</v>
      </c>
      <c r="E49" s="88">
        <f>'110°C'!A27</f>
        <v>480</v>
      </c>
      <c r="F49" s="89">
        <f>'110°C'!H27</f>
        <v>7.8290151000000002E-2</v>
      </c>
      <c r="G49" s="90">
        <f>'140°C'!A27</f>
        <v>6</v>
      </c>
      <c r="H49" s="91">
        <f>'140°C'!H27</f>
        <v>6.2303430000000002E-3</v>
      </c>
    </row>
    <row r="50" spans="1: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'80°C'!H28</f>
        <v>3.9666462999999999E-2</v>
      </c>
      <c r="E50" s="88">
        <f>'110°C'!A28</f>
        <v>480</v>
      </c>
      <c r="F50" s="89">
        <f>'110°C'!H28</f>
        <v>7.3312747999999997E-2</v>
      </c>
      <c r="G50" s="90">
        <f>'140°C'!A28</f>
        <v>6</v>
      </c>
      <c r="H50" s="91">
        <f>'140°C'!H28</f>
        <v>9.3000219999999998E-3</v>
      </c>
    </row>
    <row r="51" spans="1: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'80°C'!H29</f>
        <v>4.1020035000000003E-2</v>
      </c>
      <c r="E51" s="88">
        <f>'110°C'!A29</f>
        <v>120</v>
      </c>
      <c r="F51" s="89">
        <f>'110°C'!H29</f>
        <v>6.0764988999999998E-2</v>
      </c>
      <c r="G51" s="90">
        <f>'140°C'!A29</f>
        <v>8</v>
      </c>
      <c r="H51" s="91">
        <f>'140°C'!H29</f>
        <v>5.262315E-3</v>
      </c>
    </row>
    <row r="52" spans="1: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'80°C'!H30</f>
        <v>3.8623826999999999E-2</v>
      </c>
      <c r="E52" s="88">
        <f>'110°C'!A30</f>
        <v>120</v>
      </c>
      <c r="F52" s="89">
        <f>'110°C'!H30</f>
        <v>6.2019828999999999E-2</v>
      </c>
      <c r="G52" s="90">
        <f>'140°C'!A30</f>
        <v>8</v>
      </c>
      <c r="H52" s="91">
        <f>'140°C'!H30</f>
        <v>5.7278750000000003E-3</v>
      </c>
    </row>
    <row r="53" spans="1: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'80°C'!H31</f>
        <v>4.3498277000000002E-2</v>
      </c>
      <c r="E53" s="88">
        <f>'110°C'!A31</f>
        <v>240</v>
      </c>
      <c r="F53" s="89">
        <f>'110°C'!H31</f>
        <v>7.5900248000000003E-2</v>
      </c>
      <c r="G53" s="90">
        <f>'140°C'!A31</f>
        <v>24</v>
      </c>
      <c r="H53" s="91">
        <f>'140°C'!H31</f>
        <v>8.4880322999999994E-2</v>
      </c>
    </row>
    <row r="54" spans="1: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'80°C'!H32</f>
        <v>4.6712002000000002E-2</v>
      </c>
      <c r="E54" s="88">
        <f>'110°C'!A32</f>
        <v>240</v>
      </c>
      <c r="F54" s="89">
        <f>'110°C'!H32</f>
        <v>7.5882129000000006E-2</v>
      </c>
      <c r="G54" s="90">
        <f>'140°C'!A32</f>
        <v>24</v>
      </c>
      <c r="H54" s="91">
        <f>'140°C'!H32</f>
        <v>1.8743917999999998E-2</v>
      </c>
    </row>
    <row r="55" spans="1: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'80°C'!H33</f>
        <v>3.6243039999999997E-2</v>
      </c>
      <c r="E55" s="88">
        <f>'110°C'!A33</f>
        <v>480</v>
      </c>
      <c r="F55" s="89">
        <f>'110°C'!H33</f>
        <v>7.9361902999999998E-2</v>
      </c>
      <c r="G55" s="90">
        <f>'140°C'!A33</f>
        <v>48</v>
      </c>
      <c r="H55" s="91">
        <f>'140°C'!H33</f>
        <v>0.104858798</v>
      </c>
    </row>
    <row r="56" spans="1: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'80°C'!H34</f>
        <v>4.0525461999999998E-2</v>
      </c>
      <c r="E56" s="88">
        <f>'110°C'!A34</f>
        <v>480</v>
      </c>
      <c r="F56" s="89">
        <f>'110°C'!H34</f>
        <v>8.5798146000000006E-2</v>
      </c>
      <c r="G56" s="90">
        <f>'140°C'!A34</f>
        <v>48</v>
      </c>
      <c r="H56" s="91">
        <f>'140°C'!H34</f>
        <v>0.106693151</v>
      </c>
    </row>
    <row r="57" spans="1: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'80°C'!H35</f>
        <v>3.6960465999999997E-2</v>
      </c>
      <c r="E57" s="88">
        <f>'110°C'!A35</f>
        <v>120</v>
      </c>
      <c r="F57" s="89">
        <f>'110°C'!H35</f>
        <v>5.7755569E-2</v>
      </c>
      <c r="G57" s="90">
        <f>'140°C'!A35</f>
        <v>48</v>
      </c>
      <c r="H57" s="91">
        <f>'140°C'!H35</f>
        <v>1.7927669E-2</v>
      </c>
    </row>
    <row r="58" spans="1: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'80°C'!H36</f>
        <v>3.9849720999999998E-2</v>
      </c>
      <c r="E58" s="88">
        <f>'110°C'!A36</f>
        <v>120</v>
      </c>
      <c r="F58" s="89">
        <f>'110°C'!H36</f>
        <v>5.5731695999999997E-2</v>
      </c>
      <c r="G58" s="90">
        <f>'140°C'!A36</f>
        <v>48</v>
      </c>
      <c r="H58" s="91">
        <f>'140°C'!H36</f>
        <v>2.3886747E-2</v>
      </c>
    </row>
    <row r="59" spans="1: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'80°C'!H37</f>
        <v>4.3136849999999997E-2</v>
      </c>
      <c r="E59" s="88">
        <f>'110°C'!A37</f>
        <v>240</v>
      </c>
      <c r="F59" s="89">
        <f>'110°C'!H37</f>
        <v>7.3471262999999995E-2</v>
      </c>
      <c r="G59" s="90">
        <f>'140°C'!A37</f>
        <v>72</v>
      </c>
      <c r="H59" s="91">
        <f>'140°C'!H37</f>
        <v>3.6857521999999997E-2</v>
      </c>
    </row>
    <row r="60" spans="1: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'80°C'!H38</f>
        <v>4.3050498999999999E-2</v>
      </c>
      <c r="E60" s="88">
        <f>'110°C'!A38</f>
        <v>240</v>
      </c>
      <c r="F60" s="89">
        <f>'110°C'!H38</f>
        <v>7.0331324000000001E-2</v>
      </c>
      <c r="G60" s="90">
        <f>'140°C'!A38</f>
        <v>72</v>
      </c>
      <c r="H60" s="91">
        <f>'140°C'!H38</f>
        <v>2.4635483999999999E-2</v>
      </c>
    </row>
    <row r="61" spans="1: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'80°C'!H39</f>
        <v>4.2422205999999997E-2</v>
      </c>
      <c r="E61" s="88">
        <f>'110°C'!A39</f>
        <v>480</v>
      </c>
      <c r="F61" s="89">
        <f>'110°C'!H39</f>
        <v>7.6906839000000005E-2</v>
      </c>
      <c r="G61" s="90">
        <f>'140°C'!A39</f>
        <v>96</v>
      </c>
      <c r="H61" s="91">
        <f>'140°C'!H39</f>
        <v>3.8743728999999998E-2</v>
      </c>
    </row>
    <row r="62" spans="1: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'80°C'!H40</f>
        <v>4.2331301000000002E-2</v>
      </c>
      <c r="E62" s="88">
        <f>'110°C'!A40</f>
        <v>480</v>
      </c>
      <c r="F62" s="89">
        <f>'110°C'!H40</f>
        <v>7.5050134000000004E-2</v>
      </c>
      <c r="G62" s="90">
        <f>'140°C'!A40</f>
        <v>96</v>
      </c>
      <c r="H62" s="91">
        <f>'140°C'!H40</f>
        <v>3.0384409000000001E-2</v>
      </c>
    </row>
    <row r="63" spans="1:8" customFormat="1">
      <c r="A63" s="86">
        <f>fossil!A41</f>
        <v>5807064</v>
      </c>
      <c r="B63" s="87">
        <f>fossil!F41</f>
        <v>1.6409531000000002E-2</v>
      </c>
      <c r="G63" s="90">
        <f>'140°C'!A41</f>
        <v>120</v>
      </c>
      <c r="H63" s="91">
        <f>'140°C'!H41</f>
        <v>4.4978147000000003E-2</v>
      </c>
    </row>
    <row r="64" spans="1:8" customFormat="1">
      <c r="A64" s="86">
        <f>fossil!A42</f>
        <v>5807064</v>
      </c>
      <c r="B64" s="87">
        <f>fossil!F42</f>
        <v>1.6888013E-2</v>
      </c>
      <c r="G64" s="90">
        <f>'140°C'!A42</f>
        <v>120</v>
      </c>
      <c r="H64" s="91">
        <f>'140°C'!H42</f>
        <v>3.3038390000000001E-2</v>
      </c>
    </row>
    <row r="65" spans="1:8" customFormat="1">
      <c r="A65" s="86">
        <f>fossil!A43</f>
        <v>5807064</v>
      </c>
      <c r="B65" s="87">
        <f>fossil!F43</f>
        <v>1.5281853999999999E-2</v>
      </c>
      <c r="G65" s="90">
        <f>'140°C'!A43</f>
        <v>1</v>
      </c>
      <c r="H65" s="91">
        <f>'140°C'!H43</f>
        <v>3.9349103000000003E-2</v>
      </c>
    </row>
    <row r="66" spans="1:8" customFormat="1">
      <c r="A66" s="86">
        <f>fossil!A44</f>
        <v>5807064</v>
      </c>
      <c r="B66" s="87">
        <f>fossil!F44</f>
        <v>1.5575111000000001E-2</v>
      </c>
      <c r="G66" s="90">
        <f>'140°C'!A44</f>
        <v>1</v>
      </c>
      <c r="H66" s="91">
        <f>'140°C'!H44</f>
        <v>4.0585585E-2</v>
      </c>
    </row>
    <row r="67" spans="1:8" customFormat="1">
      <c r="A67" s="86">
        <f>fossil!A45</f>
        <v>8877264</v>
      </c>
      <c r="B67" s="87">
        <f>fossil!F45</f>
        <v>1.6776536000000002E-2</v>
      </c>
      <c r="G67" s="90">
        <f>'140°C'!A45</f>
        <v>2</v>
      </c>
      <c r="H67" s="91">
        <f>'140°C'!H45</f>
        <v>4.1544857999999997E-2</v>
      </c>
    </row>
    <row r="68" spans="1:8" customFormat="1">
      <c r="A68" s="86">
        <f>fossil!A46</f>
        <v>8877264</v>
      </c>
      <c r="B68" s="87">
        <f>fossil!F46</f>
        <v>1.5003298E-2</v>
      </c>
      <c r="G68" s="90">
        <f>'140°C'!A46</f>
        <v>2</v>
      </c>
      <c r="H68" s="91">
        <f>'140°C'!H46</f>
        <v>4.2639977000000003E-2</v>
      </c>
    </row>
    <row r="69" spans="1:8" customFormat="1">
      <c r="A69" s="86">
        <f>fossil!A47</f>
        <v>8877264</v>
      </c>
      <c r="B69" s="87">
        <f>fossil!F47</f>
        <v>1.5555114E-2</v>
      </c>
      <c r="G69" s="90">
        <f>'140°C'!A47</f>
        <v>4</v>
      </c>
      <c r="H69" s="91">
        <f>'140°C'!H47</f>
        <v>4.7201740999999998E-2</v>
      </c>
    </row>
    <row r="70" spans="1:8" customFormat="1">
      <c r="A70" s="86">
        <f>fossil!A48</f>
        <v>9973764</v>
      </c>
      <c r="B70" s="87">
        <f>fossil!F48</f>
        <v>1.4597681E-2</v>
      </c>
      <c r="G70" s="90">
        <f>'140°C'!A48</f>
        <v>4</v>
      </c>
      <c r="H70" s="91">
        <f>'140°C'!H48</f>
        <v>5.2342980999999997E-2</v>
      </c>
    </row>
    <row r="71" spans="1:8" customFormat="1">
      <c r="A71" s="86">
        <f>fossil!A49</f>
        <v>9973764</v>
      </c>
      <c r="B71" s="87">
        <f>fossil!F49</f>
        <v>1.5340588E-2</v>
      </c>
      <c r="G71" s="90">
        <f>'140°C'!A49</f>
        <v>6</v>
      </c>
      <c r="H71" s="91">
        <f>'140°C'!H49</f>
        <v>5.4834487000000001E-2</v>
      </c>
    </row>
    <row r="72" spans="1:8" customFormat="1">
      <c r="A72" s="86">
        <f>fossil!A50</f>
        <v>9272004</v>
      </c>
      <c r="B72" s="87">
        <f>fossil!F50</f>
        <v>1.3649839E-2</v>
      </c>
      <c r="G72" s="90">
        <f>'140°C'!A50</f>
        <v>6</v>
      </c>
      <c r="H72" s="91">
        <f>'140°C'!H50</f>
        <v>5.6397377999999998E-2</v>
      </c>
    </row>
    <row r="73" spans="1:8" customFormat="1">
      <c r="A73" s="86">
        <f>fossil!A51</f>
        <v>9272004</v>
      </c>
      <c r="B73" s="87">
        <f>fossil!F51</f>
        <v>1.4293024E-2</v>
      </c>
      <c r="G73" s="90">
        <f>'140°C'!A51</f>
        <v>8</v>
      </c>
      <c r="H73" s="91">
        <f>'140°C'!H51</f>
        <v>5.7110313000000003E-2</v>
      </c>
    </row>
    <row r="74" spans="1:8" customFormat="1">
      <c r="A74" s="86">
        <f>fossil!A52</f>
        <v>9272004</v>
      </c>
      <c r="B74" s="87">
        <f>fossil!F52</f>
        <v>1.4427743999999999E-2</v>
      </c>
      <c r="G74" s="90">
        <f>'140°C'!A52</f>
        <v>8</v>
      </c>
      <c r="H74" s="91">
        <f>'140°C'!H52</f>
        <v>5.4098470000000003E-2</v>
      </c>
    </row>
    <row r="75" spans="1:8" customFormat="1">
      <c r="A75" s="86">
        <f>fossil!A53</f>
        <v>9272004</v>
      </c>
      <c r="B75" s="87">
        <f>fossil!F53</f>
        <v>1.4211886999999999E-2</v>
      </c>
      <c r="G75" s="90">
        <f>'140°C'!A53</f>
        <v>24</v>
      </c>
      <c r="H75" s="91">
        <f>'140°C'!H53</f>
        <v>8.3175475999999998E-2</v>
      </c>
    </row>
    <row r="76" spans="1:8" customFormat="1">
      <c r="A76" s="86">
        <f>fossil!A54</f>
        <v>9272004</v>
      </c>
      <c r="B76" s="87">
        <f>fossil!F54</f>
        <v>1.4081086E-2</v>
      </c>
      <c r="G76" s="90">
        <f>'140°C'!A54</f>
        <v>24</v>
      </c>
      <c r="H76" s="91">
        <f>'140°C'!H54</f>
        <v>8.0856615000000007E-2</v>
      </c>
    </row>
    <row r="77" spans="1:8" customFormat="1">
      <c r="A77" s="86">
        <f>fossil!A55</f>
        <v>9272004</v>
      </c>
      <c r="B77" s="87">
        <f>fossil!F55</f>
        <v>1.4696580000000001E-2</v>
      </c>
      <c r="G77" s="90">
        <f>'140°C'!A55</f>
        <v>48</v>
      </c>
      <c r="H77" s="91">
        <f>'140°C'!H55</f>
        <v>0.11010919800000001</v>
      </c>
    </row>
    <row r="78" spans="1:8" customFormat="1">
      <c r="A78" s="86">
        <f>fossil!A56</f>
        <v>9272004</v>
      </c>
      <c r="B78" s="87">
        <f>fossil!F56</f>
        <v>1.7000370000000001E-2</v>
      </c>
      <c r="G78" s="90">
        <f>'140°C'!A56</f>
        <v>48</v>
      </c>
      <c r="H78" s="91">
        <f>'140°C'!H56</f>
        <v>0.114847859</v>
      </c>
    </row>
    <row r="79" spans="1:8" customFormat="1">
      <c r="A79" s="86">
        <f>fossil!A57</f>
        <v>8877264</v>
      </c>
      <c r="B79" s="87">
        <f>fossil!F57</f>
        <v>1.1048541E-2</v>
      </c>
      <c r="G79" s="90">
        <f>'140°C'!A57</f>
        <v>72</v>
      </c>
      <c r="H79" s="91">
        <f>'140°C'!H57</f>
        <v>0.13914024999999999</v>
      </c>
    </row>
    <row r="80" spans="1:8" customFormat="1">
      <c r="A80" s="86">
        <f>fossil!A58</f>
        <v>5807064</v>
      </c>
      <c r="B80" s="87">
        <f>fossil!F58</f>
        <v>1.7618801E-2</v>
      </c>
      <c r="G80" s="90">
        <f>'140°C'!A58</f>
        <v>72</v>
      </c>
      <c r="H80" s="91">
        <f>'140°C'!H58</f>
        <v>0.14754888699999999</v>
      </c>
    </row>
    <row r="81" spans="1:8" customFormat="1">
      <c r="A81" s="86">
        <f>fossil!A59</f>
        <v>5807064</v>
      </c>
      <c r="B81" s="87">
        <f>fossil!F59</f>
        <v>1.8877204000000002E-2</v>
      </c>
      <c r="G81" s="90">
        <f>'140°C'!A59</f>
        <v>96</v>
      </c>
      <c r="H81" s="91">
        <f>'140°C'!H59</f>
        <v>0.15208149600000001</v>
      </c>
    </row>
    <row r="82" spans="1:8" customFormat="1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'140°C'!H60</f>
        <v>0.15516802599999999</v>
      </c>
    </row>
    <row r="83" spans="1:8" customFormat="1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'140°C'!H61</f>
        <v>0.16750198099999999</v>
      </c>
    </row>
    <row r="84" spans="1:8" customFormat="1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'140°C'!H62</f>
        <v>0.174224189</v>
      </c>
    </row>
    <row r="85" spans="1:8" customFormat="1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'140°C'!H63</f>
        <v>4.1357889000000002E-2</v>
      </c>
    </row>
    <row r="86" spans="1:8" customFormat="1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'140°C'!H64</f>
        <v>4.1333775000000003E-2</v>
      </c>
    </row>
    <row r="87" spans="1:8" customFormat="1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'140°C'!H65</f>
        <v>4.3138124E-2</v>
      </c>
    </row>
    <row r="88" spans="1:8" customFormat="1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'140°C'!H66</f>
        <v>4.2636528999999999E-2</v>
      </c>
    </row>
    <row r="89" spans="1:8" customFormat="1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'140°C'!H67</f>
        <v>5.5019376000000002E-2</v>
      </c>
    </row>
    <row r="90" spans="1:8" customFormat="1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'140°C'!H68</f>
        <v>5.2454644000000002E-2</v>
      </c>
    </row>
    <row r="91" spans="1:8" customFormat="1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'140°C'!H69</f>
        <v>6.3728652999999996E-2</v>
      </c>
    </row>
    <row r="92" spans="1:8" customFormat="1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'140°C'!H70</f>
        <v>5.7803162999999998E-2</v>
      </c>
    </row>
    <row r="93" spans="1:8" customFormat="1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'140°C'!H71</f>
        <v>6.0969569000000001E-2</v>
      </c>
    </row>
    <row r="94" spans="1:8" customFormat="1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'140°C'!H72</f>
        <v>6.3913187999999996E-2</v>
      </c>
    </row>
    <row r="95" spans="1:8" customFormat="1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'140°C'!H73</f>
        <v>9.182179E-2</v>
      </c>
    </row>
    <row r="96" spans="1:8" customFormat="1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'140°C'!H74</f>
        <v>8.9684961999999993E-2</v>
      </c>
    </row>
    <row r="97" spans="1:8" customFormat="1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'140°C'!H75</f>
        <v>0.108120467</v>
      </c>
    </row>
    <row r="98" spans="1:8" customFormat="1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'140°C'!H76</f>
        <v>0.106312631</v>
      </c>
    </row>
    <row r="99" spans="1:8" customFormat="1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'140°C'!H77</f>
        <v>9.9091875999999995E-2</v>
      </c>
    </row>
    <row r="100" spans="1:8" customFormat="1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'140°C'!H78</f>
        <v>0.102929123</v>
      </c>
    </row>
    <row r="101" spans="1:8" customFormat="1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'140°C'!H79</f>
        <v>0.108151372</v>
      </c>
    </row>
    <row r="102" spans="1:8" customFormat="1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'140°C'!H80</f>
        <v>0.122377071</v>
      </c>
    </row>
    <row r="103" spans="1:8" customFormat="1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'140°C'!H81</f>
        <v>0.11978465100000001</v>
      </c>
    </row>
    <row r="104" spans="1:8" customFormat="1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'140°C'!H82</f>
        <v>0.12353541799999999</v>
      </c>
    </row>
    <row r="105" spans="1:8" customFormat="1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'140°C'!H83</f>
        <v>0.118455027</v>
      </c>
    </row>
    <row r="106" spans="1:8" customFormat="1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'140°C'!H84</f>
        <v>3.3567044999999997E-2</v>
      </c>
    </row>
    <row r="107" spans="1:8" customFormat="1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'140°C'!H85</f>
        <v>4.4484035999999998E-2</v>
      </c>
    </row>
    <row r="108" spans="1:8" customFormat="1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'140°C'!H86</f>
        <v>3.5012252000000001E-2</v>
      </c>
    </row>
    <row r="109" spans="1:8" customFormat="1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'140°C'!H87</f>
        <v>4.0960537999999998E-2</v>
      </c>
    </row>
    <row r="110" spans="1:8" customFormat="1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'140°C'!H88</f>
        <v>4.9653306000000001E-2</v>
      </c>
    </row>
    <row r="111" spans="1:8" customFormat="1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'140°C'!H89</f>
        <v>4.9463679000000003E-2</v>
      </c>
    </row>
    <row r="112" spans="1:8" customFormat="1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'140°C'!H90</f>
        <v>5.9623403999999998E-2</v>
      </c>
    </row>
    <row r="113" spans="1:8" customFormat="1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'140°C'!H91</f>
        <v>5.3708230000000003E-2</v>
      </c>
    </row>
    <row r="114" spans="1:8" customFormat="1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'140°C'!H92</f>
        <v>6.1447599999999998E-2</v>
      </c>
    </row>
    <row r="115" spans="1:8" customFormat="1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'140°C'!H93</f>
        <v>5.9897950999999998E-2</v>
      </c>
    </row>
    <row r="116" spans="1:8" customFormat="1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'140°C'!H94</f>
        <v>8.4333564999999999E-2</v>
      </c>
    </row>
    <row r="117" spans="1:8" customFormat="1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'140°C'!H95</f>
        <v>8.2491558000000006E-2</v>
      </c>
    </row>
    <row r="118" spans="1:8" customFormat="1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'140°C'!H96</f>
        <v>0.110399463</v>
      </c>
    </row>
    <row r="119" spans="1:8" customFormat="1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'140°C'!H97</f>
        <v>0.10173082899999999</v>
      </c>
    </row>
    <row r="120" spans="1:8" customFormat="1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'140°C'!H98</f>
        <v>9.2793929999999997E-2</v>
      </c>
    </row>
    <row r="121" spans="1:8" customFormat="1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'140°C'!H99</f>
        <v>8.9439648999999996E-2</v>
      </c>
    </row>
    <row r="122" spans="1:8" customFormat="1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'140°C'!H100</f>
        <v>8.9950573000000006E-2</v>
      </c>
    </row>
    <row r="123" spans="1:8" customFormat="1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'140°C'!H101</f>
        <v>0.10155211</v>
      </c>
    </row>
    <row r="124" spans="1:8" customFormat="1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'140°C'!H102</f>
        <v>0.106361386</v>
      </c>
    </row>
    <row r="125" spans="1:8" customFormat="1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'140°C'!H103</f>
        <v>0.114204137</v>
      </c>
    </row>
    <row r="126" spans="1:8" customFormat="1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'140°C'!H104</f>
        <v>0.114974443</v>
      </c>
    </row>
    <row r="127" spans="1:8" customFormat="1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'140°C'!H105</f>
        <v>0.10704865299999999</v>
      </c>
    </row>
    <row r="128" spans="1:8" customFormat="1">
      <c r="A128" s="86">
        <f>fossil!A106</f>
        <v>11508864</v>
      </c>
      <c r="B128" s="87">
        <f>fossil!F106</f>
        <v>1.7664368616215058E-2</v>
      </c>
    </row>
    <row r="129" spans="1:8" customFormat="1">
      <c r="A129" s="86">
        <f>fossil!A107</f>
        <v>11508864</v>
      </c>
      <c r="B129" s="87">
        <f>fossil!F107</f>
        <v>1.9813884217240806E-2</v>
      </c>
    </row>
    <row r="130" spans="1:8">
      <c r="A130" s="86">
        <f>fossil!A108</f>
        <v>11508864</v>
      </c>
      <c r="B130" s="87">
        <f>fossil!F108</f>
        <v>1.7582859231129035E-2</v>
      </c>
      <c r="C130"/>
      <c r="D130"/>
      <c r="E130"/>
      <c r="G130" s="49"/>
      <c r="H130" s="50"/>
    </row>
    <row r="131" spans="1:8">
      <c r="A131" s="86">
        <f>fossil!A109</f>
        <v>11508864</v>
      </c>
      <c r="B131" s="87">
        <f>fossil!F109</f>
        <v>1.5812955046372954E-2</v>
      </c>
      <c r="G131" s="49"/>
      <c r="H131" s="50"/>
    </row>
    <row r="132" spans="1:8">
      <c r="A132" s="86">
        <f>fossil!A110</f>
        <v>11508864</v>
      </c>
      <c r="B132" s="87">
        <f>fossil!F110</f>
        <v>1.5810835844730545E-2</v>
      </c>
      <c r="G132" s="49"/>
      <c r="H132" s="50"/>
    </row>
    <row r="133" spans="1:8">
      <c r="A133" s="86">
        <f>fossil!A111</f>
        <v>11508864</v>
      </c>
      <c r="B133" s="87">
        <f>fossil!F111</f>
        <v>1.685526466649977E-2</v>
      </c>
      <c r="G133" s="49"/>
      <c r="H133" s="50"/>
    </row>
    <row r="134" spans="1:8">
      <c r="A134" s="86">
        <f>fossil!A112</f>
        <v>10631664</v>
      </c>
      <c r="B134" s="87">
        <f>fossil!F112</f>
        <v>1.6225180548635761E-2</v>
      </c>
      <c r="G134" s="49"/>
      <c r="H134" s="50"/>
    </row>
    <row r="135" spans="1:8">
      <c r="A135" s="86">
        <f>fossil!A113</f>
        <v>9315864</v>
      </c>
      <c r="B135" s="87">
        <f>fossil!F113</f>
        <v>1.5293436319696159E-2</v>
      </c>
      <c r="G135" s="49"/>
      <c r="H135" s="50"/>
    </row>
    <row r="136" spans="1:8">
      <c r="A136" s="86">
        <f>fossil!A114</f>
        <v>9315864</v>
      </c>
      <c r="B136" s="87">
        <f>fossil!F114</f>
        <v>1.3092686804564001E-2</v>
      </c>
      <c r="G136" s="49"/>
      <c r="H136" s="50"/>
    </row>
    <row r="137" spans="1:8">
      <c r="A137" s="86">
        <f>fossil!A115</f>
        <v>9201828</v>
      </c>
      <c r="B137" s="87">
        <f>fossil!F115</f>
        <v>1.4558553942799498E-2</v>
      </c>
      <c r="G137" s="49"/>
      <c r="H137" s="50"/>
    </row>
    <row r="138" spans="1:8">
      <c r="A138" s="86">
        <f>fossil!A116</f>
        <v>9315864</v>
      </c>
      <c r="B138" s="87">
        <f>fossil!F116</f>
        <v>1.5947530734975124E-2</v>
      </c>
      <c r="G138" s="49"/>
      <c r="H138" s="50"/>
    </row>
    <row r="139" spans="1:8">
      <c r="A139" s="86">
        <f>fossil!A117</f>
        <v>9315864</v>
      </c>
      <c r="B139" s="87">
        <f>fossil!F117</f>
        <v>1.5322226514399304E-2</v>
      </c>
      <c r="G139" s="49"/>
      <c r="H139" s="50"/>
    </row>
    <row r="140" spans="1:8">
      <c r="A140" s="86">
        <f>fossil!A118</f>
        <v>9315864</v>
      </c>
      <c r="B140" s="87">
        <f>fossil!F118</f>
        <v>1.5370564681275857E-2</v>
      </c>
      <c r="G140" s="49"/>
      <c r="H140" s="50"/>
    </row>
    <row r="141" spans="1:8" customFormat="1"/>
    <row r="142" spans="1:8" customFormat="1"/>
    <row r="143" spans="1:8" customFormat="1"/>
    <row r="144" spans="1:8">
      <c r="A144" s="2"/>
    </row>
    <row r="145" spans="1:28">
      <c r="A145" s="41" t="s">
        <v>6</v>
      </c>
    </row>
    <row r="146" spans="1:28">
      <c r="B146" s="22">
        <f>Z4</f>
        <v>1.5E-6</v>
      </c>
      <c r="C146"/>
      <c r="D146"/>
      <c r="E146"/>
      <c r="F146"/>
      <c r="G146"/>
      <c r="I146" s="58">
        <f>AA4</f>
        <v>0.04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18</v>
      </c>
    </row>
    <row r="147" spans="1:28">
      <c r="A147" s="97" t="s">
        <v>35</v>
      </c>
      <c r="B147" s="97" t="s">
        <v>14</v>
      </c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8">
      <c r="A148" s="99">
        <f t="shared" ref="A148:A211" si="12">LOG(A25*B$146)</f>
        <v>1.0791847203895828</v>
      </c>
      <c r="B148" s="87">
        <f>B25</f>
        <v>5.6907469973248803E-2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 t="shared" ref="I148:I161" si="13">D25</f>
        <v>4.7295123000000001E-2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 t="shared" ref="P148:P161" si="14">F25</f>
        <v>4.7295123000000001E-2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 t="shared" ref="W148:W161" si="15">H25</f>
        <v>4.7295123000000001E-2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99">
        <f t="shared" si="12"/>
        <v>1.0791847203895828</v>
      </c>
      <c r="B149" s="87">
        <f t="shared" ref="B149:B212" si="16">B26</f>
        <v>2.8537226039590361E-2</v>
      </c>
      <c r="C149" s="138">
        <f>fossil!J4</f>
        <v>3960</v>
      </c>
      <c r="D149" s="138" t="str">
        <f>fossil!K4</f>
        <v>RKH</v>
      </c>
      <c r="E149" s="138">
        <f>fossil!L4</f>
        <v>1</v>
      </c>
      <c r="F149" s="138" t="str">
        <f>fossil!M4</f>
        <v>G483</v>
      </c>
      <c r="G149" s="138">
        <f>fossil!N4</f>
        <v>0</v>
      </c>
      <c r="H149" s="51">
        <v>-1</v>
      </c>
      <c r="I149" s="106">
        <f t="shared" si="13"/>
        <v>4.6276471E-2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 t="shared" si="14"/>
        <v>4.6276471E-2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 t="shared" si="15"/>
        <v>4.6276471E-2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99">
        <f t="shared" si="12"/>
        <v>1.0791847203895828</v>
      </c>
      <c r="B150" s="87">
        <f t="shared" si="16"/>
        <v>1.6713993351471661E-2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si="13"/>
        <v>2.6661689999999999E-3</v>
      </c>
      <c r="J150">
        <f>'80°C'!J5</f>
        <v>2588</v>
      </c>
      <c r="K150">
        <f>'80°C'!K5</f>
        <v>0</v>
      </c>
      <c r="L150">
        <f>'80°C'!L5</f>
        <v>0</v>
      </c>
      <c r="M150" t="str">
        <f>'80°C'!M5</f>
        <v>H391</v>
      </c>
      <c r="N150" t="str">
        <f>'80°C'!N5</f>
        <v>nh4 contam</v>
      </c>
      <c r="O150" s="51">
        <v>-1</v>
      </c>
      <c r="P150" s="103">
        <f t="shared" si="14"/>
        <v>2.6661689999999999E-3</v>
      </c>
      <c r="Q150">
        <f>'110°C'!J5</f>
        <v>2588</v>
      </c>
      <c r="R150">
        <f>'110°C'!K5</f>
        <v>0</v>
      </c>
      <c r="S150">
        <f>'110°C'!L5</f>
        <v>0</v>
      </c>
      <c r="T150" t="str">
        <f>'110°C'!M5</f>
        <v>H391</v>
      </c>
      <c r="U150" t="str">
        <f>'110°C'!N5</f>
        <v>nh4 contam</v>
      </c>
      <c r="V150" s="51">
        <v>-1</v>
      </c>
      <c r="W150" s="104">
        <f t="shared" si="15"/>
        <v>2.6661689999999999E-3</v>
      </c>
      <c r="X150" s="41">
        <f>'140°C'!J5</f>
        <v>2588</v>
      </c>
      <c r="Y150" s="41">
        <f>'140°C'!K5</f>
        <v>0</v>
      </c>
      <c r="Z150" s="41">
        <f>'140°C'!L5</f>
        <v>0</v>
      </c>
      <c r="AA150" s="41" t="str">
        <f>'140°C'!M5</f>
        <v>H391</v>
      </c>
      <c r="AB150" s="41" t="str">
        <f>'140°C'!N5</f>
        <v>nh4 contam</v>
      </c>
    </row>
    <row r="151" spans="1:28">
      <c r="A151" s="99">
        <f t="shared" si="12"/>
        <v>0.97166987569802288</v>
      </c>
      <c r="B151" s="87">
        <f t="shared" si="16"/>
        <v>2.3122542104583355E-2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3"/>
        <v>7.5478029999999996E-3</v>
      </c>
      <c r="J151">
        <f>'80°C'!J6</f>
        <v>2588</v>
      </c>
      <c r="K151">
        <f>'80°C'!K6</f>
        <v>0</v>
      </c>
      <c r="L151">
        <f>'80°C'!L6</f>
        <v>0</v>
      </c>
      <c r="M151" t="str">
        <f>'80°C'!M6</f>
        <v>H391</v>
      </c>
      <c r="N151" t="str">
        <f>'80°C'!N6</f>
        <v>nh4 contam</v>
      </c>
      <c r="O151" s="51">
        <v>-1</v>
      </c>
      <c r="P151" s="103">
        <f t="shared" si="14"/>
        <v>7.5478029999999996E-3</v>
      </c>
      <c r="Q151">
        <f>'110°C'!J6</f>
        <v>2588</v>
      </c>
      <c r="R151">
        <f>'110°C'!K6</f>
        <v>0</v>
      </c>
      <c r="S151">
        <f>'110°C'!L6</f>
        <v>0</v>
      </c>
      <c r="T151" t="str">
        <f>'110°C'!M6</f>
        <v>H391</v>
      </c>
      <c r="U151" t="str">
        <f>'110°C'!N6</f>
        <v>nh4 contam</v>
      </c>
      <c r="V151" s="51">
        <v>-1</v>
      </c>
      <c r="W151" s="104">
        <f t="shared" si="15"/>
        <v>7.5478029999999996E-3</v>
      </c>
      <c r="X151" s="41">
        <f>'140°C'!J6</f>
        <v>2588</v>
      </c>
      <c r="Y151" s="41">
        <f>'140°C'!K6</f>
        <v>0</v>
      </c>
      <c r="Z151" s="41">
        <f>'140°C'!L6</f>
        <v>0</v>
      </c>
      <c r="AA151" s="41" t="str">
        <f>'140°C'!M6</f>
        <v>H391</v>
      </c>
      <c r="AB151" s="41" t="str">
        <f>'140°C'!N6</f>
        <v>nh4 contam</v>
      </c>
    </row>
    <row r="152" spans="1:28">
      <c r="A152" s="99">
        <f t="shared" si="12"/>
        <v>0.97166987569802288</v>
      </c>
      <c r="B152" s="87">
        <f t="shared" si="16"/>
        <v>2.2347200230317974E-2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3"/>
        <v>3.5302854000000002E-2</v>
      </c>
      <c r="J152">
        <f>'80°C'!J7</f>
        <v>2589</v>
      </c>
      <c r="K152">
        <f>'80°C'!K7</f>
        <v>0</v>
      </c>
      <c r="L152">
        <f>'80°C'!L7</f>
        <v>0</v>
      </c>
      <c r="M152" t="str">
        <f>'80°C'!M7</f>
        <v>H402</v>
      </c>
      <c r="N152" t="str">
        <f>'80°C'!N7</f>
        <v>NA</v>
      </c>
      <c r="O152" s="51">
        <v>-1</v>
      </c>
      <c r="P152" s="103">
        <f t="shared" si="14"/>
        <v>3.5302854000000002E-2</v>
      </c>
      <c r="Q152">
        <f>'110°C'!J7</f>
        <v>2589</v>
      </c>
      <c r="R152">
        <f>'110°C'!K7</f>
        <v>0</v>
      </c>
      <c r="S152">
        <f>'110°C'!L7</f>
        <v>0</v>
      </c>
      <c r="T152" t="str">
        <f>'110°C'!M7</f>
        <v>H402</v>
      </c>
      <c r="U152" t="str">
        <f>'110°C'!N7</f>
        <v>NA</v>
      </c>
      <c r="V152" s="51">
        <v>-1</v>
      </c>
      <c r="W152" s="104">
        <f t="shared" si="15"/>
        <v>3.5302854000000002E-2</v>
      </c>
      <c r="X152" s="41">
        <f>'140°C'!J7</f>
        <v>2589</v>
      </c>
      <c r="Y152" s="41">
        <f>'140°C'!K7</f>
        <v>0</v>
      </c>
      <c r="Z152" s="41">
        <f>'140°C'!L7</f>
        <v>0</v>
      </c>
      <c r="AA152" s="41" t="str">
        <f>'140°C'!M7</f>
        <v>H402</v>
      </c>
      <c r="AB152" s="41" t="str">
        <f>'140°C'!N7</f>
        <v>NA</v>
      </c>
    </row>
    <row r="153" spans="1:28">
      <c r="A153" s="99">
        <f t="shared" si="12"/>
        <v>0.97166987569802288</v>
      </c>
      <c r="B153" s="87">
        <f t="shared" si="16"/>
        <v>2.2907646700652731E-2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3"/>
        <v>3.1801681999999998E-2</v>
      </c>
      <c r="J153">
        <f>'80°C'!J8</f>
        <v>2589</v>
      </c>
      <c r="K153">
        <f>'80°C'!K8</f>
        <v>0</v>
      </c>
      <c r="L153">
        <f>'80°C'!L8</f>
        <v>0</v>
      </c>
      <c r="M153" t="str">
        <f>'80°C'!M8</f>
        <v>H402</v>
      </c>
      <c r="N153" t="str">
        <f>'80°C'!N8</f>
        <v>NA</v>
      </c>
      <c r="O153" s="51">
        <v>-1</v>
      </c>
      <c r="P153" s="103">
        <f t="shared" si="14"/>
        <v>3.1801681999999998E-2</v>
      </c>
      <c r="Q153">
        <f>'110°C'!J8</f>
        <v>2589</v>
      </c>
      <c r="R153">
        <f>'110°C'!K8</f>
        <v>0</v>
      </c>
      <c r="S153">
        <f>'110°C'!L8</f>
        <v>0</v>
      </c>
      <c r="T153" t="str">
        <f>'110°C'!M8</f>
        <v>H402</v>
      </c>
      <c r="U153" t="str">
        <f>'110°C'!N8</f>
        <v>NA</v>
      </c>
      <c r="V153" s="51">
        <v>-1</v>
      </c>
      <c r="W153" s="104">
        <f t="shared" si="15"/>
        <v>3.1801681999999998E-2</v>
      </c>
      <c r="X153" s="41">
        <f>'140°C'!J8</f>
        <v>2589</v>
      </c>
      <c r="Y153" s="41">
        <f>'140°C'!K8</f>
        <v>0</v>
      </c>
      <c r="Z153" s="41">
        <f>'140°C'!L8</f>
        <v>0</v>
      </c>
      <c r="AA153" s="41" t="str">
        <f>'140°C'!M8</f>
        <v>H402</v>
      </c>
      <c r="AB153" s="41" t="str">
        <f>'140°C'!N8</f>
        <v>NA</v>
      </c>
    </row>
    <row r="154" spans="1:28">
      <c r="A154" s="99">
        <f t="shared" si="12"/>
        <v>0.97166987569802288</v>
      </c>
      <c r="B154" s="87">
        <f t="shared" si="16"/>
        <v>2.4207213077421862E-2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3"/>
        <v>4.5232133000000001E-2</v>
      </c>
      <c r="J154">
        <f>'80°C'!J9</f>
        <v>4126</v>
      </c>
      <c r="K154">
        <f>'80°C'!K9</f>
        <v>0</v>
      </c>
      <c r="L154">
        <f>'80°C'!L9</f>
        <v>0</v>
      </c>
      <c r="M154" t="str">
        <f>'80°C'!M9</f>
        <v>G483</v>
      </c>
      <c r="N154" t="str">
        <f>'80°C'!N9</f>
        <v>NA</v>
      </c>
      <c r="O154" s="51">
        <v>-1</v>
      </c>
      <c r="P154" s="103">
        <f t="shared" si="14"/>
        <v>4.5232133000000001E-2</v>
      </c>
      <c r="Q154">
        <f>'110°C'!J9</f>
        <v>4126</v>
      </c>
      <c r="R154">
        <f>'110°C'!K9</f>
        <v>0</v>
      </c>
      <c r="S154">
        <f>'110°C'!L9</f>
        <v>0</v>
      </c>
      <c r="T154" t="str">
        <f>'110°C'!M9</f>
        <v>G483</v>
      </c>
      <c r="U154" t="str">
        <f>'110°C'!N9</f>
        <v>NA</v>
      </c>
      <c r="V154" s="51">
        <v>-1</v>
      </c>
      <c r="W154" s="104">
        <f t="shared" si="15"/>
        <v>4.5232133000000001E-2</v>
      </c>
      <c r="X154" s="41">
        <f>'140°C'!J9</f>
        <v>4126</v>
      </c>
      <c r="Y154" s="41">
        <f>'140°C'!K9</f>
        <v>0</v>
      </c>
      <c r="Z154" s="41">
        <f>'140°C'!L9</f>
        <v>0</v>
      </c>
      <c r="AA154" s="41" t="str">
        <f>'140°C'!M9</f>
        <v>G483</v>
      </c>
      <c r="AB154" s="41" t="str">
        <f>'140°C'!N9</f>
        <v>NA</v>
      </c>
    </row>
    <row r="155" spans="1:28">
      <c r="A155" s="99">
        <f t="shared" si="12"/>
        <v>0.97166987569802288</v>
      </c>
      <c r="B155" s="87">
        <f t="shared" si="16"/>
        <v>2.3407996923605817E-2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3"/>
        <v>4.606706E-2</v>
      </c>
      <c r="J155">
        <f>'80°C'!J10</f>
        <v>4126</v>
      </c>
      <c r="K155">
        <f>'80°C'!K10</f>
        <v>0</v>
      </c>
      <c r="L155">
        <f>'80°C'!L10</f>
        <v>0</v>
      </c>
      <c r="M155" t="str">
        <f>'80°C'!M10</f>
        <v>G483</v>
      </c>
      <c r="N155" t="str">
        <f>'80°C'!N10</f>
        <v>NA</v>
      </c>
      <c r="O155" s="51">
        <v>-1</v>
      </c>
      <c r="P155" s="103">
        <f t="shared" si="14"/>
        <v>4.606706E-2</v>
      </c>
      <c r="Q155">
        <f>'110°C'!J10</f>
        <v>4126</v>
      </c>
      <c r="R155">
        <f>'110°C'!K10</f>
        <v>0</v>
      </c>
      <c r="S155">
        <f>'110°C'!L10</f>
        <v>0</v>
      </c>
      <c r="T155" t="str">
        <f>'110°C'!M10</f>
        <v>G483</v>
      </c>
      <c r="U155" t="str">
        <f>'110°C'!N10</f>
        <v>NA</v>
      </c>
      <c r="V155" s="51">
        <v>-1</v>
      </c>
      <c r="W155" s="104">
        <f t="shared" si="15"/>
        <v>4.606706E-2</v>
      </c>
      <c r="X155" s="41">
        <f>'140°C'!J10</f>
        <v>4126</v>
      </c>
      <c r="Y155" s="41">
        <f>'140°C'!K10</f>
        <v>0</v>
      </c>
      <c r="Z155" s="41">
        <f>'140°C'!L10</f>
        <v>0</v>
      </c>
      <c r="AA155" s="41" t="str">
        <f>'140°C'!M10</f>
        <v>G483</v>
      </c>
      <c r="AB155" s="41" t="str">
        <f>'140°C'!N10</f>
        <v>NA</v>
      </c>
    </row>
    <row r="156" spans="1:28">
      <c r="A156" s="99">
        <f t="shared" si="12"/>
        <v>0.97166987569802288</v>
      </c>
      <c r="B156" s="87">
        <f t="shared" si="16"/>
        <v>1.8197677321103556E-2</v>
      </c>
      <c r="C156">
        <f>fossil!J11</f>
        <v>3962</v>
      </c>
      <c r="D156" t="str">
        <f>fossil!K11</f>
        <v>RKH</v>
      </c>
      <c r="E156">
        <f>fossil!L11</f>
        <v>2</v>
      </c>
      <c r="F156" t="str">
        <f>fossil!M11</f>
        <v>G483</v>
      </c>
      <c r="G156">
        <f>fossil!N11</f>
        <v>0</v>
      </c>
      <c r="H156" s="51">
        <v>-1</v>
      </c>
      <c r="I156" s="106">
        <f t="shared" si="13"/>
        <v>3.6683240999999998E-2</v>
      </c>
      <c r="J156">
        <f>'80°C'!J11</f>
        <v>4126</v>
      </c>
      <c r="K156">
        <f>'80°C'!K11</f>
        <v>0</v>
      </c>
      <c r="L156">
        <f>'80°C'!L11</f>
        <v>0</v>
      </c>
      <c r="M156" t="str">
        <f>'80°C'!M11</f>
        <v>H398</v>
      </c>
      <c r="N156" t="str">
        <f>'80°C'!N11</f>
        <v>NA</v>
      </c>
      <c r="O156" s="51">
        <v>-1</v>
      </c>
      <c r="P156" s="103">
        <f t="shared" si="14"/>
        <v>3.6683240999999998E-2</v>
      </c>
      <c r="Q156">
        <f>'110°C'!J11</f>
        <v>4126</v>
      </c>
      <c r="R156">
        <f>'110°C'!K11</f>
        <v>0</v>
      </c>
      <c r="S156">
        <f>'110°C'!L11</f>
        <v>0</v>
      </c>
      <c r="T156" t="str">
        <f>'110°C'!M11</f>
        <v>H398</v>
      </c>
      <c r="U156" t="str">
        <f>'110°C'!N11</f>
        <v>NA</v>
      </c>
      <c r="V156" s="51">
        <v>-1</v>
      </c>
      <c r="W156" s="104">
        <f t="shared" si="15"/>
        <v>3.6683240999999998E-2</v>
      </c>
      <c r="X156" s="41">
        <f>'140°C'!J11</f>
        <v>4126</v>
      </c>
      <c r="Y156" s="41">
        <f>'140°C'!K11</f>
        <v>0</v>
      </c>
      <c r="Z156" s="41">
        <f>'140°C'!L11</f>
        <v>0</v>
      </c>
      <c r="AA156" s="41" t="str">
        <f>'140°C'!M11</f>
        <v>H398</v>
      </c>
      <c r="AB156" s="41" t="str">
        <f>'140°C'!N11</f>
        <v>NA</v>
      </c>
    </row>
    <row r="157" spans="1:28">
      <c r="A157" s="99">
        <f t="shared" si="12"/>
        <v>0.97166987569802288</v>
      </c>
      <c r="B157" s="87">
        <f t="shared" si="16"/>
        <v>1.5502634094366597E-2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3"/>
        <v>3.6121568999999999E-2</v>
      </c>
      <c r="J157">
        <f>'80°C'!J12</f>
        <v>4126</v>
      </c>
      <c r="K157">
        <f>'80°C'!K12</f>
        <v>0</v>
      </c>
      <c r="L157">
        <f>'80°C'!L12</f>
        <v>0</v>
      </c>
      <c r="M157" t="str">
        <f>'80°C'!M12</f>
        <v>H398</v>
      </c>
      <c r="N157" t="str">
        <f>'80°C'!N12</f>
        <v>NA</v>
      </c>
      <c r="O157" s="51">
        <v>-1</v>
      </c>
      <c r="P157" s="103">
        <f t="shared" si="14"/>
        <v>3.6121568999999999E-2</v>
      </c>
      <c r="Q157">
        <f>'110°C'!J12</f>
        <v>4126</v>
      </c>
      <c r="R157">
        <f>'110°C'!K12</f>
        <v>0</v>
      </c>
      <c r="S157">
        <f>'110°C'!L12</f>
        <v>0</v>
      </c>
      <c r="T157" t="str">
        <f>'110°C'!M12</f>
        <v>H398</v>
      </c>
      <c r="U157" t="str">
        <f>'110°C'!N12</f>
        <v>NA</v>
      </c>
      <c r="V157" s="51">
        <v>-1</v>
      </c>
      <c r="W157" s="104">
        <f t="shared" si="15"/>
        <v>3.6121568999999999E-2</v>
      </c>
      <c r="X157" s="41">
        <f>'140°C'!J12</f>
        <v>4126</v>
      </c>
      <c r="Y157" s="41">
        <f>'140°C'!K12</f>
        <v>0</v>
      </c>
      <c r="Z157" s="41">
        <f>'140°C'!L12</f>
        <v>0</v>
      </c>
      <c r="AA157" s="41" t="str">
        <f>'140°C'!M12</f>
        <v>H398</v>
      </c>
      <c r="AB157" s="41" t="str">
        <f>'140°C'!N12</f>
        <v>NA</v>
      </c>
    </row>
    <row r="158" spans="1:28">
      <c r="A158" s="99">
        <f t="shared" si="12"/>
        <v>0.97166987569802288</v>
      </c>
      <c r="B158" s="87">
        <f t="shared" si="16"/>
        <v>1.5921161501360401E-2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3"/>
        <v>4.7193800000000001E-2</v>
      </c>
      <c r="J158">
        <f>'80°C'!J13</f>
        <v>4129</v>
      </c>
      <c r="K158">
        <f>'80°C'!K13</f>
        <v>0</v>
      </c>
      <c r="L158">
        <f>'80°C'!L13</f>
        <v>0</v>
      </c>
      <c r="M158" t="str">
        <f>'80°C'!M13</f>
        <v>G483</v>
      </c>
      <c r="N158" t="str">
        <f>'80°C'!N13</f>
        <v>NA</v>
      </c>
      <c r="O158" s="51">
        <v>-1</v>
      </c>
      <c r="P158" s="103">
        <f t="shared" si="14"/>
        <v>4.7193800000000001E-2</v>
      </c>
      <c r="Q158">
        <f>'110°C'!J13</f>
        <v>4129</v>
      </c>
      <c r="R158">
        <f>'110°C'!K13</f>
        <v>0</v>
      </c>
      <c r="S158">
        <f>'110°C'!L13</f>
        <v>0</v>
      </c>
      <c r="T158" t="str">
        <f>'110°C'!M13</f>
        <v>G483</v>
      </c>
      <c r="U158" t="str">
        <f>'110°C'!N13</f>
        <v>NA</v>
      </c>
      <c r="V158" s="51">
        <v>-1</v>
      </c>
      <c r="W158" s="104">
        <f t="shared" si="15"/>
        <v>4.7193800000000001E-2</v>
      </c>
      <c r="X158" s="41">
        <f>'140°C'!J13</f>
        <v>4129</v>
      </c>
      <c r="Y158" s="41">
        <f>'140°C'!K13</f>
        <v>0</v>
      </c>
      <c r="Z158" s="41">
        <f>'140°C'!L13</f>
        <v>0</v>
      </c>
      <c r="AA158" s="41" t="str">
        <f>'140°C'!M13</f>
        <v>G483</v>
      </c>
      <c r="AB158" s="41" t="str">
        <f>'140°C'!N13</f>
        <v>NA</v>
      </c>
    </row>
    <row r="159" spans="1:28">
      <c r="A159" s="99">
        <f t="shared" si="12"/>
        <v>0.97166987569802288</v>
      </c>
      <c r="B159" s="87">
        <f t="shared" si="16"/>
        <v>1.4689972694361092E-2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3"/>
        <v>4.6535750000000001E-2</v>
      </c>
      <c r="J159">
        <f>'80°C'!J14</f>
        <v>4129</v>
      </c>
      <c r="K159">
        <f>'80°C'!K14</f>
        <v>0</v>
      </c>
      <c r="L159">
        <f>'80°C'!L14</f>
        <v>0</v>
      </c>
      <c r="M159" t="str">
        <f>'80°C'!M14</f>
        <v>G483</v>
      </c>
      <c r="N159" t="str">
        <f>'80°C'!N14</f>
        <v>NA</v>
      </c>
      <c r="O159" s="51">
        <v>-1</v>
      </c>
      <c r="P159" s="103">
        <f t="shared" si="14"/>
        <v>4.6535750000000001E-2</v>
      </c>
      <c r="Q159">
        <f>'110°C'!J14</f>
        <v>4129</v>
      </c>
      <c r="R159">
        <f>'110°C'!K14</f>
        <v>0</v>
      </c>
      <c r="S159">
        <f>'110°C'!L14</f>
        <v>0</v>
      </c>
      <c r="T159" t="str">
        <f>'110°C'!M14</f>
        <v>G483</v>
      </c>
      <c r="U159" t="str">
        <f>'110°C'!N14</f>
        <v>NA</v>
      </c>
      <c r="V159" s="51">
        <v>-1</v>
      </c>
      <c r="W159" s="104">
        <f t="shared" si="15"/>
        <v>4.6535750000000001E-2</v>
      </c>
      <c r="X159" s="41">
        <f>'140°C'!J14</f>
        <v>4129</v>
      </c>
      <c r="Y159" s="41">
        <f>'140°C'!K14</f>
        <v>0</v>
      </c>
      <c r="Z159" s="41">
        <f>'140°C'!L14</f>
        <v>0</v>
      </c>
      <c r="AA159" s="41" t="str">
        <f>'140°C'!M14</f>
        <v>G483</v>
      </c>
      <c r="AB159" s="41" t="str">
        <f>'140°C'!N14</f>
        <v>NA</v>
      </c>
    </row>
    <row r="160" spans="1:28">
      <c r="A160" s="99">
        <f t="shared" si="12"/>
        <v>0.82845984303699727</v>
      </c>
      <c r="B160" s="87">
        <f t="shared" si="16"/>
        <v>2.1373739413825019E-2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51">
        <v>-1</v>
      </c>
      <c r="I160" s="106">
        <f t="shared" si="13"/>
        <v>5.3879773999999998E-2</v>
      </c>
      <c r="J160">
        <f>'80°C'!J15</f>
        <v>4129</v>
      </c>
      <c r="K160">
        <f>'80°C'!K15</f>
        <v>0</v>
      </c>
      <c r="L160">
        <f>'80°C'!L15</f>
        <v>0</v>
      </c>
      <c r="M160" t="str">
        <f>'80°C'!M15</f>
        <v>H429</v>
      </c>
      <c r="N160" t="str">
        <f>'80°C'!N15</f>
        <v>NA</v>
      </c>
      <c r="O160" s="51">
        <v>-1</v>
      </c>
      <c r="P160" s="103">
        <f t="shared" si="14"/>
        <v>5.3879773999999998E-2</v>
      </c>
      <c r="Q160">
        <f>'110°C'!J15</f>
        <v>4129</v>
      </c>
      <c r="R160">
        <f>'110°C'!K15</f>
        <v>0</v>
      </c>
      <c r="S160">
        <f>'110°C'!L15</f>
        <v>0</v>
      </c>
      <c r="T160" t="str">
        <f>'110°C'!M15</f>
        <v>H429</v>
      </c>
      <c r="U160" t="str">
        <f>'110°C'!N15</f>
        <v>NA</v>
      </c>
      <c r="V160" s="51">
        <v>-1</v>
      </c>
      <c r="W160" s="104">
        <f t="shared" si="15"/>
        <v>5.3879773999999998E-2</v>
      </c>
      <c r="X160" s="41">
        <f>'140°C'!J15</f>
        <v>4129</v>
      </c>
      <c r="Y160" s="41">
        <f>'140°C'!K15</f>
        <v>0</v>
      </c>
      <c r="Z160" s="41">
        <f>'140°C'!L15</f>
        <v>0</v>
      </c>
      <c r="AA160" s="41" t="str">
        <f>'140°C'!M15</f>
        <v>H429</v>
      </c>
      <c r="AB160" s="41" t="str">
        <f>'140°C'!N15</f>
        <v>NA</v>
      </c>
    </row>
    <row r="161" spans="1:28">
      <c r="A161" s="99">
        <f t="shared" si="12"/>
        <v>0.82845984303699727</v>
      </c>
      <c r="B161" s="87">
        <f t="shared" si="16"/>
        <v>2.0173184953936434E-2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51">
        <v>-1</v>
      </c>
      <c r="I161" s="106">
        <f t="shared" si="13"/>
        <v>3.0205656000000001E-2</v>
      </c>
      <c r="J161">
        <f>'80°C'!J16</f>
        <v>4129</v>
      </c>
      <c r="K161">
        <f>'80°C'!K16</f>
        <v>0</v>
      </c>
      <c r="L161">
        <f>'80°C'!L16</f>
        <v>0</v>
      </c>
      <c r="M161" t="str">
        <f>'80°C'!M16</f>
        <v>H402</v>
      </c>
      <c r="N161" t="str">
        <f>'80°C'!N16</f>
        <v>NA</v>
      </c>
      <c r="O161" s="51">
        <v>-1</v>
      </c>
      <c r="P161" s="103">
        <f t="shared" si="14"/>
        <v>3.0205656000000001E-2</v>
      </c>
      <c r="Q161">
        <f>'110°C'!J16</f>
        <v>4129</v>
      </c>
      <c r="R161">
        <f>'110°C'!K16</f>
        <v>0</v>
      </c>
      <c r="S161">
        <f>'110°C'!L16</f>
        <v>0</v>
      </c>
      <c r="T161" t="str">
        <f>'110°C'!M16</f>
        <v>H402</v>
      </c>
      <c r="U161" t="str">
        <f>'110°C'!N16</f>
        <v>NA</v>
      </c>
      <c r="V161" s="51">
        <v>-1</v>
      </c>
      <c r="W161" s="104">
        <f t="shared" si="15"/>
        <v>3.0205656000000001E-2</v>
      </c>
      <c r="X161" s="41">
        <f>'140°C'!J16</f>
        <v>4129</v>
      </c>
      <c r="Y161" s="41">
        <f>'140°C'!K16</f>
        <v>0</v>
      </c>
      <c r="Z161" s="41">
        <f>'140°C'!L16</f>
        <v>0</v>
      </c>
      <c r="AA161" s="41" t="str">
        <f>'140°C'!M16</f>
        <v>H402</v>
      </c>
      <c r="AB161" s="41" t="str">
        <f>'140°C'!N16</f>
        <v>NA</v>
      </c>
    </row>
    <row r="162" spans="1:28">
      <c r="A162" s="99">
        <f t="shared" si="12"/>
        <v>0.82845984303699727</v>
      </c>
      <c r="B162" s="87">
        <f t="shared" si="16"/>
        <v>2.2522528424145052E-2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>LOG(C39*I$146)</f>
        <v>0.68124123737558717</v>
      </c>
      <c r="I162" s="87">
        <f>D39</f>
        <v>6.4385629999999996E-3</v>
      </c>
      <c r="J162">
        <f>'80°C'!J17</f>
        <v>2588</v>
      </c>
      <c r="K162">
        <f>'80°C'!K17</f>
        <v>80</v>
      </c>
      <c r="L162">
        <f>'80°C'!L17</f>
        <v>120</v>
      </c>
      <c r="M162" t="str">
        <f>'80°C'!M17</f>
        <v>H391</v>
      </c>
      <c r="N162" t="str">
        <f>'80°C'!N17</f>
        <v>nh4 contam</v>
      </c>
      <c r="O162" s="101">
        <f>LOG(E39)</f>
        <v>2.0791812460476247</v>
      </c>
      <c r="P162" s="142">
        <f>F39</f>
        <v>1.4399481E-2</v>
      </c>
      <c r="Q162">
        <f>'110°C'!J17</f>
        <v>2588</v>
      </c>
      <c r="R162">
        <f>'110°C'!K17</f>
        <v>110</v>
      </c>
      <c r="S162">
        <f>'110°C'!L17</f>
        <v>120</v>
      </c>
      <c r="T162" t="str">
        <f>'110°C'!M17</f>
        <v>H391</v>
      </c>
      <c r="U162" t="str">
        <f>'110°C'!N17</f>
        <v>nh4 contam</v>
      </c>
      <c r="V162" s="101">
        <f>LOG(G39*W$146)</f>
        <v>1.255272505103306</v>
      </c>
      <c r="W162" s="89">
        <f>H39</f>
        <v>7.2470870000000001E-3</v>
      </c>
      <c r="X162" s="41">
        <f>'140°C'!J17</f>
        <v>2588</v>
      </c>
      <c r="Y162" s="41">
        <f>'140°C'!K17</f>
        <v>140</v>
      </c>
      <c r="Z162" s="41">
        <f>'140°C'!L17</f>
        <v>1</v>
      </c>
      <c r="AA162" s="41" t="str">
        <f>'140°C'!M17</f>
        <v>H391</v>
      </c>
      <c r="AB162" s="41" t="str">
        <f>'140°C'!N17</f>
        <v>nh4 contam</v>
      </c>
    </row>
    <row r="163" spans="1:28">
      <c r="A163" s="99">
        <f t="shared" si="12"/>
        <v>0.82845984303699727</v>
      </c>
      <c r="B163" s="87">
        <f t="shared" si="16"/>
        <v>1.4586713130469612E-2</v>
      </c>
      <c r="C163">
        <f>fossil!J18</f>
        <v>2905</v>
      </c>
      <c r="D163" t="str">
        <f>fossil!K18</f>
        <v>RKH</v>
      </c>
      <c r="E163">
        <f>fossil!L18</f>
        <v>3</v>
      </c>
      <c r="F163" t="str">
        <f>fossil!M18</f>
        <v>G483</v>
      </c>
      <c r="G163">
        <f>fossil!N18</f>
        <v>0</v>
      </c>
      <c r="H163" s="86">
        <f t="shared" ref="H163:H185" si="17">LOG(C40*I$146)</f>
        <v>0.68124123737558717</v>
      </c>
      <c r="I163" s="87">
        <f t="shared" ref="I163:I185" si="18">D40</f>
        <v>2.3278740000000002E-3</v>
      </c>
      <c r="J163">
        <f>'80°C'!J18</f>
        <v>2588</v>
      </c>
      <c r="K163">
        <f>'80°C'!K18</f>
        <v>80</v>
      </c>
      <c r="L163">
        <f>'80°C'!L18</f>
        <v>120</v>
      </c>
      <c r="M163" t="str">
        <f>'80°C'!M18</f>
        <v>H391</v>
      </c>
      <c r="N163" t="str">
        <f>'80°C'!N18</f>
        <v>nh4 contam</v>
      </c>
      <c r="O163" s="101">
        <f t="shared" ref="O163:O185" si="19">LOG(E40)</f>
        <v>2.0791812460476247</v>
      </c>
      <c r="P163" s="142">
        <f t="shared" ref="P163:P185" si="20">F40</f>
        <v>9.5361630000000003E-3</v>
      </c>
      <c r="Q163">
        <f>'110°C'!J18</f>
        <v>2588</v>
      </c>
      <c r="R163">
        <f>'110°C'!K18</f>
        <v>110</v>
      </c>
      <c r="S163">
        <f>'110°C'!L18</f>
        <v>120</v>
      </c>
      <c r="T163" t="str">
        <f>'110°C'!M18</f>
        <v>H391</v>
      </c>
      <c r="U163" t="str">
        <f>'110°C'!N18</f>
        <v>nh4 contam</v>
      </c>
      <c r="V163" s="101">
        <f t="shared" ref="V163:V226" si="21">LOG(G40*W$146)</f>
        <v>1.255272505103306</v>
      </c>
      <c r="W163" s="89">
        <f t="shared" ref="W163:W226" si="22">H40</f>
        <v>1.684945E-3</v>
      </c>
      <c r="X163" s="41">
        <f>'140°C'!J18</f>
        <v>2588</v>
      </c>
      <c r="Y163" s="41">
        <f>'140°C'!K18</f>
        <v>140</v>
      </c>
      <c r="Z163" s="41">
        <f>'140°C'!L18</f>
        <v>1</v>
      </c>
      <c r="AA163" s="41" t="str">
        <f>'140°C'!M18</f>
        <v>H391</v>
      </c>
      <c r="AB163" s="41" t="str">
        <f>'140°C'!N18</f>
        <v>nh4 contam</v>
      </c>
    </row>
    <row r="164" spans="1:28">
      <c r="A164" s="99">
        <f t="shared" si="12"/>
        <v>0.82845984303699727</v>
      </c>
      <c r="B164" s="87">
        <f t="shared" si="16"/>
        <v>1.5398194796661201E-2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7"/>
        <v>1.7604224834232121</v>
      </c>
      <c r="I164" s="87">
        <f t="shared" si="18"/>
        <v>4.5649026000000002E-2</v>
      </c>
      <c r="J164">
        <f>'80°C'!J19</f>
        <v>2588</v>
      </c>
      <c r="K164">
        <f>'80°C'!K19</f>
        <v>80</v>
      </c>
      <c r="L164">
        <f>'80°C'!L19</f>
        <v>1440</v>
      </c>
      <c r="M164" t="str">
        <f>'80°C'!M19</f>
        <v>H420</v>
      </c>
      <c r="N164" t="str">
        <f>'80°C'!N19</f>
        <v>NA</v>
      </c>
      <c r="O164" s="101">
        <f t="shared" si="19"/>
        <v>2.3802112417116059</v>
      </c>
      <c r="P164" s="142">
        <f t="shared" si="20"/>
        <v>5.0153389999999997E-3</v>
      </c>
      <c r="Q164">
        <f>'110°C'!J19</f>
        <v>2588</v>
      </c>
      <c r="R164">
        <f>'110°C'!K19</f>
        <v>110</v>
      </c>
      <c r="S164">
        <f>'110°C'!L19</f>
        <v>240</v>
      </c>
      <c r="T164" t="str">
        <f>'110°C'!M19</f>
        <v>H391</v>
      </c>
      <c r="U164" t="str">
        <f>'110°C'!N19</f>
        <v>nh4 contam</v>
      </c>
      <c r="V164" s="101">
        <f t="shared" si="21"/>
        <v>1.255272505103306</v>
      </c>
      <c r="W164" s="89">
        <f t="shared" si="22"/>
        <v>1.0496059E-2</v>
      </c>
      <c r="X164" s="41">
        <f>'140°C'!J19</f>
        <v>2588</v>
      </c>
      <c r="Y164" s="41">
        <f>'140°C'!K19</f>
        <v>140</v>
      </c>
      <c r="Z164" s="41">
        <f>'140°C'!L19</f>
        <v>1</v>
      </c>
      <c r="AA164" s="41" t="str">
        <f>'140°C'!M19</f>
        <v>H391</v>
      </c>
      <c r="AB164" s="41" t="str">
        <f>'140°C'!N19</f>
        <v>nh4 contam</v>
      </c>
    </row>
    <row r="165" spans="1:28">
      <c r="A165" s="99">
        <f t="shared" si="12"/>
        <v>0.82845984303699727</v>
      </c>
      <c r="B165" s="87">
        <f t="shared" si="16"/>
        <v>1.9201493695059794E-2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7"/>
        <v>1.7604224834232121</v>
      </c>
      <c r="I165" s="87">
        <f t="shared" si="18"/>
        <v>4.8260975999999997E-2</v>
      </c>
      <c r="J165">
        <f>'80°C'!J20</f>
        <v>2588</v>
      </c>
      <c r="K165">
        <f>'80°C'!K20</f>
        <v>80</v>
      </c>
      <c r="L165">
        <f>'80°C'!L20</f>
        <v>1440</v>
      </c>
      <c r="M165" t="str">
        <f>'80°C'!M20</f>
        <v>H420</v>
      </c>
      <c r="N165" t="str">
        <f>'80°C'!N20</f>
        <v>NA</v>
      </c>
      <c r="O165" s="101">
        <f t="shared" si="19"/>
        <v>2.3802112417116059</v>
      </c>
      <c r="P165" s="142">
        <f t="shared" si="20"/>
        <v>1.6555006000000001E-2</v>
      </c>
      <c r="Q165">
        <f>'110°C'!J20</f>
        <v>2588</v>
      </c>
      <c r="R165">
        <f>'110°C'!K20</f>
        <v>110</v>
      </c>
      <c r="S165">
        <f>'110°C'!L20</f>
        <v>240</v>
      </c>
      <c r="T165" t="str">
        <f>'110°C'!M20</f>
        <v>H391</v>
      </c>
      <c r="U165" t="str">
        <f>'110°C'!N20</f>
        <v>nh4 contam</v>
      </c>
      <c r="V165" s="101">
        <f t="shared" si="21"/>
        <v>1.255272505103306</v>
      </c>
      <c r="W165" s="89">
        <f t="shared" si="22"/>
        <v>3.1916230000000002E-3</v>
      </c>
      <c r="X165" s="41">
        <f>'140°C'!J20</f>
        <v>2588</v>
      </c>
      <c r="Y165" s="41">
        <f>'140°C'!K20</f>
        <v>140</v>
      </c>
      <c r="Z165" s="41">
        <f>'140°C'!L20</f>
        <v>1</v>
      </c>
      <c r="AA165" s="41" t="str">
        <f>'140°C'!M20</f>
        <v>H391</v>
      </c>
      <c r="AB165" s="41" t="str">
        <f>'140°C'!N20</f>
        <v>nh4 contam</v>
      </c>
    </row>
    <row r="166" spans="1:28">
      <c r="A166" s="99">
        <f t="shared" si="12"/>
        <v>0.82845984303699727</v>
      </c>
      <c r="B166" s="87">
        <f t="shared" si="16"/>
        <v>1.6971947461064636E-2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7"/>
        <v>1.4593924877592308</v>
      </c>
      <c r="I166" s="87">
        <f t="shared" si="18"/>
        <v>3.3011189999999999E-3</v>
      </c>
      <c r="J166">
        <f>'80°C'!J21</f>
        <v>2588</v>
      </c>
      <c r="K166">
        <f>'80°C'!K21</f>
        <v>80</v>
      </c>
      <c r="L166">
        <f>'80°C'!L21</f>
        <v>720</v>
      </c>
      <c r="M166" t="str">
        <f>'80°C'!M21</f>
        <v>H391</v>
      </c>
      <c r="N166" t="str">
        <f>'80°C'!N21</f>
        <v>nh4 contam</v>
      </c>
      <c r="O166" s="101">
        <f t="shared" si="19"/>
        <v>2.6812412373755872</v>
      </c>
      <c r="P166" s="142">
        <f t="shared" si="20"/>
        <v>2.291031E-2</v>
      </c>
      <c r="Q166">
        <f>'110°C'!J21</f>
        <v>2588</v>
      </c>
      <c r="R166">
        <f>'110°C'!K21</f>
        <v>110</v>
      </c>
      <c r="S166">
        <f>'110°C'!L21</f>
        <v>480</v>
      </c>
      <c r="T166" t="str">
        <f>'110°C'!M21</f>
        <v>H391</v>
      </c>
      <c r="U166" t="str">
        <f>'110°C'!N21</f>
        <v>nh4 contam</v>
      </c>
      <c r="V166" s="101">
        <f t="shared" si="21"/>
        <v>1.5563025007672873</v>
      </c>
      <c r="W166" s="89">
        <f t="shared" si="22"/>
        <v>1.1555387E-2</v>
      </c>
      <c r="X166" s="41">
        <f>'140°C'!J21</f>
        <v>2588</v>
      </c>
      <c r="Y166" s="41">
        <f>'140°C'!K21</f>
        <v>140</v>
      </c>
      <c r="Z166" s="41">
        <f>'140°C'!L21</f>
        <v>2</v>
      </c>
      <c r="AA166" s="41" t="str">
        <f>'140°C'!M21</f>
        <v>H391</v>
      </c>
      <c r="AB166" s="41" t="str">
        <f>'140°C'!N21</f>
        <v>nh4 contam</v>
      </c>
    </row>
    <row r="167" spans="1:28">
      <c r="A167" s="99">
        <f t="shared" si="12"/>
        <v>0.82845984303699727</v>
      </c>
      <c r="B167" s="87">
        <f t="shared" si="16"/>
        <v>1.4161467290924918E-2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7"/>
        <v>1.4593924877592308</v>
      </c>
      <c r="I167" s="87">
        <f t="shared" si="18"/>
        <v>4.3078022000000001E-2</v>
      </c>
      <c r="J167">
        <f>'80°C'!J22</f>
        <v>2588</v>
      </c>
      <c r="K167">
        <f>'80°C'!K22</f>
        <v>80</v>
      </c>
      <c r="L167">
        <f>'80°C'!L22</f>
        <v>720</v>
      </c>
      <c r="M167" t="str">
        <f>'80°C'!M22</f>
        <v>H420</v>
      </c>
      <c r="N167" t="str">
        <f>'80°C'!N22</f>
        <v>NA</v>
      </c>
      <c r="O167" s="101">
        <f t="shared" si="19"/>
        <v>2.6812412373755872</v>
      </c>
      <c r="P167" s="142">
        <f t="shared" si="20"/>
        <v>1.40091E-2</v>
      </c>
      <c r="Q167">
        <f>'110°C'!J22</f>
        <v>2588</v>
      </c>
      <c r="R167">
        <f>'110°C'!K22</f>
        <v>110</v>
      </c>
      <c r="S167">
        <f>'110°C'!L22</f>
        <v>480</v>
      </c>
      <c r="T167" t="str">
        <f>'110°C'!M22</f>
        <v>H391</v>
      </c>
      <c r="U167" t="str">
        <f>'110°C'!N22</f>
        <v>nh4 contam</v>
      </c>
      <c r="V167" s="101">
        <f t="shared" si="21"/>
        <v>1.5563025007672873</v>
      </c>
      <c r="W167" s="89">
        <f t="shared" si="22"/>
        <v>6.0256859999999997E-3</v>
      </c>
      <c r="X167" s="41">
        <f>'140°C'!J22</f>
        <v>2588</v>
      </c>
      <c r="Y167" s="41">
        <f>'140°C'!K22</f>
        <v>140</v>
      </c>
      <c r="Z167" s="41">
        <f>'140°C'!L22</f>
        <v>2</v>
      </c>
      <c r="AA167" s="41" t="str">
        <f>'140°C'!M22</f>
        <v>H391</v>
      </c>
      <c r="AB167" s="41" t="str">
        <f>'140°C'!N22</f>
        <v>nh4 contam</v>
      </c>
    </row>
    <row r="168" spans="1:28">
      <c r="A168" s="99">
        <f t="shared" si="12"/>
        <v>1.1749503467489013</v>
      </c>
      <c r="B168" s="87">
        <f t="shared" si="16"/>
        <v>1.5480839999999999E-2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7"/>
        <v>0.68124123737558717</v>
      </c>
      <c r="I168" s="87">
        <f t="shared" si="18"/>
        <v>3.9012293000000003E-2</v>
      </c>
      <c r="J168">
        <f>'80°C'!J23</f>
        <v>2589</v>
      </c>
      <c r="K168">
        <f>'80°C'!K23</f>
        <v>80</v>
      </c>
      <c r="L168">
        <f>'80°C'!L23</f>
        <v>120</v>
      </c>
      <c r="M168" t="str">
        <f>'80°C'!M23</f>
        <v>H397</v>
      </c>
      <c r="N168" t="str">
        <f>'80°C'!N23</f>
        <v>NA</v>
      </c>
      <c r="O168" s="101">
        <f t="shared" si="19"/>
        <v>2.0791812460476247</v>
      </c>
      <c r="P168" s="142">
        <f t="shared" si="20"/>
        <v>5.2871847E-2</v>
      </c>
      <c r="Q168">
        <f>'110°C'!J23</f>
        <v>2589</v>
      </c>
      <c r="R168">
        <f>'110°C'!K23</f>
        <v>110</v>
      </c>
      <c r="S168">
        <f>'110°C'!L23</f>
        <v>120</v>
      </c>
      <c r="T168" t="str">
        <f>'110°C'!M23</f>
        <v>H397</v>
      </c>
      <c r="U168" t="str">
        <f>'110°C'!N23</f>
        <v>NA</v>
      </c>
      <c r="V168" s="101">
        <f t="shared" si="21"/>
        <v>1.5563025007672873</v>
      </c>
      <c r="W168" s="89">
        <f t="shared" si="22"/>
        <v>9.3311330000000001E-3</v>
      </c>
      <c r="X168" s="41">
        <f>'140°C'!J23</f>
        <v>2588</v>
      </c>
      <c r="Y168" s="41">
        <f>'140°C'!K23</f>
        <v>140</v>
      </c>
      <c r="Z168" s="41">
        <f>'140°C'!L23</f>
        <v>2</v>
      </c>
      <c r="AA168" s="41" t="str">
        <f>'140°C'!M23</f>
        <v>H391</v>
      </c>
      <c r="AB168" s="41" t="str">
        <f>'140°C'!N23</f>
        <v>nh4 contam</v>
      </c>
    </row>
    <row r="169" spans="1:28">
      <c r="A169" s="99">
        <f t="shared" si="12"/>
        <v>1.1749503467489013</v>
      </c>
      <c r="B169" s="87">
        <f t="shared" si="16"/>
        <v>1.6361813999999999E-2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7"/>
        <v>0.68124123737558717</v>
      </c>
      <c r="I169" s="87">
        <f t="shared" si="18"/>
        <v>3.9458071999999997E-2</v>
      </c>
      <c r="J169">
        <f>'80°C'!J24</f>
        <v>2589</v>
      </c>
      <c r="K169">
        <f>'80°C'!K24</f>
        <v>80</v>
      </c>
      <c r="L169">
        <f>'80°C'!L24</f>
        <v>120</v>
      </c>
      <c r="M169" t="str">
        <f>'80°C'!M24</f>
        <v>H397</v>
      </c>
      <c r="N169" t="str">
        <f>'80°C'!N24</f>
        <v>NA</v>
      </c>
      <c r="O169" s="101">
        <f t="shared" si="19"/>
        <v>2.0791812460476247</v>
      </c>
      <c r="P169" s="142">
        <f t="shared" si="20"/>
        <v>5.5704661000000003E-2</v>
      </c>
      <c r="Q169">
        <f>'110°C'!J24</f>
        <v>2589</v>
      </c>
      <c r="R169">
        <f>'110°C'!K24</f>
        <v>110</v>
      </c>
      <c r="S169">
        <f>'110°C'!L24</f>
        <v>120</v>
      </c>
      <c r="T169" t="str">
        <f>'110°C'!M24</f>
        <v>H397</v>
      </c>
      <c r="U169" t="str">
        <f>'110°C'!N24</f>
        <v>NA</v>
      </c>
      <c r="V169" s="101">
        <f t="shared" si="21"/>
        <v>1.5563025007672873</v>
      </c>
      <c r="W169" s="89">
        <f t="shared" si="22"/>
        <v>3.0444040000000001E-3</v>
      </c>
      <c r="X169" s="41">
        <f>'140°C'!J24</f>
        <v>2588</v>
      </c>
      <c r="Y169" s="41">
        <f>'140°C'!K24</f>
        <v>140</v>
      </c>
      <c r="Z169" s="41">
        <f>'140°C'!L24</f>
        <v>2</v>
      </c>
      <c r="AA169" s="41" t="str">
        <f>'140°C'!M24</f>
        <v>H391</v>
      </c>
      <c r="AB169" s="41" t="str">
        <f>'140°C'!N24</f>
        <v>nh4 contam</v>
      </c>
    </row>
    <row r="170" spans="1:28">
      <c r="A170" s="99">
        <f t="shared" si="12"/>
        <v>1.1749503467489013</v>
      </c>
      <c r="B170" s="87">
        <f t="shared" si="16"/>
        <v>1.6008079000000001E-2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7"/>
        <v>1.7604224834232121</v>
      </c>
      <c r="I170" s="87">
        <f t="shared" si="18"/>
        <v>3.9216252E-2</v>
      </c>
      <c r="J170">
        <f>'80°C'!J25</f>
        <v>2589</v>
      </c>
      <c r="K170">
        <f>'80°C'!K25</f>
        <v>80</v>
      </c>
      <c r="L170">
        <f>'80°C'!L25</f>
        <v>1440</v>
      </c>
      <c r="M170" t="str">
        <f>'80°C'!M25</f>
        <v>H402</v>
      </c>
      <c r="N170" t="str">
        <f>'80°C'!N25</f>
        <v>NA</v>
      </c>
      <c r="O170" s="101">
        <f t="shared" si="19"/>
        <v>2.3802112417116059</v>
      </c>
      <c r="P170" s="142">
        <f t="shared" si="20"/>
        <v>7.1128350000000007E-2</v>
      </c>
      <c r="Q170">
        <f>'110°C'!J25</f>
        <v>2589</v>
      </c>
      <c r="R170">
        <f>'110°C'!K25</f>
        <v>110</v>
      </c>
      <c r="S170">
        <f>'110°C'!L25</f>
        <v>240</v>
      </c>
      <c r="T170" t="str">
        <f>'110°C'!M25</f>
        <v>H397</v>
      </c>
      <c r="U170" t="str">
        <f>'110°C'!N25</f>
        <v>NA</v>
      </c>
      <c r="V170" s="101">
        <f t="shared" si="21"/>
        <v>1.8573324964312685</v>
      </c>
      <c r="W170" s="89">
        <f t="shared" si="22"/>
        <v>7.9006119999999996E-3</v>
      </c>
      <c r="X170" s="41">
        <f>'140°C'!J25</f>
        <v>2588</v>
      </c>
      <c r="Y170" s="41">
        <f>'140°C'!K25</f>
        <v>140</v>
      </c>
      <c r="Z170" s="41">
        <f>'140°C'!L25</f>
        <v>4</v>
      </c>
      <c r="AA170" s="41" t="str">
        <f>'140°C'!M25</f>
        <v>H391</v>
      </c>
      <c r="AB170" s="41" t="str">
        <f>'140°C'!N25</f>
        <v>nh4 contam</v>
      </c>
    </row>
    <row r="171" spans="1:28">
      <c r="A171" s="99">
        <f t="shared" si="12"/>
        <v>1.1749503467489013</v>
      </c>
      <c r="B171" s="87">
        <f t="shared" si="16"/>
        <v>1.6227322999999998E-2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7"/>
        <v>1.7604224834232121</v>
      </c>
      <c r="I171" s="87">
        <f t="shared" si="18"/>
        <v>4.0968881999999998E-2</v>
      </c>
      <c r="J171">
        <f>'80°C'!J26</f>
        <v>2589</v>
      </c>
      <c r="K171">
        <f>'80°C'!K26</f>
        <v>80</v>
      </c>
      <c r="L171">
        <f>'80°C'!L26</f>
        <v>1440</v>
      </c>
      <c r="M171" t="str">
        <f>'80°C'!M26</f>
        <v>H402</v>
      </c>
      <c r="N171" t="str">
        <f>'80°C'!N26</f>
        <v>NA</v>
      </c>
      <c r="O171" s="101">
        <f t="shared" si="19"/>
        <v>2.3802112417116059</v>
      </c>
      <c r="P171" s="142">
        <f t="shared" si="20"/>
        <v>6.5364790000000006E-2</v>
      </c>
      <c r="Q171">
        <f>'110°C'!J26</f>
        <v>2589</v>
      </c>
      <c r="R171">
        <f>'110°C'!K26</f>
        <v>110</v>
      </c>
      <c r="S171">
        <f>'110°C'!L26</f>
        <v>240</v>
      </c>
      <c r="T171" t="str">
        <f>'110°C'!M26</f>
        <v>H402</v>
      </c>
      <c r="U171" t="str">
        <f>'110°C'!N26</f>
        <v>NA</v>
      </c>
      <c r="V171" s="101">
        <f t="shared" si="21"/>
        <v>1.8573324964312685</v>
      </c>
      <c r="W171" s="89">
        <f t="shared" si="22"/>
        <v>1.0457809E-2</v>
      </c>
      <c r="X171" s="41">
        <f>'140°C'!J26</f>
        <v>2588</v>
      </c>
      <c r="Y171" s="41">
        <f>'140°C'!K26</f>
        <v>140</v>
      </c>
      <c r="Z171" s="41">
        <f>'140°C'!L26</f>
        <v>4</v>
      </c>
      <c r="AA171" s="41" t="str">
        <f>'140°C'!M26</f>
        <v>H391</v>
      </c>
      <c r="AB171" s="41" t="str">
        <f>'140°C'!N26</f>
        <v>nh4 contam</v>
      </c>
    </row>
    <row r="172" spans="1:28">
      <c r="A172" s="99">
        <f t="shared" si="12"/>
        <v>1.1432648693685927</v>
      </c>
      <c r="B172" s="87">
        <f t="shared" si="16"/>
        <v>1.6709422000000002E-2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7"/>
        <v>1.4593924877592308</v>
      </c>
      <c r="I172" s="87">
        <f t="shared" si="18"/>
        <v>4.0749428999999997E-2</v>
      </c>
      <c r="J172">
        <f>'80°C'!J27</f>
        <v>2589</v>
      </c>
      <c r="K172">
        <f>'80°C'!K27</f>
        <v>80</v>
      </c>
      <c r="L172">
        <f>'80°C'!L27</f>
        <v>720</v>
      </c>
      <c r="M172" t="str">
        <f>'80°C'!M27</f>
        <v>H397</v>
      </c>
      <c r="N172" t="str">
        <f>'80°C'!N27</f>
        <v>NA</v>
      </c>
      <c r="O172" s="101">
        <f t="shared" si="19"/>
        <v>2.6812412373755872</v>
      </c>
      <c r="P172" s="142">
        <f t="shared" si="20"/>
        <v>7.8290151000000002E-2</v>
      </c>
      <c r="Q172">
        <f>'110°C'!J27</f>
        <v>2589</v>
      </c>
      <c r="R172">
        <f>'110°C'!K27</f>
        <v>110</v>
      </c>
      <c r="S172">
        <f>'110°C'!L27</f>
        <v>480</v>
      </c>
      <c r="T172" t="str">
        <f>'110°C'!M27</f>
        <v>H397</v>
      </c>
      <c r="U172" t="str">
        <f>'110°C'!N27</f>
        <v>NA</v>
      </c>
      <c r="V172" s="101">
        <f t="shared" si="21"/>
        <v>2.0334237554869499</v>
      </c>
      <c r="W172" s="89">
        <f t="shared" si="22"/>
        <v>6.2303430000000002E-3</v>
      </c>
      <c r="X172" s="41">
        <f>'140°C'!J27</f>
        <v>2588</v>
      </c>
      <c r="Y172" s="41">
        <f>'140°C'!K27</f>
        <v>140</v>
      </c>
      <c r="Z172" s="41">
        <f>'140°C'!L27</f>
        <v>6</v>
      </c>
      <c r="AA172" s="41" t="str">
        <f>'140°C'!M27</f>
        <v>H391</v>
      </c>
      <c r="AB172" s="41" t="str">
        <f>'140°C'!N27</f>
        <v>nh4 contam</v>
      </c>
    </row>
    <row r="173" spans="1:28">
      <c r="A173" s="99">
        <f t="shared" si="12"/>
        <v>1.1432648693685927</v>
      </c>
      <c r="B173" s="87">
        <f t="shared" si="16"/>
        <v>1.6099149E-2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7"/>
        <v>1.4593924877592308</v>
      </c>
      <c r="I173" s="87">
        <f t="shared" si="18"/>
        <v>3.9666462999999999E-2</v>
      </c>
      <c r="J173">
        <f>'80°C'!J28</f>
        <v>2589</v>
      </c>
      <c r="K173">
        <f>'80°C'!K28</f>
        <v>80</v>
      </c>
      <c r="L173">
        <f>'80°C'!L28</f>
        <v>720</v>
      </c>
      <c r="M173" t="str">
        <f>'80°C'!M28</f>
        <v>H402</v>
      </c>
      <c r="N173" t="str">
        <f>'80°C'!N28</f>
        <v>NA</v>
      </c>
      <c r="O173" s="101">
        <f t="shared" si="19"/>
        <v>2.6812412373755872</v>
      </c>
      <c r="P173" s="142">
        <f t="shared" si="20"/>
        <v>7.3312747999999997E-2</v>
      </c>
      <c r="Q173">
        <f>'110°C'!J28</f>
        <v>2589</v>
      </c>
      <c r="R173">
        <f>'110°C'!K28</f>
        <v>110</v>
      </c>
      <c r="S173">
        <f>'110°C'!L28</f>
        <v>480</v>
      </c>
      <c r="T173" t="str">
        <f>'110°C'!M28</f>
        <v>H402</v>
      </c>
      <c r="U173" t="str">
        <f>'110°C'!N28</f>
        <v>NA</v>
      </c>
      <c r="V173" s="101">
        <f t="shared" si="21"/>
        <v>2.0334237554869499</v>
      </c>
      <c r="W173" s="89">
        <f t="shared" si="22"/>
        <v>9.3000219999999998E-3</v>
      </c>
      <c r="X173" s="41">
        <f>'140°C'!J28</f>
        <v>2588</v>
      </c>
      <c r="Y173" s="41">
        <f>'140°C'!K28</f>
        <v>140</v>
      </c>
      <c r="Z173" s="41">
        <f>'140°C'!L28</f>
        <v>6</v>
      </c>
      <c r="AA173" s="41" t="str">
        <f>'140°C'!M28</f>
        <v>H391</v>
      </c>
      <c r="AB173" s="41" t="str">
        <f>'140°C'!N28</f>
        <v>nh4 contam</v>
      </c>
    </row>
    <row r="174" spans="1:28">
      <c r="A174" s="99">
        <f t="shared" si="12"/>
        <v>1.1432648693685927</v>
      </c>
      <c r="B174" s="87">
        <f t="shared" si="16"/>
        <v>1.6379214999999999E-2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7"/>
        <v>0.68124123737558717</v>
      </c>
      <c r="I174" s="87">
        <f t="shared" si="18"/>
        <v>4.1020035000000003E-2</v>
      </c>
      <c r="J174">
        <f>'80°C'!J29</f>
        <v>4126</v>
      </c>
      <c r="K174">
        <f>'80°C'!K29</f>
        <v>80</v>
      </c>
      <c r="L174">
        <f>'80°C'!L29</f>
        <v>120</v>
      </c>
      <c r="M174" t="str">
        <f>'80°C'!M29</f>
        <v>H398</v>
      </c>
      <c r="N174" t="str">
        <f>'80°C'!N29</f>
        <v>NA</v>
      </c>
      <c r="O174" s="101">
        <f t="shared" si="19"/>
        <v>2.0791812460476247</v>
      </c>
      <c r="P174" s="142">
        <f t="shared" si="20"/>
        <v>6.0764988999999998E-2</v>
      </c>
      <c r="Q174">
        <f>'110°C'!J29</f>
        <v>4126</v>
      </c>
      <c r="R174">
        <f>'110°C'!K29</f>
        <v>110</v>
      </c>
      <c r="S174">
        <f>'110°C'!L29</f>
        <v>120</v>
      </c>
      <c r="T174" t="str">
        <f>'110°C'!M29</f>
        <v>H398</v>
      </c>
      <c r="U174" t="str">
        <f>'110°C'!N29</f>
        <v>NA</v>
      </c>
      <c r="V174" s="101">
        <f t="shared" si="21"/>
        <v>2.1583624920952498</v>
      </c>
      <c r="W174" s="89">
        <f t="shared" si="22"/>
        <v>5.262315E-3</v>
      </c>
      <c r="X174" s="41">
        <f>'140°C'!J29</f>
        <v>2588</v>
      </c>
      <c r="Y174" s="41">
        <f>'140°C'!K29</f>
        <v>140</v>
      </c>
      <c r="Z174" s="41">
        <f>'140°C'!L29</f>
        <v>8</v>
      </c>
      <c r="AA174" s="41" t="str">
        <f>'140°C'!M29</f>
        <v>H391</v>
      </c>
      <c r="AB174" s="41" t="str">
        <f>'140°C'!N29</f>
        <v>nh4 contam</v>
      </c>
    </row>
    <row r="175" spans="1:28">
      <c r="A175" s="99">
        <f t="shared" si="12"/>
        <v>1.1432648693685927</v>
      </c>
      <c r="B175" s="87">
        <f t="shared" si="16"/>
        <v>1.6406397E-2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7"/>
        <v>0.68124123737558717</v>
      </c>
      <c r="I175" s="87">
        <f t="shared" si="18"/>
        <v>3.8623826999999999E-2</v>
      </c>
      <c r="J175">
        <f>'80°C'!J30</f>
        <v>4126</v>
      </c>
      <c r="K175">
        <f>'80°C'!K30</f>
        <v>80</v>
      </c>
      <c r="L175">
        <f>'80°C'!L30</f>
        <v>120</v>
      </c>
      <c r="M175" t="str">
        <f>'80°C'!M30</f>
        <v>H420</v>
      </c>
      <c r="N175" t="str">
        <f>'80°C'!N30</f>
        <v>NA</v>
      </c>
      <c r="O175" s="101">
        <f t="shared" si="19"/>
        <v>2.0791812460476247</v>
      </c>
      <c r="P175" s="142">
        <f t="shared" si="20"/>
        <v>6.2019828999999999E-2</v>
      </c>
      <c r="Q175">
        <f>'110°C'!J30</f>
        <v>4126</v>
      </c>
      <c r="R175">
        <f>'110°C'!K30</f>
        <v>110</v>
      </c>
      <c r="S175">
        <f>'110°C'!L30</f>
        <v>120</v>
      </c>
      <c r="T175" t="str">
        <f>'110°C'!M30</f>
        <v>H398</v>
      </c>
      <c r="U175" t="str">
        <f>'110°C'!N30</f>
        <v>NA</v>
      </c>
      <c r="V175" s="101">
        <f t="shared" si="21"/>
        <v>2.1583624920952498</v>
      </c>
      <c r="W175" s="89">
        <f t="shared" si="22"/>
        <v>5.7278750000000003E-3</v>
      </c>
      <c r="X175" s="41">
        <f>'140°C'!J30</f>
        <v>2588</v>
      </c>
      <c r="Y175" s="41">
        <f>'140°C'!K30</f>
        <v>140</v>
      </c>
      <c r="Z175" s="41">
        <f>'140°C'!L30</f>
        <v>8</v>
      </c>
      <c r="AA175" s="41" t="str">
        <f>'140°C'!M30</f>
        <v>H391</v>
      </c>
      <c r="AB175" s="41" t="str">
        <f>'140°C'!N30</f>
        <v>nh4 contam</v>
      </c>
    </row>
    <row r="176" spans="1:28">
      <c r="A176" s="99">
        <f t="shared" si="12"/>
        <v>1.1432648693685927</v>
      </c>
      <c r="B176" s="87">
        <f t="shared" si="16"/>
        <v>1.5024028E-2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7"/>
        <v>1.7604224834232121</v>
      </c>
      <c r="I176" s="87">
        <f t="shared" si="18"/>
        <v>4.3498277000000002E-2</v>
      </c>
      <c r="J176">
        <f>'80°C'!J31</f>
        <v>4126</v>
      </c>
      <c r="K176">
        <f>'80°C'!K31</f>
        <v>80</v>
      </c>
      <c r="L176">
        <f>'80°C'!L31</f>
        <v>1440</v>
      </c>
      <c r="M176" t="str">
        <f>'80°C'!M31</f>
        <v>H420</v>
      </c>
      <c r="N176" t="str">
        <f>'80°C'!N31</f>
        <v>NA</v>
      </c>
      <c r="O176" s="101">
        <f t="shared" si="19"/>
        <v>2.3802112417116059</v>
      </c>
      <c r="P176" s="142">
        <f t="shared" si="20"/>
        <v>7.5900248000000003E-2</v>
      </c>
      <c r="Q176">
        <f>'110°C'!J31</f>
        <v>4126</v>
      </c>
      <c r="R176">
        <f>'110°C'!K31</f>
        <v>110</v>
      </c>
      <c r="S176">
        <f>'110°C'!L31</f>
        <v>240</v>
      </c>
      <c r="T176" t="str">
        <f>'110°C'!M31</f>
        <v>H398</v>
      </c>
      <c r="U176" t="str">
        <f>'110°C'!N31</f>
        <v>NA</v>
      </c>
      <c r="V176" s="101">
        <f t="shared" si="21"/>
        <v>2.6354837468149119</v>
      </c>
      <c r="W176" s="89">
        <f t="shared" si="22"/>
        <v>8.4880322999999994E-2</v>
      </c>
      <c r="X176" s="41">
        <f>'140°C'!J31</f>
        <v>2588</v>
      </c>
      <c r="Y176" s="41">
        <f>'140°C'!K31</f>
        <v>140</v>
      </c>
      <c r="Z176" s="41">
        <f>'140°C'!L31</f>
        <v>24</v>
      </c>
      <c r="AA176" s="41" t="str">
        <f>'140°C'!M31</f>
        <v>H420</v>
      </c>
      <c r="AB176" s="41" t="str">
        <f>'140°C'!N31</f>
        <v>NA</v>
      </c>
    </row>
    <row r="177" spans="1:28">
      <c r="A177" s="99">
        <f t="shared" si="12"/>
        <v>1.1432648693685927</v>
      </c>
      <c r="B177" s="87">
        <f t="shared" si="16"/>
        <v>1.6197504000000001E-2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7"/>
        <v>1.7604224834232121</v>
      </c>
      <c r="I177" s="87">
        <f t="shared" si="18"/>
        <v>4.6712002000000002E-2</v>
      </c>
      <c r="J177">
        <f>'80°C'!J32</f>
        <v>4126</v>
      </c>
      <c r="K177">
        <f>'80°C'!K32</f>
        <v>80</v>
      </c>
      <c r="L177">
        <f>'80°C'!L32</f>
        <v>1440</v>
      </c>
      <c r="M177" t="str">
        <f>'80°C'!M32</f>
        <v>H420</v>
      </c>
      <c r="N177" t="str">
        <f>'80°C'!N32</f>
        <v>NA</v>
      </c>
      <c r="O177" s="101">
        <f t="shared" si="19"/>
        <v>2.3802112417116059</v>
      </c>
      <c r="P177" s="142">
        <f t="shared" si="20"/>
        <v>7.5882129000000006E-2</v>
      </c>
      <c r="Q177">
        <f>'110°C'!J32</f>
        <v>4126</v>
      </c>
      <c r="R177">
        <f>'110°C'!K32</f>
        <v>110</v>
      </c>
      <c r="S177">
        <f>'110°C'!L32</f>
        <v>240</v>
      </c>
      <c r="T177" t="str">
        <f>'110°C'!M32</f>
        <v>H398</v>
      </c>
      <c r="U177" t="str">
        <f>'110°C'!N32</f>
        <v>NA</v>
      </c>
      <c r="V177" s="101">
        <f t="shared" si="21"/>
        <v>2.6354837468149119</v>
      </c>
      <c r="W177" s="89">
        <f t="shared" si="22"/>
        <v>1.8743917999999998E-2</v>
      </c>
      <c r="X177" s="41">
        <f>'140°C'!J32</f>
        <v>2588</v>
      </c>
      <c r="Y177" s="41">
        <f>'140°C'!K32</f>
        <v>140</v>
      </c>
      <c r="Z177" s="41">
        <f>'140°C'!L32</f>
        <v>24</v>
      </c>
      <c r="AA177" s="41" t="str">
        <f>'140°C'!M32</f>
        <v>H391</v>
      </c>
      <c r="AB177" s="41" t="str">
        <f>'140°C'!N32</f>
        <v>nh4 contam</v>
      </c>
    </row>
    <row r="178" spans="1:28">
      <c r="A178" s="99">
        <f t="shared" si="12"/>
        <v>1.1432648693685927</v>
      </c>
      <c r="B178" s="87">
        <f t="shared" si="16"/>
        <v>1.5582148000000001E-2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7"/>
        <v>1.4593924877592308</v>
      </c>
      <c r="I178" s="87">
        <f t="shared" si="18"/>
        <v>3.6243039999999997E-2</v>
      </c>
      <c r="J178">
        <f>'80°C'!J33</f>
        <v>4126</v>
      </c>
      <c r="K178">
        <f>'80°C'!K33</f>
        <v>80</v>
      </c>
      <c r="L178">
        <f>'80°C'!L33</f>
        <v>720</v>
      </c>
      <c r="M178" t="str">
        <f>'80°C'!M33</f>
        <v>H398</v>
      </c>
      <c r="N178" t="str">
        <f>'80°C'!N33</f>
        <v>NA</v>
      </c>
      <c r="O178" s="101">
        <f t="shared" si="19"/>
        <v>2.6812412373755872</v>
      </c>
      <c r="P178" s="142">
        <f t="shared" si="20"/>
        <v>7.9361902999999998E-2</v>
      </c>
      <c r="Q178">
        <f>'110°C'!J33</f>
        <v>4126</v>
      </c>
      <c r="R178">
        <f>'110°C'!K33</f>
        <v>110</v>
      </c>
      <c r="S178">
        <f>'110°C'!L33</f>
        <v>480</v>
      </c>
      <c r="T178" t="str">
        <f>'110°C'!M33</f>
        <v>H398</v>
      </c>
      <c r="U178" t="str">
        <f>'110°C'!N33</f>
        <v>NA</v>
      </c>
      <c r="V178" s="101">
        <f t="shared" si="21"/>
        <v>2.9365137424788932</v>
      </c>
      <c r="W178" s="89">
        <f t="shared" si="22"/>
        <v>0.104858798</v>
      </c>
      <c r="X178" s="41">
        <f>'140°C'!J33</f>
        <v>2588</v>
      </c>
      <c r="Y178" s="41">
        <f>'140°C'!K33</f>
        <v>140</v>
      </c>
      <c r="Z178" s="41">
        <f>'140°C'!L33</f>
        <v>48</v>
      </c>
      <c r="AA178" s="41" t="str">
        <f>'140°C'!M33</f>
        <v>G483</v>
      </c>
      <c r="AB178" s="41" t="str">
        <f>'140°C'!N33</f>
        <v>NA</v>
      </c>
    </row>
    <row r="179" spans="1:28">
      <c r="A179" s="99">
        <f t="shared" si="12"/>
        <v>1.1432648693685927</v>
      </c>
      <c r="B179" s="87">
        <f t="shared" si="16"/>
        <v>1.8524043E-2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7"/>
        <v>1.4593924877592308</v>
      </c>
      <c r="I179" s="87">
        <f t="shared" si="18"/>
        <v>4.0525461999999998E-2</v>
      </c>
      <c r="J179">
        <f>'80°C'!J34</f>
        <v>4126</v>
      </c>
      <c r="K179">
        <f>'80°C'!K34</f>
        <v>80</v>
      </c>
      <c r="L179">
        <f>'80°C'!L34</f>
        <v>720</v>
      </c>
      <c r="M179" t="str">
        <f>'80°C'!M34</f>
        <v>H420</v>
      </c>
      <c r="N179" t="str">
        <f>'80°C'!N34</f>
        <v>NA</v>
      </c>
      <c r="O179" s="101">
        <f t="shared" si="19"/>
        <v>2.6812412373755872</v>
      </c>
      <c r="P179" s="142">
        <f t="shared" si="20"/>
        <v>8.5798146000000006E-2</v>
      </c>
      <c r="Q179">
        <f>'110°C'!J34</f>
        <v>4126</v>
      </c>
      <c r="R179">
        <f>'110°C'!K34</f>
        <v>110</v>
      </c>
      <c r="S179">
        <f>'110°C'!L34</f>
        <v>480</v>
      </c>
      <c r="T179" t="str">
        <f>'110°C'!M34</f>
        <v>H398</v>
      </c>
      <c r="U179" t="str">
        <f>'110°C'!N34</f>
        <v>NA</v>
      </c>
      <c r="V179" s="101">
        <f t="shared" si="21"/>
        <v>2.9365137424788932</v>
      </c>
      <c r="W179" s="89">
        <f t="shared" si="22"/>
        <v>0.106693151</v>
      </c>
      <c r="X179" s="41">
        <f>'140°C'!J34</f>
        <v>2588</v>
      </c>
      <c r="Y179" s="41">
        <f>'140°C'!K34</f>
        <v>140</v>
      </c>
      <c r="Z179" s="41">
        <f>'140°C'!L34</f>
        <v>48</v>
      </c>
      <c r="AA179" s="41" t="str">
        <f>'140°C'!M34</f>
        <v>G483</v>
      </c>
      <c r="AB179" s="41" t="str">
        <f>'140°C'!N34</f>
        <v>NA</v>
      </c>
    </row>
    <row r="180" spans="1:28">
      <c r="A180" s="99">
        <f t="shared" si="12"/>
        <v>1.1432648693685927</v>
      </c>
      <c r="B180" s="87">
        <f t="shared" si="16"/>
        <v>1.6096432000000001E-2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7"/>
        <v>0.68124123737558717</v>
      </c>
      <c r="I180" s="87">
        <f t="shared" si="18"/>
        <v>3.6960465999999997E-2</v>
      </c>
      <c r="J180">
        <f>'80°C'!J35</f>
        <v>4129</v>
      </c>
      <c r="K180">
        <f>'80°C'!K35</f>
        <v>80</v>
      </c>
      <c r="L180">
        <f>'80°C'!L35</f>
        <v>120</v>
      </c>
      <c r="M180" t="str">
        <f>'80°C'!M35</f>
        <v>H398</v>
      </c>
      <c r="N180" t="str">
        <f>'80°C'!N35</f>
        <v>NA</v>
      </c>
      <c r="O180" s="101">
        <f t="shared" si="19"/>
        <v>2.0791812460476247</v>
      </c>
      <c r="P180" s="142">
        <f t="shared" si="20"/>
        <v>5.7755569E-2</v>
      </c>
      <c r="Q180">
        <f>'110°C'!J35</f>
        <v>4129</v>
      </c>
      <c r="R180">
        <f>'110°C'!K35</f>
        <v>110</v>
      </c>
      <c r="S180">
        <f>'110°C'!L35</f>
        <v>120</v>
      </c>
      <c r="T180" t="str">
        <f>'110°C'!M35</f>
        <v>H398</v>
      </c>
      <c r="U180" t="str">
        <f>'110°C'!N35</f>
        <v>NA</v>
      </c>
      <c r="V180" s="101">
        <f t="shared" si="21"/>
        <v>2.9365137424788932</v>
      </c>
      <c r="W180" s="89">
        <f t="shared" si="22"/>
        <v>1.7927669E-2</v>
      </c>
      <c r="X180" s="41">
        <f>'140°C'!J35</f>
        <v>2588</v>
      </c>
      <c r="Y180" s="41">
        <f>'140°C'!K35</f>
        <v>140</v>
      </c>
      <c r="Z180" s="41">
        <f>'140°C'!L35</f>
        <v>48</v>
      </c>
      <c r="AA180" s="41" t="str">
        <f>'140°C'!M35</f>
        <v>H391</v>
      </c>
      <c r="AB180" s="41" t="str">
        <f>'140°C'!N35</f>
        <v>nh4 contam</v>
      </c>
    </row>
    <row r="181" spans="1:28">
      <c r="A181" s="99">
        <f t="shared" si="12"/>
        <v>1.1432648693685927</v>
      </c>
      <c r="B181" s="87">
        <f t="shared" si="16"/>
        <v>1.5588647000000001E-2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 s="86">
        <f t="shared" si="17"/>
        <v>0.68124123737558717</v>
      </c>
      <c r="I181" s="87">
        <f t="shared" si="18"/>
        <v>3.9849720999999998E-2</v>
      </c>
      <c r="J181">
        <f>'80°C'!J36</f>
        <v>4129</v>
      </c>
      <c r="K181">
        <f>'80°C'!K36</f>
        <v>80</v>
      </c>
      <c r="L181">
        <f>'80°C'!L36</f>
        <v>120</v>
      </c>
      <c r="M181" t="str">
        <f>'80°C'!M36</f>
        <v>H398</v>
      </c>
      <c r="N181" t="str">
        <f>'80°C'!N36</f>
        <v>NA</v>
      </c>
      <c r="O181" s="101">
        <f t="shared" si="19"/>
        <v>2.0791812460476247</v>
      </c>
      <c r="P181" s="142">
        <f t="shared" si="20"/>
        <v>5.5731695999999997E-2</v>
      </c>
      <c r="Q181">
        <f>'110°C'!J36</f>
        <v>4129</v>
      </c>
      <c r="R181">
        <f>'110°C'!K36</f>
        <v>110</v>
      </c>
      <c r="S181">
        <f>'110°C'!L36</f>
        <v>120</v>
      </c>
      <c r="T181" t="str">
        <f>'110°C'!M36</f>
        <v>H398</v>
      </c>
      <c r="U181" t="str">
        <f>'110°C'!N36</f>
        <v>NA</v>
      </c>
      <c r="V181" s="101">
        <f t="shared" si="21"/>
        <v>2.9365137424788932</v>
      </c>
      <c r="W181" s="89">
        <f t="shared" si="22"/>
        <v>2.3886747E-2</v>
      </c>
      <c r="X181" s="41">
        <f>'140°C'!J36</f>
        <v>2588</v>
      </c>
      <c r="Y181" s="41">
        <f>'140°C'!K36</f>
        <v>140</v>
      </c>
      <c r="Z181" s="41">
        <f>'140°C'!L36</f>
        <v>48</v>
      </c>
      <c r="AA181" s="41" t="str">
        <f>'140°C'!M36</f>
        <v>H391</v>
      </c>
      <c r="AB181" s="41" t="str">
        <f>'140°C'!N36</f>
        <v>nh4 contam</v>
      </c>
    </row>
    <row r="182" spans="1:28">
      <c r="A182" s="99">
        <f t="shared" si="12"/>
        <v>1.1432648693685927</v>
      </c>
      <c r="B182" s="87">
        <f t="shared" si="16"/>
        <v>1.7000370000000001E-2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 s="86">
        <f t="shared" si="17"/>
        <v>1.7604224834232121</v>
      </c>
      <c r="I182" s="87">
        <f t="shared" si="18"/>
        <v>4.3136849999999997E-2</v>
      </c>
      <c r="J182">
        <f>'80°C'!J37</f>
        <v>4129</v>
      </c>
      <c r="K182">
        <f>'80°C'!K37</f>
        <v>80</v>
      </c>
      <c r="L182">
        <f>'80°C'!L37</f>
        <v>1440</v>
      </c>
      <c r="M182" t="str">
        <f>'80°C'!M37</f>
        <v>H398</v>
      </c>
      <c r="N182" t="str">
        <f>'80°C'!N37</f>
        <v>NA</v>
      </c>
      <c r="O182" s="101">
        <f t="shared" si="19"/>
        <v>2.3802112417116059</v>
      </c>
      <c r="P182" s="142">
        <f t="shared" si="20"/>
        <v>7.3471262999999995E-2</v>
      </c>
      <c r="Q182">
        <f>'110°C'!J37</f>
        <v>4129</v>
      </c>
      <c r="R182">
        <f>'110°C'!K37</f>
        <v>110</v>
      </c>
      <c r="S182">
        <f>'110°C'!L37</f>
        <v>240</v>
      </c>
      <c r="T182" t="str">
        <f>'110°C'!M37</f>
        <v>H402</v>
      </c>
      <c r="U182" t="str">
        <f>'110°C'!N37</f>
        <v>NA</v>
      </c>
      <c r="V182" s="101">
        <f t="shared" si="21"/>
        <v>3.1126050015345745</v>
      </c>
      <c r="W182" s="89">
        <f t="shared" si="22"/>
        <v>3.6857521999999997E-2</v>
      </c>
      <c r="X182" s="41">
        <f>'140°C'!J37</f>
        <v>2588</v>
      </c>
      <c r="Y182" s="41">
        <f>'140°C'!K37</f>
        <v>140</v>
      </c>
      <c r="Z182" s="41">
        <f>'140°C'!L37</f>
        <v>72</v>
      </c>
      <c r="AA182" s="41" t="str">
        <f>'140°C'!M37</f>
        <v>H391</v>
      </c>
      <c r="AB182" s="41" t="str">
        <f>'140°C'!N37</f>
        <v>nh4 contam</v>
      </c>
    </row>
    <row r="183" spans="1:28">
      <c r="A183" s="99">
        <f t="shared" si="12"/>
        <v>1.1243703945649468</v>
      </c>
      <c r="B183" s="87">
        <f t="shared" si="16"/>
        <v>1.5403306E-2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H183" s="86">
        <f t="shared" si="17"/>
        <v>1.7604224834232121</v>
      </c>
      <c r="I183" s="87">
        <f t="shared" si="18"/>
        <v>4.3050498999999999E-2</v>
      </c>
      <c r="J183">
        <f>'80°C'!J38</f>
        <v>4129</v>
      </c>
      <c r="K183">
        <f>'80°C'!K38</f>
        <v>80</v>
      </c>
      <c r="L183">
        <f>'80°C'!L38</f>
        <v>1440</v>
      </c>
      <c r="M183" t="str">
        <f>'80°C'!M38</f>
        <v>H398</v>
      </c>
      <c r="N183" t="str">
        <f>'80°C'!N38</f>
        <v>NA</v>
      </c>
      <c r="O183" s="101">
        <f t="shared" si="19"/>
        <v>2.3802112417116059</v>
      </c>
      <c r="P183" s="142">
        <f t="shared" si="20"/>
        <v>7.0331324000000001E-2</v>
      </c>
      <c r="Q183">
        <f>'110°C'!J38</f>
        <v>4129</v>
      </c>
      <c r="R183">
        <f>'110°C'!K38</f>
        <v>110</v>
      </c>
      <c r="S183">
        <f>'110°C'!L38</f>
        <v>240</v>
      </c>
      <c r="T183" t="str">
        <f>'110°C'!M38</f>
        <v>H398</v>
      </c>
      <c r="U183" t="str">
        <f>'110°C'!N38</f>
        <v>NA</v>
      </c>
      <c r="V183" s="101">
        <f t="shared" si="21"/>
        <v>3.1126050015345745</v>
      </c>
      <c r="W183" s="89">
        <f t="shared" si="22"/>
        <v>2.4635483999999999E-2</v>
      </c>
      <c r="X183" s="41">
        <f>'140°C'!J38</f>
        <v>2588</v>
      </c>
      <c r="Y183" s="41">
        <f>'140°C'!K38</f>
        <v>140</v>
      </c>
      <c r="Z183" s="41">
        <f>'140°C'!L38</f>
        <v>72</v>
      </c>
      <c r="AA183" s="41" t="str">
        <f>'140°C'!M38</f>
        <v>H391</v>
      </c>
      <c r="AB183" s="41" t="str">
        <f>'140°C'!N38</f>
        <v>nh4 contam</v>
      </c>
    </row>
    <row r="184" spans="1:28">
      <c r="A184" s="99">
        <f t="shared" si="12"/>
        <v>1.1243703945649468</v>
      </c>
      <c r="B184" s="87">
        <f t="shared" si="16"/>
        <v>1.5871858999999999E-2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H184" s="86">
        <f t="shared" si="17"/>
        <v>1.4593924877592308</v>
      </c>
      <c r="I184" s="87">
        <f t="shared" si="18"/>
        <v>4.2422205999999997E-2</v>
      </c>
      <c r="J184">
        <f>'80°C'!J39</f>
        <v>4129</v>
      </c>
      <c r="K184">
        <f>'80°C'!K39</f>
        <v>80</v>
      </c>
      <c r="L184">
        <f>'80°C'!L39</f>
        <v>720</v>
      </c>
      <c r="M184" t="str">
        <f>'80°C'!M39</f>
        <v>H420</v>
      </c>
      <c r="N184" t="str">
        <f>'80°C'!N39</f>
        <v>NA</v>
      </c>
      <c r="O184" s="101">
        <f t="shared" si="19"/>
        <v>2.6812412373755872</v>
      </c>
      <c r="P184" s="142">
        <f t="shared" si="20"/>
        <v>7.6906839000000005E-2</v>
      </c>
      <c r="Q184">
        <f>'110°C'!J39</f>
        <v>4129</v>
      </c>
      <c r="R184">
        <f>'110°C'!K39</f>
        <v>110</v>
      </c>
      <c r="S184">
        <f>'110°C'!L39</f>
        <v>480</v>
      </c>
      <c r="T184" t="str">
        <f>'110°C'!M39</f>
        <v>H398</v>
      </c>
      <c r="U184" t="str">
        <f>'110°C'!N39</f>
        <v>NA</v>
      </c>
      <c r="V184" s="101">
        <f t="shared" si="21"/>
        <v>3.2375437381428744</v>
      </c>
      <c r="W184" s="89">
        <f t="shared" si="22"/>
        <v>3.8743728999999998E-2</v>
      </c>
      <c r="X184" s="41">
        <f>'140°C'!J39</f>
        <v>2588</v>
      </c>
      <c r="Y184" s="41">
        <f>'140°C'!K39</f>
        <v>140</v>
      </c>
      <c r="Z184" s="41">
        <f>'140°C'!L39</f>
        <v>96</v>
      </c>
      <c r="AA184" s="41" t="str">
        <f>'140°C'!M39</f>
        <v>H391</v>
      </c>
      <c r="AB184" s="41" t="str">
        <f>'140°C'!N39</f>
        <v>nh4 contam</v>
      </c>
    </row>
    <row r="185" spans="1:28">
      <c r="A185" s="99">
        <f t="shared" si="12"/>
        <v>1.1243703945649468</v>
      </c>
      <c r="B185" s="87">
        <f t="shared" si="16"/>
        <v>1.5117698000000001E-2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H185" s="86">
        <f t="shared" si="17"/>
        <v>1.4593924877592308</v>
      </c>
      <c r="I185" s="87">
        <f t="shared" si="18"/>
        <v>4.2331301000000002E-2</v>
      </c>
      <c r="J185">
        <f>'80°C'!J40</f>
        <v>4129</v>
      </c>
      <c r="K185">
        <f>'80°C'!K40</f>
        <v>80</v>
      </c>
      <c r="L185">
        <f>'80°C'!L40</f>
        <v>720</v>
      </c>
      <c r="M185" t="str">
        <f>'80°C'!M40</f>
        <v>H398</v>
      </c>
      <c r="N185" t="str">
        <f>'80°C'!N40</f>
        <v>NA</v>
      </c>
      <c r="O185" s="101">
        <f t="shared" si="19"/>
        <v>2.6812412373755872</v>
      </c>
      <c r="P185" s="142">
        <f t="shared" si="20"/>
        <v>7.5050134000000004E-2</v>
      </c>
      <c r="Q185">
        <f>'110°C'!J40</f>
        <v>4129</v>
      </c>
      <c r="R185">
        <f>'110°C'!K40</f>
        <v>110</v>
      </c>
      <c r="S185">
        <f>'110°C'!L40</f>
        <v>480</v>
      </c>
      <c r="T185" t="str">
        <f>'110°C'!M40</f>
        <v>H420</v>
      </c>
      <c r="U185" t="str">
        <f>'110°C'!N40</f>
        <v>NA</v>
      </c>
      <c r="V185" s="101">
        <f t="shared" si="21"/>
        <v>3.2375437381428744</v>
      </c>
      <c r="W185" s="89">
        <f t="shared" si="22"/>
        <v>3.0384409000000001E-2</v>
      </c>
      <c r="X185" s="41">
        <f>'140°C'!J40</f>
        <v>2588</v>
      </c>
      <c r="Y185" s="41">
        <f>'140°C'!K40</f>
        <v>140</v>
      </c>
      <c r="Z185" s="41">
        <f>'140°C'!L40</f>
        <v>96</v>
      </c>
      <c r="AA185" s="41" t="str">
        <f>'140°C'!M40</f>
        <v>H391</v>
      </c>
      <c r="AB185" s="41" t="str">
        <f>'140°C'!N40</f>
        <v>nh4 contam</v>
      </c>
    </row>
    <row r="186" spans="1:28">
      <c r="A186" s="99">
        <f t="shared" si="12"/>
        <v>0.94004787150086644</v>
      </c>
      <c r="B186" s="87">
        <f t="shared" si="16"/>
        <v>1.6409531000000002E-2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 s="101">
        <f t="shared" si="21"/>
        <v>3.3344537511509307</v>
      </c>
      <c r="W186" s="89">
        <f t="shared" si="22"/>
        <v>4.4978147000000003E-2</v>
      </c>
      <c r="X186" s="41">
        <f>'140°C'!J41</f>
        <v>2588</v>
      </c>
      <c r="Y186" s="41">
        <f>'140°C'!K41</f>
        <v>140</v>
      </c>
      <c r="Z186" s="41">
        <f>'140°C'!L41</f>
        <v>120</v>
      </c>
      <c r="AA186" s="41" t="str">
        <f>'140°C'!M41</f>
        <v>H391</v>
      </c>
      <c r="AB186" s="41" t="str">
        <f>'140°C'!N41</f>
        <v>nh4 contam</v>
      </c>
    </row>
    <row r="187" spans="1:28">
      <c r="A187" s="99">
        <f t="shared" si="12"/>
        <v>0.94004787150086644</v>
      </c>
      <c r="B187" s="87">
        <f t="shared" si="16"/>
        <v>1.6888013E-2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H187"/>
      <c r="I187"/>
      <c r="J187"/>
      <c r="K187"/>
      <c r="L187"/>
      <c r="M187"/>
      <c r="N187"/>
      <c r="O187"/>
      <c r="P187"/>
      <c r="Q187"/>
      <c r="R187"/>
      <c r="V187" s="101">
        <f t="shared" si="21"/>
        <v>3.3344537511509307</v>
      </c>
      <c r="W187" s="89">
        <f t="shared" si="22"/>
        <v>3.3038390000000001E-2</v>
      </c>
      <c r="X187" s="41">
        <f>'140°C'!J42</f>
        <v>2588</v>
      </c>
      <c r="Y187" s="41">
        <f>'140°C'!K42</f>
        <v>140</v>
      </c>
      <c r="Z187" s="41">
        <f>'140°C'!L42</f>
        <v>120</v>
      </c>
      <c r="AA187" s="41" t="str">
        <f>'140°C'!M42</f>
        <v>H391</v>
      </c>
      <c r="AB187" s="41" t="str">
        <f>'140°C'!N42</f>
        <v>nh4 contam</v>
      </c>
    </row>
    <row r="188" spans="1:28">
      <c r="A188" s="99">
        <f t="shared" si="12"/>
        <v>0.94004787150086644</v>
      </c>
      <c r="B188" s="87">
        <f t="shared" si="16"/>
        <v>1.5281853999999999E-2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H188"/>
      <c r="I188"/>
      <c r="J188"/>
      <c r="K188"/>
      <c r="L188"/>
      <c r="M188"/>
      <c r="N188"/>
      <c r="V188" s="101">
        <f t="shared" si="21"/>
        <v>1.255272505103306</v>
      </c>
      <c r="W188" s="89">
        <f t="shared" si="22"/>
        <v>3.9349103000000003E-2</v>
      </c>
      <c r="X188" s="41">
        <f>'140°C'!J43</f>
        <v>2589</v>
      </c>
      <c r="Y188" s="41">
        <f>'140°C'!K43</f>
        <v>140</v>
      </c>
      <c r="Z188" s="41">
        <f>'140°C'!L43</f>
        <v>1</v>
      </c>
      <c r="AA188" s="41" t="str">
        <f>'140°C'!M43</f>
        <v>H397</v>
      </c>
      <c r="AB188" s="41" t="str">
        <f>'140°C'!N43</f>
        <v>NA</v>
      </c>
    </row>
    <row r="189" spans="1:28">
      <c r="A189" s="99">
        <f t="shared" si="12"/>
        <v>0.94004787150086644</v>
      </c>
      <c r="B189" s="87">
        <f t="shared" si="16"/>
        <v>1.5575111000000001E-2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H189"/>
      <c r="I189"/>
      <c r="J189"/>
      <c r="K189"/>
      <c r="L189"/>
      <c r="M189"/>
      <c r="N189"/>
      <c r="V189" s="101">
        <f t="shared" si="21"/>
        <v>1.255272505103306</v>
      </c>
      <c r="W189" s="89">
        <f t="shared" si="22"/>
        <v>4.0585585E-2</v>
      </c>
      <c r="X189" s="41">
        <f>'140°C'!J44</f>
        <v>2589</v>
      </c>
      <c r="Y189" s="41">
        <f>'140°C'!K44</f>
        <v>140</v>
      </c>
      <c r="Z189" s="41">
        <f>'140°C'!L44</f>
        <v>1</v>
      </c>
      <c r="AA189" s="41" t="str">
        <f>'140°C'!M44</f>
        <v>H397</v>
      </c>
      <c r="AB189" s="41" t="str">
        <f>'140°C'!N44</f>
        <v>NA</v>
      </c>
    </row>
    <row r="190" spans="1:28">
      <c r="A190" s="99">
        <f t="shared" si="12"/>
        <v>1.1243703945649468</v>
      </c>
      <c r="B190" s="87">
        <f t="shared" si="16"/>
        <v>1.6776536000000002E-2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J190"/>
      <c r="K190"/>
      <c r="L190"/>
      <c r="M190"/>
      <c r="N190"/>
      <c r="V190" s="101">
        <f t="shared" si="21"/>
        <v>1.5563025007672873</v>
      </c>
      <c r="W190" s="89">
        <f t="shared" si="22"/>
        <v>4.1544857999999997E-2</v>
      </c>
      <c r="X190" s="41">
        <f>'140°C'!J45</f>
        <v>2589</v>
      </c>
      <c r="Y190" s="41">
        <f>'140°C'!K45</f>
        <v>140</v>
      </c>
      <c r="Z190" s="41">
        <f>'140°C'!L45</f>
        <v>2</v>
      </c>
      <c r="AA190" s="41" t="str">
        <f>'140°C'!M45</f>
        <v>H397</v>
      </c>
      <c r="AB190" s="41" t="str">
        <f>'140°C'!N45</f>
        <v>NA</v>
      </c>
    </row>
    <row r="191" spans="1:28">
      <c r="A191" s="99">
        <f t="shared" si="12"/>
        <v>1.1243703945649468</v>
      </c>
      <c r="B191" s="87">
        <f t="shared" si="16"/>
        <v>1.5003298E-2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J191"/>
      <c r="K191"/>
      <c r="L191"/>
      <c r="M191"/>
      <c r="N191"/>
      <c r="V191" s="101">
        <f t="shared" si="21"/>
        <v>1.5563025007672873</v>
      </c>
      <c r="W191" s="89">
        <f t="shared" si="22"/>
        <v>4.2639977000000003E-2</v>
      </c>
      <c r="X191" s="41">
        <f>'140°C'!J46</f>
        <v>2589</v>
      </c>
      <c r="Y191" s="41">
        <f>'140°C'!K46</f>
        <v>140</v>
      </c>
      <c r="Z191" s="41">
        <f>'140°C'!L46</f>
        <v>2</v>
      </c>
      <c r="AA191" s="41" t="str">
        <f>'140°C'!M46</f>
        <v>H397</v>
      </c>
      <c r="AB191" s="41" t="str">
        <f>'140°C'!N46</f>
        <v>NA</v>
      </c>
    </row>
    <row r="192" spans="1:28">
      <c r="A192" s="99">
        <f t="shared" si="12"/>
        <v>1.1243703945649468</v>
      </c>
      <c r="B192" s="87">
        <f t="shared" si="16"/>
        <v>1.5555114E-2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J192"/>
      <c r="K192"/>
      <c r="L192"/>
      <c r="M192"/>
      <c r="N192"/>
      <c r="V192" s="101">
        <f t="shared" si="21"/>
        <v>1.8573324964312685</v>
      </c>
      <c r="W192" s="89">
        <f t="shared" si="22"/>
        <v>4.7201740999999998E-2</v>
      </c>
      <c r="X192" s="41">
        <f>'140°C'!J47</f>
        <v>2589</v>
      </c>
      <c r="Y192" s="41">
        <f>'140°C'!K47</f>
        <v>140</v>
      </c>
      <c r="Z192" s="41">
        <f>'140°C'!L47</f>
        <v>4</v>
      </c>
      <c r="AA192" s="41" t="str">
        <f>'140°C'!M47</f>
        <v>H397</v>
      </c>
      <c r="AB192" s="41" t="str">
        <f>'140°C'!N47</f>
        <v>NA</v>
      </c>
    </row>
    <row r="193" spans="1:28">
      <c r="A193" s="99">
        <f t="shared" si="12"/>
        <v>1.1749503467489013</v>
      </c>
      <c r="B193" s="87">
        <f t="shared" si="16"/>
        <v>1.4597681E-2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J193"/>
      <c r="K193"/>
      <c r="L193"/>
      <c r="M193"/>
      <c r="N193"/>
      <c r="V193" s="101">
        <f t="shared" si="21"/>
        <v>1.8573324964312685</v>
      </c>
      <c r="W193" s="89">
        <f t="shared" si="22"/>
        <v>5.2342980999999997E-2</v>
      </c>
      <c r="X193" s="41">
        <f>'140°C'!J48</f>
        <v>2589</v>
      </c>
      <c r="Y193" s="41">
        <f>'140°C'!K48</f>
        <v>140</v>
      </c>
      <c r="Z193" s="41">
        <f>'140°C'!L48</f>
        <v>4</v>
      </c>
      <c r="AA193" s="41" t="str">
        <f>'140°C'!M48</f>
        <v>H397</v>
      </c>
      <c r="AB193" s="41" t="str">
        <f>'140°C'!N48</f>
        <v>NA</v>
      </c>
    </row>
    <row r="194" spans="1:28">
      <c r="A194" s="99">
        <f t="shared" si="12"/>
        <v>1.1749503467489013</v>
      </c>
      <c r="B194" s="87">
        <f t="shared" si="16"/>
        <v>1.5340588E-2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J194"/>
      <c r="K194"/>
      <c r="L194"/>
      <c r="M194"/>
      <c r="N194"/>
      <c r="V194" s="101">
        <f t="shared" si="21"/>
        <v>2.0334237554869499</v>
      </c>
      <c r="W194" s="89">
        <f t="shared" si="22"/>
        <v>5.4834487000000001E-2</v>
      </c>
      <c r="X194" s="41">
        <f>'140°C'!J49</f>
        <v>2589</v>
      </c>
      <c r="Y194" s="41">
        <f>'140°C'!K49</f>
        <v>140</v>
      </c>
      <c r="Z194" s="41">
        <f>'140°C'!L49</f>
        <v>6</v>
      </c>
      <c r="AA194" s="41" t="str">
        <f>'140°C'!M49</f>
        <v>H397</v>
      </c>
      <c r="AB194" s="41" t="str">
        <f>'140°C'!N49</f>
        <v>NA</v>
      </c>
    </row>
    <row r="195" spans="1:28">
      <c r="A195" s="99">
        <f t="shared" si="12"/>
        <v>1.1432648693685927</v>
      </c>
      <c r="B195" s="87">
        <f t="shared" si="16"/>
        <v>1.3649839E-2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J195"/>
      <c r="K195"/>
      <c r="L195"/>
      <c r="M195"/>
      <c r="N195"/>
      <c r="V195" s="101">
        <f t="shared" si="21"/>
        <v>2.0334237554869499</v>
      </c>
      <c r="W195" s="89">
        <f t="shared" si="22"/>
        <v>5.6397377999999998E-2</v>
      </c>
      <c r="X195" s="41">
        <f>'140°C'!J50</f>
        <v>2589</v>
      </c>
      <c r="Y195" s="41">
        <f>'140°C'!K50</f>
        <v>140</v>
      </c>
      <c r="Z195" s="41">
        <f>'140°C'!L50</f>
        <v>6</v>
      </c>
      <c r="AA195" s="41" t="str">
        <f>'140°C'!M50</f>
        <v>H397</v>
      </c>
      <c r="AB195" s="41" t="str">
        <f>'140°C'!N50</f>
        <v>NA</v>
      </c>
    </row>
    <row r="196" spans="1:28">
      <c r="A196" s="99">
        <f t="shared" si="12"/>
        <v>1.1432648693685927</v>
      </c>
      <c r="B196" s="87">
        <f t="shared" si="16"/>
        <v>1.4293024E-2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J196"/>
      <c r="K196"/>
      <c r="L196"/>
      <c r="M196"/>
      <c r="N196"/>
      <c r="V196" s="101">
        <f t="shared" si="21"/>
        <v>2.1583624920952498</v>
      </c>
      <c r="W196" s="89">
        <f t="shared" si="22"/>
        <v>5.7110313000000003E-2</v>
      </c>
      <c r="X196" s="41">
        <f>'140°C'!J51</f>
        <v>2589</v>
      </c>
      <c r="Y196" s="41">
        <f>'140°C'!K51</f>
        <v>140</v>
      </c>
      <c r="Z196" s="41">
        <f>'140°C'!L51</f>
        <v>8</v>
      </c>
      <c r="AA196" s="41" t="str">
        <f>'140°C'!M51</f>
        <v>H397</v>
      </c>
      <c r="AB196" s="41" t="str">
        <f>'140°C'!N51</f>
        <v>NA</v>
      </c>
    </row>
    <row r="197" spans="1:28">
      <c r="A197" s="99">
        <f t="shared" si="12"/>
        <v>1.1432648693685927</v>
      </c>
      <c r="B197" s="87">
        <f t="shared" si="16"/>
        <v>1.4427743999999999E-2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J197"/>
      <c r="K197"/>
      <c r="L197"/>
      <c r="M197"/>
      <c r="N197"/>
      <c r="V197" s="101">
        <f t="shared" si="21"/>
        <v>2.1583624920952498</v>
      </c>
      <c r="W197" s="89">
        <f t="shared" si="22"/>
        <v>5.4098470000000003E-2</v>
      </c>
      <c r="X197" s="41">
        <f>'140°C'!J52</f>
        <v>2589</v>
      </c>
      <c r="Y197" s="41">
        <f>'140°C'!K52</f>
        <v>140</v>
      </c>
      <c r="Z197" s="41">
        <f>'140°C'!L52</f>
        <v>8</v>
      </c>
      <c r="AA197" s="41" t="str">
        <f>'140°C'!M52</f>
        <v>H402</v>
      </c>
      <c r="AB197" s="41" t="str">
        <f>'140°C'!N52</f>
        <v>NA</v>
      </c>
    </row>
    <row r="198" spans="1:28">
      <c r="A198" s="99">
        <f t="shared" si="12"/>
        <v>1.1432648693685927</v>
      </c>
      <c r="B198" s="87">
        <f t="shared" si="16"/>
        <v>1.4211886999999999E-2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J198"/>
      <c r="K198"/>
      <c r="L198"/>
      <c r="M198"/>
      <c r="N198"/>
      <c r="V198" s="101">
        <f t="shared" si="21"/>
        <v>2.6354837468149119</v>
      </c>
      <c r="W198" s="89">
        <f t="shared" si="22"/>
        <v>8.3175475999999998E-2</v>
      </c>
      <c r="X198" s="41">
        <f>'140°C'!J53</f>
        <v>2589</v>
      </c>
      <c r="Y198" s="41">
        <f>'140°C'!K53</f>
        <v>140</v>
      </c>
      <c r="Z198" s="41">
        <f>'140°C'!L53</f>
        <v>24</v>
      </c>
      <c r="AA198" s="41" t="str">
        <f>'140°C'!M53</f>
        <v>H397</v>
      </c>
      <c r="AB198" s="41" t="str">
        <f>'140°C'!N53</f>
        <v>NA</v>
      </c>
    </row>
    <row r="199" spans="1:28">
      <c r="A199" s="99">
        <f t="shared" si="12"/>
        <v>1.1432648693685927</v>
      </c>
      <c r="B199" s="87">
        <f t="shared" si="16"/>
        <v>1.4081086E-2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J199"/>
      <c r="K199"/>
      <c r="L199"/>
      <c r="M199"/>
      <c r="N199"/>
      <c r="V199" s="101">
        <f t="shared" si="21"/>
        <v>2.6354837468149119</v>
      </c>
      <c r="W199" s="89">
        <f t="shared" si="22"/>
        <v>8.0856615000000007E-2</v>
      </c>
      <c r="X199" s="41">
        <f>'140°C'!J54</f>
        <v>2589</v>
      </c>
      <c r="Y199" s="41">
        <f>'140°C'!K54</f>
        <v>140</v>
      </c>
      <c r="Z199" s="41">
        <f>'140°C'!L54</f>
        <v>24</v>
      </c>
      <c r="AA199" s="41" t="str">
        <f>'140°C'!M54</f>
        <v>H402</v>
      </c>
      <c r="AB199" s="41" t="str">
        <f>'140°C'!N54</f>
        <v>NA</v>
      </c>
    </row>
    <row r="200" spans="1:28">
      <c r="A200" s="99">
        <f t="shared" si="12"/>
        <v>1.1432648693685927</v>
      </c>
      <c r="B200" s="87">
        <f t="shared" si="16"/>
        <v>1.4696580000000001E-2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J200"/>
      <c r="K200"/>
      <c r="L200"/>
      <c r="M200"/>
      <c r="N200"/>
      <c r="V200" s="101">
        <f t="shared" si="21"/>
        <v>2.9365137424788932</v>
      </c>
      <c r="W200" s="89">
        <f t="shared" si="22"/>
        <v>0.11010919800000001</v>
      </c>
      <c r="X200" s="41">
        <f>'140°C'!J55</f>
        <v>2589</v>
      </c>
      <c r="Y200" s="41">
        <f>'140°C'!K55</f>
        <v>140</v>
      </c>
      <c r="Z200" s="41">
        <f>'140°C'!L55</f>
        <v>48</v>
      </c>
      <c r="AA200" s="41" t="str">
        <f>'140°C'!M55</f>
        <v>H397</v>
      </c>
      <c r="AB200" s="41" t="str">
        <f>'140°C'!N55</f>
        <v>NA</v>
      </c>
    </row>
    <row r="201" spans="1:28">
      <c r="A201" s="99">
        <f t="shared" si="12"/>
        <v>1.1432648693685927</v>
      </c>
      <c r="B201" s="87">
        <f t="shared" si="16"/>
        <v>1.7000370000000001E-2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J201"/>
      <c r="K201"/>
      <c r="L201"/>
      <c r="M201"/>
      <c r="N201"/>
      <c r="V201" s="101">
        <f t="shared" si="21"/>
        <v>2.9365137424788932</v>
      </c>
      <c r="W201" s="89">
        <f t="shared" si="22"/>
        <v>0.114847859</v>
      </c>
      <c r="X201" s="41">
        <f>'140°C'!J56</f>
        <v>2589</v>
      </c>
      <c r="Y201" s="41">
        <f>'140°C'!K56</f>
        <v>140</v>
      </c>
      <c r="Z201" s="41">
        <f>'140°C'!L56</f>
        <v>48</v>
      </c>
      <c r="AA201" s="41" t="str">
        <f>'140°C'!M56</f>
        <v>H397</v>
      </c>
      <c r="AB201" s="41" t="str">
        <f>'140°C'!N56</f>
        <v>NA</v>
      </c>
    </row>
    <row r="202" spans="1:28">
      <c r="A202" s="99">
        <f t="shared" si="12"/>
        <v>1.1243703945649468</v>
      </c>
      <c r="B202" s="87">
        <f t="shared" si="16"/>
        <v>1.1048541E-2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J202"/>
      <c r="K202"/>
      <c r="L202"/>
      <c r="M202"/>
      <c r="N202"/>
      <c r="V202" s="101">
        <f t="shared" si="21"/>
        <v>3.1126050015345745</v>
      </c>
      <c r="W202" s="89">
        <f t="shared" si="22"/>
        <v>0.13914024999999999</v>
      </c>
      <c r="X202" s="41">
        <f>'140°C'!J57</f>
        <v>2589</v>
      </c>
      <c r="Y202" s="41">
        <f>'140°C'!K57</f>
        <v>140</v>
      </c>
      <c r="Z202" s="41">
        <f>'140°C'!L57</f>
        <v>72</v>
      </c>
      <c r="AA202" s="41" t="str">
        <f>'140°C'!M57</f>
        <v>H397</v>
      </c>
      <c r="AB202" s="41" t="str">
        <f>'140°C'!N57</f>
        <v>NA</v>
      </c>
    </row>
    <row r="203" spans="1:28">
      <c r="A203" s="99">
        <f t="shared" si="12"/>
        <v>0.94004787150086644</v>
      </c>
      <c r="B203" s="87">
        <f t="shared" si="16"/>
        <v>1.7618801E-2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J203"/>
      <c r="K203"/>
      <c r="L203"/>
      <c r="M203"/>
      <c r="N203"/>
      <c r="V203" s="101">
        <f t="shared" si="21"/>
        <v>3.1126050015345745</v>
      </c>
      <c r="W203" s="89">
        <f t="shared" si="22"/>
        <v>0.14754888699999999</v>
      </c>
      <c r="X203" s="41">
        <f>'140°C'!J58</f>
        <v>2589</v>
      </c>
      <c r="Y203" s="41">
        <f>'140°C'!K58</f>
        <v>140</v>
      </c>
      <c r="Z203" s="41">
        <f>'140°C'!L58</f>
        <v>72</v>
      </c>
      <c r="AA203" s="41" t="str">
        <f>'140°C'!M58</f>
        <v>H397</v>
      </c>
      <c r="AB203" s="41" t="str">
        <f>'140°C'!N58</f>
        <v>NA</v>
      </c>
    </row>
    <row r="204" spans="1:28">
      <c r="A204" s="99">
        <f t="shared" si="12"/>
        <v>0.94004787150086644</v>
      </c>
      <c r="B204" s="87">
        <f t="shared" si="16"/>
        <v>1.8877204000000002E-2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J204"/>
      <c r="K204"/>
      <c r="L204"/>
      <c r="M204"/>
      <c r="N204"/>
      <c r="V204" s="101">
        <f t="shared" si="21"/>
        <v>3.2375437381428744</v>
      </c>
      <c r="W204" s="89">
        <f t="shared" si="22"/>
        <v>0.15208149600000001</v>
      </c>
      <c r="X204" s="41">
        <f>'140°C'!J59</f>
        <v>2589</v>
      </c>
      <c r="Y204" s="41">
        <f>'140°C'!K59</f>
        <v>140</v>
      </c>
      <c r="Z204" s="41">
        <f>'140°C'!L59</f>
        <v>96</v>
      </c>
      <c r="AA204" s="41" t="str">
        <f>'140°C'!M59</f>
        <v>H402</v>
      </c>
      <c r="AB204" s="41" t="str">
        <f>'140°C'!N59</f>
        <v>NA</v>
      </c>
    </row>
    <row r="205" spans="1:28">
      <c r="A205" s="99">
        <f t="shared" si="12"/>
        <v>0.94004787150086644</v>
      </c>
      <c r="B205" s="87">
        <f t="shared" si="16"/>
        <v>1.6991353000000001E-2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J205"/>
      <c r="K205"/>
      <c r="L205"/>
      <c r="M205"/>
      <c r="N205"/>
      <c r="V205" s="101">
        <f t="shared" si="21"/>
        <v>3.2375437381428744</v>
      </c>
      <c r="W205" s="89">
        <f t="shared" si="22"/>
        <v>0.15516802599999999</v>
      </c>
      <c r="X205" s="41">
        <f>'140°C'!J60</f>
        <v>2589</v>
      </c>
      <c r="Y205" s="41">
        <f>'140°C'!K60</f>
        <v>140</v>
      </c>
      <c r="Z205" s="41">
        <f>'140°C'!L60</f>
        <v>96</v>
      </c>
      <c r="AA205" s="41" t="str">
        <f>'140°C'!M60</f>
        <v>H397</v>
      </c>
      <c r="AB205" s="41" t="str">
        <f>'140°C'!N60</f>
        <v>NA</v>
      </c>
    </row>
    <row r="206" spans="1:28">
      <c r="A206" s="99">
        <f t="shared" si="12"/>
        <v>1.1243703945649468</v>
      </c>
      <c r="B206" s="87">
        <f t="shared" si="16"/>
        <v>1.6203903814999802E-2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J206"/>
      <c r="K206"/>
      <c r="L206"/>
      <c r="M206"/>
      <c r="N206"/>
      <c r="V206" s="101">
        <f t="shared" si="21"/>
        <v>3.3344537511509307</v>
      </c>
      <c r="W206" s="89">
        <f t="shared" si="22"/>
        <v>0.16750198099999999</v>
      </c>
      <c r="X206" s="41">
        <f>'140°C'!J61</f>
        <v>2589</v>
      </c>
      <c r="Y206" s="41">
        <f>'140°C'!K61</f>
        <v>140</v>
      </c>
      <c r="Z206" s="41">
        <f>'140°C'!L61</f>
        <v>120</v>
      </c>
      <c r="AA206" s="41" t="str">
        <f>'140°C'!M61</f>
        <v>H402</v>
      </c>
      <c r="AB206" s="41" t="str">
        <f>'140°C'!N61</f>
        <v>NA</v>
      </c>
    </row>
    <row r="207" spans="1:28">
      <c r="A207" s="99">
        <f t="shared" si="12"/>
        <v>1.1243703945649468</v>
      </c>
      <c r="B207" s="87">
        <f t="shared" si="16"/>
        <v>1.6491992370263397E-2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J207"/>
      <c r="K207"/>
      <c r="L207"/>
      <c r="M207"/>
      <c r="N207"/>
      <c r="V207" s="101">
        <f t="shared" si="21"/>
        <v>3.3344537511509307</v>
      </c>
      <c r="W207" s="89">
        <f t="shared" si="22"/>
        <v>0.174224189</v>
      </c>
      <c r="X207" s="41">
        <f>'140°C'!J62</f>
        <v>2589</v>
      </c>
      <c r="Y207" s="41">
        <f>'140°C'!K62</f>
        <v>140</v>
      </c>
      <c r="Z207" s="41">
        <f>'140°C'!L62</f>
        <v>120</v>
      </c>
      <c r="AA207" s="41" t="str">
        <f>'140°C'!M62</f>
        <v>H420</v>
      </c>
      <c r="AB207" s="41" t="str">
        <f>'140°C'!N62</f>
        <v>NA</v>
      </c>
    </row>
    <row r="208" spans="1:28">
      <c r="A208" s="99">
        <f t="shared" si="12"/>
        <v>1.1243703945649468</v>
      </c>
      <c r="B208" s="87">
        <f t="shared" si="16"/>
        <v>1.6420242127456627E-2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J208"/>
      <c r="K208"/>
      <c r="L208"/>
      <c r="M208"/>
      <c r="N208"/>
      <c r="V208" s="101">
        <f t="shared" si="21"/>
        <v>1.255272505103306</v>
      </c>
      <c r="W208" s="89">
        <f t="shared" si="22"/>
        <v>4.1357889000000002E-2</v>
      </c>
      <c r="X208" s="41">
        <f>'140°C'!J63</f>
        <v>4126</v>
      </c>
      <c r="Y208" s="41">
        <f>'140°C'!K63</f>
        <v>140</v>
      </c>
      <c r="Z208" s="41">
        <f>'140°C'!L63</f>
        <v>1</v>
      </c>
      <c r="AA208" s="41" t="str">
        <f>'140°C'!M63</f>
        <v>H397</v>
      </c>
      <c r="AB208" s="41" t="str">
        <f>'140°C'!N63</f>
        <v>NA</v>
      </c>
    </row>
    <row r="209" spans="1:28">
      <c r="A209" s="99">
        <f t="shared" si="12"/>
        <v>1.1243703945649468</v>
      </c>
      <c r="B209" s="87">
        <f t="shared" si="16"/>
        <v>1.5136433408274886E-2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J209"/>
      <c r="K209"/>
      <c r="L209"/>
      <c r="M209"/>
      <c r="N209"/>
      <c r="V209" s="101">
        <f t="shared" si="21"/>
        <v>1.255272505103306</v>
      </c>
      <c r="W209" s="89">
        <f t="shared" si="22"/>
        <v>4.1333775000000003E-2</v>
      </c>
      <c r="X209" s="41">
        <f>'140°C'!J64</f>
        <v>4126</v>
      </c>
      <c r="Y209" s="41">
        <f>'140°C'!K64</f>
        <v>140</v>
      </c>
      <c r="Z209" s="41">
        <f>'140°C'!L64</f>
        <v>1</v>
      </c>
      <c r="AA209" s="41" t="str">
        <f>'140°C'!M64</f>
        <v>H420</v>
      </c>
      <c r="AB209" s="41" t="str">
        <f>'140°C'!N64</f>
        <v>NA</v>
      </c>
    </row>
    <row r="210" spans="1:28">
      <c r="A210" s="99">
        <f t="shared" si="12"/>
        <v>1.1243703945649468</v>
      </c>
      <c r="B210" s="87">
        <f t="shared" si="16"/>
        <v>1.6925811246025185E-2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J210"/>
      <c r="K210"/>
      <c r="L210"/>
      <c r="M210"/>
      <c r="N210"/>
      <c r="V210" s="101">
        <f t="shared" si="21"/>
        <v>1.5563025007672873</v>
      </c>
      <c r="W210" s="89">
        <f t="shared" si="22"/>
        <v>4.3138124E-2</v>
      </c>
      <c r="X210" s="41">
        <f>'140°C'!J65</f>
        <v>4126</v>
      </c>
      <c r="Y210" s="41">
        <f>'140°C'!K65</f>
        <v>140</v>
      </c>
      <c r="Z210" s="41">
        <f>'140°C'!L65</f>
        <v>2</v>
      </c>
      <c r="AA210" s="41" t="str">
        <f>'140°C'!M65</f>
        <v>H397</v>
      </c>
      <c r="AB210" s="41" t="str">
        <f>'140°C'!N65</f>
        <v>NA</v>
      </c>
    </row>
    <row r="211" spans="1:28">
      <c r="A211" s="99">
        <f t="shared" si="12"/>
        <v>1.1243703945649468</v>
      </c>
      <c r="B211" s="87">
        <f t="shared" si="16"/>
        <v>1.5941616361199562E-2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J211"/>
      <c r="K211"/>
      <c r="L211"/>
      <c r="M211"/>
      <c r="N211"/>
      <c r="V211" s="101">
        <f t="shared" si="21"/>
        <v>1.5563025007672873</v>
      </c>
      <c r="W211" s="89">
        <f t="shared" si="22"/>
        <v>4.2636528999999999E-2</v>
      </c>
      <c r="X211" s="41">
        <f>'140°C'!J66</f>
        <v>4126</v>
      </c>
      <c r="Y211" s="41">
        <f>'140°C'!K66</f>
        <v>140</v>
      </c>
      <c r="Z211" s="41">
        <f>'140°C'!L66</f>
        <v>2</v>
      </c>
      <c r="AA211" s="41" t="str">
        <f>'140°C'!M66</f>
        <v>H397</v>
      </c>
      <c r="AB211" s="41" t="str">
        <f>'140°C'!N66</f>
        <v>NA</v>
      </c>
    </row>
    <row r="212" spans="1:28">
      <c r="A212" s="99">
        <f t="shared" ref="A212:A263" si="23">LOG(A89*B$146)</f>
        <v>1.1243703945649468</v>
      </c>
      <c r="B212" s="87">
        <f t="shared" si="16"/>
        <v>1.9223476315228742E-2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J212"/>
      <c r="K212"/>
      <c r="L212"/>
      <c r="M212"/>
      <c r="N212"/>
      <c r="V212" s="101">
        <f t="shared" si="21"/>
        <v>1.8573324964312685</v>
      </c>
      <c r="W212" s="89">
        <f t="shared" si="22"/>
        <v>5.5019376000000002E-2</v>
      </c>
      <c r="X212" s="41">
        <f>'140°C'!J67</f>
        <v>4126</v>
      </c>
      <c r="Y212" s="41">
        <f>'140°C'!K67</f>
        <v>140</v>
      </c>
      <c r="Z212" s="41">
        <f>'140°C'!L67</f>
        <v>4</v>
      </c>
      <c r="AA212" s="41" t="str">
        <f>'140°C'!M67</f>
        <v>H397</v>
      </c>
      <c r="AB212" s="41" t="str">
        <f>'140°C'!N67</f>
        <v>NA</v>
      </c>
    </row>
    <row r="213" spans="1:28">
      <c r="A213" s="99">
        <f t="shared" si="23"/>
        <v>1.1243703945649468</v>
      </c>
      <c r="B213" s="87">
        <f t="shared" ref="B213:B263" si="24">B90</f>
        <v>1.7454306623940263E-2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J213"/>
      <c r="K213"/>
      <c r="L213"/>
      <c r="M213"/>
      <c r="N213"/>
      <c r="V213" s="101">
        <f t="shared" si="21"/>
        <v>1.8573324964312685</v>
      </c>
      <c r="W213" s="89">
        <f t="shared" si="22"/>
        <v>5.2454644000000002E-2</v>
      </c>
      <c r="X213" s="41">
        <f>'140°C'!J68</f>
        <v>4126</v>
      </c>
      <c r="Y213" s="41">
        <f>'140°C'!K68</f>
        <v>140</v>
      </c>
      <c r="Z213" s="41">
        <f>'140°C'!L68</f>
        <v>4</v>
      </c>
      <c r="AA213" s="41" t="str">
        <f>'140°C'!M68</f>
        <v>H397</v>
      </c>
      <c r="AB213" s="41" t="str">
        <f>'140°C'!N68</f>
        <v>NA</v>
      </c>
    </row>
    <row r="214" spans="1:28">
      <c r="A214" s="99">
        <f t="shared" si="23"/>
        <v>1.1243703945649468</v>
      </c>
      <c r="B214" s="87">
        <f t="shared" si="24"/>
        <v>1.5994643877073809E-2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J214"/>
      <c r="K214"/>
      <c r="L214"/>
      <c r="M214"/>
      <c r="N214"/>
      <c r="V214" s="101">
        <f t="shared" si="21"/>
        <v>2.0334237554869499</v>
      </c>
      <c r="W214" s="89">
        <f t="shared" si="22"/>
        <v>6.3728652999999996E-2</v>
      </c>
      <c r="X214" s="41">
        <f>'140°C'!J69</f>
        <v>4126</v>
      </c>
      <c r="Y214" s="41">
        <f>'140°C'!K69</f>
        <v>140</v>
      </c>
      <c r="Z214" s="41">
        <f>'140°C'!L69</f>
        <v>6</v>
      </c>
      <c r="AA214" s="41" t="str">
        <f>'140°C'!M69</f>
        <v>H397</v>
      </c>
      <c r="AB214" s="41" t="str">
        <f>'140°C'!N69</f>
        <v>NA</v>
      </c>
    </row>
    <row r="215" spans="1:28">
      <c r="A215" s="99">
        <f t="shared" si="23"/>
        <v>1.1243703945649468</v>
      </c>
      <c r="B215" s="87">
        <f t="shared" si="24"/>
        <v>1.5689568535196239E-2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J215"/>
      <c r="K215"/>
      <c r="L215"/>
      <c r="M215"/>
      <c r="N215"/>
      <c r="V215" s="101">
        <f t="shared" si="21"/>
        <v>2.0334237554869499</v>
      </c>
      <c r="W215" s="89">
        <f t="shared" si="22"/>
        <v>5.7803162999999998E-2</v>
      </c>
      <c r="X215" s="41">
        <f>'140°C'!J70</f>
        <v>4126</v>
      </c>
      <c r="Y215" s="41">
        <f>'140°C'!K70</f>
        <v>140</v>
      </c>
      <c r="Z215" s="41">
        <f>'140°C'!L70</f>
        <v>6</v>
      </c>
      <c r="AA215" s="41" t="str">
        <f>'140°C'!M70</f>
        <v>H398</v>
      </c>
      <c r="AB215" s="41" t="str">
        <f>'140°C'!N70</f>
        <v>NA</v>
      </c>
    </row>
    <row r="216" spans="1:28">
      <c r="A216" s="99">
        <f t="shared" si="23"/>
        <v>1.1243703945649468</v>
      </c>
      <c r="B216" s="87">
        <f t="shared" si="24"/>
        <v>1.6171639730968763E-2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J216"/>
      <c r="K216"/>
      <c r="L216"/>
      <c r="M216"/>
      <c r="N216"/>
      <c r="V216" s="101">
        <f t="shared" si="21"/>
        <v>2.1583624920952498</v>
      </c>
      <c r="W216" s="89">
        <f t="shared" si="22"/>
        <v>6.0969569000000001E-2</v>
      </c>
      <c r="X216" s="41">
        <f>'140°C'!J71</f>
        <v>4126</v>
      </c>
      <c r="Y216" s="41">
        <f>'140°C'!K71</f>
        <v>140</v>
      </c>
      <c r="Z216" s="41">
        <f>'140°C'!L71</f>
        <v>8</v>
      </c>
      <c r="AA216" s="41" t="str">
        <f>'140°C'!M71</f>
        <v>H398</v>
      </c>
      <c r="AB216" s="41" t="str">
        <f>'140°C'!N71</f>
        <v>NA</v>
      </c>
    </row>
    <row r="217" spans="1:28">
      <c r="A217" s="99">
        <f t="shared" si="23"/>
        <v>1.1243703945649468</v>
      </c>
      <c r="B217" s="87">
        <f t="shared" si="24"/>
        <v>1.6249602742649537E-2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J217"/>
      <c r="K217"/>
      <c r="L217"/>
      <c r="M217"/>
      <c r="N217"/>
      <c r="V217" s="101">
        <f t="shared" si="21"/>
        <v>2.1583624920952498</v>
      </c>
      <c r="W217" s="89">
        <f t="shared" si="22"/>
        <v>6.3913187999999996E-2</v>
      </c>
      <c r="X217" s="41">
        <f>'140°C'!J72</f>
        <v>4126</v>
      </c>
      <c r="Y217" s="41">
        <f>'140°C'!K72</f>
        <v>140</v>
      </c>
      <c r="Z217" s="41">
        <f>'140°C'!L72</f>
        <v>8</v>
      </c>
      <c r="AA217" s="41" t="str">
        <f>'140°C'!M72</f>
        <v>H398</v>
      </c>
      <c r="AB217" s="41" t="str">
        <f>'140°C'!N72</f>
        <v>NA</v>
      </c>
    </row>
    <row r="218" spans="1:28">
      <c r="A218" s="99">
        <f t="shared" si="23"/>
        <v>1.1243703945649468</v>
      </c>
      <c r="B218" s="87">
        <f t="shared" si="24"/>
        <v>1.5625662060958386E-2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1"/>
        <v>2.6354837468149119</v>
      </c>
      <c r="W218" s="89">
        <f t="shared" si="22"/>
        <v>9.182179E-2</v>
      </c>
      <c r="X218" s="41">
        <f>'140°C'!J73</f>
        <v>4126</v>
      </c>
      <c r="Y218" s="41">
        <f>'140°C'!K73</f>
        <v>140</v>
      </c>
      <c r="Z218" s="41">
        <f>'140°C'!L73</f>
        <v>24</v>
      </c>
      <c r="AA218" s="41" t="str">
        <f>'140°C'!M73</f>
        <v>H398</v>
      </c>
      <c r="AB218" s="41" t="str">
        <f>'140°C'!N73</f>
        <v>NA</v>
      </c>
    </row>
    <row r="219" spans="1:28">
      <c r="A219" s="99">
        <f t="shared" si="23"/>
        <v>1.1243703945649468</v>
      </c>
      <c r="B219" s="87">
        <f t="shared" si="24"/>
        <v>1.7259635020018853E-2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1"/>
        <v>2.6354837468149119</v>
      </c>
      <c r="W219" s="89">
        <f t="shared" si="22"/>
        <v>8.9684961999999993E-2</v>
      </c>
      <c r="X219" s="41">
        <f>'140°C'!J74</f>
        <v>4126</v>
      </c>
      <c r="Y219" s="41">
        <f>'140°C'!K74</f>
        <v>140</v>
      </c>
      <c r="Z219" s="41">
        <f>'140°C'!L74</f>
        <v>24</v>
      </c>
      <c r="AA219" s="41" t="str">
        <f>'140°C'!M74</f>
        <v>H398</v>
      </c>
      <c r="AB219" s="41" t="str">
        <f>'140°C'!N74</f>
        <v>NA</v>
      </c>
    </row>
    <row r="220" spans="1:28">
      <c r="A220" s="99">
        <f t="shared" si="23"/>
        <v>1.1243703945649468</v>
      </c>
      <c r="B220" s="87">
        <f t="shared" si="24"/>
        <v>1.5587086792478428E-2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1"/>
        <v>2.9365137424788932</v>
      </c>
      <c r="W220" s="89">
        <f t="shared" si="22"/>
        <v>0.108120467</v>
      </c>
      <c r="X220" s="41">
        <f>'140°C'!J75</f>
        <v>4126</v>
      </c>
      <c r="Y220" s="41">
        <f>'140°C'!K75</f>
        <v>140</v>
      </c>
      <c r="Z220" s="41">
        <f>'140°C'!L75</f>
        <v>48</v>
      </c>
      <c r="AA220" s="41" t="str">
        <f>'140°C'!M75</f>
        <v>G483</v>
      </c>
      <c r="AB220" s="41" t="str">
        <f>'140°C'!N75</f>
        <v>NA</v>
      </c>
    </row>
    <row r="221" spans="1:28">
      <c r="A221" s="99">
        <f t="shared" si="23"/>
        <v>1.1243703945649468</v>
      </c>
      <c r="B221" s="87">
        <f t="shared" si="24"/>
        <v>1.816741143734036E-2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1"/>
        <v>2.9365137424788932</v>
      </c>
      <c r="W221" s="89">
        <f t="shared" si="22"/>
        <v>0.106312631</v>
      </c>
      <c r="X221" s="41">
        <f>'140°C'!J76</f>
        <v>4126</v>
      </c>
      <c r="Y221" s="41">
        <f>'140°C'!K76</f>
        <v>140</v>
      </c>
      <c r="Z221" s="41">
        <f>'140°C'!L76</f>
        <v>48</v>
      </c>
      <c r="AA221" s="41" t="str">
        <f>'140°C'!M76</f>
        <v>G483</v>
      </c>
      <c r="AB221" s="41" t="str">
        <f>'140°C'!N76</f>
        <v>NA</v>
      </c>
    </row>
    <row r="222" spans="1:28">
      <c r="A222" s="99">
        <f t="shared" si="23"/>
        <v>1.1243703945649468</v>
      </c>
      <c r="B222" s="87">
        <f t="shared" si="24"/>
        <v>3.2803367466644771E-2</v>
      </c>
      <c r="C222" s="138">
        <f>fossil!J77</f>
        <v>4093</v>
      </c>
      <c r="D222" s="138" t="str">
        <f>fossil!K77</f>
        <v>YLB</v>
      </c>
      <c r="E222" s="138" t="str">
        <f>fossil!L77</f>
        <v>Anglo-Scandinavian</v>
      </c>
      <c r="F222" s="138" t="str">
        <f>fossil!M77</f>
        <v>H391</v>
      </c>
      <c r="G222" s="138" t="str">
        <f>fossil!N77</f>
        <v>contam nh4</v>
      </c>
      <c r="V222" s="101">
        <f t="shared" si="21"/>
        <v>2.9365137424788932</v>
      </c>
      <c r="W222" s="89">
        <f t="shared" si="22"/>
        <v>9.9091875999999995E-2</v>
      </c>
      <c r="X222" s="41">
        <f>'140°C'!J77</f>
        <v>4126</v>
      </c>
      <c r="Y222" s="41">
        <f>'140°C'!K77</f>
        <v>140</v>
      </c>
      <c r="Z222" s="41">
        <f>'140°C'!L77</f>
        <v>48</v>
      </c>
      <c r="AA222" s="41" t="str">
        <f>'140°C'!M77</f>
        <v>H398</v>
      </c>
      <c r="AB222" s="41" t="str">
        <f>'140°C'!N77</f>
        <v>NA</v>
      </c>
    </row>
    <row r="223" spans="1:28">
      <c r="A223" s="99">
        <f t="shared" si="23"/>
        <v>1.1243703945649468</v>
      </c>
      <c r="B223" s="87">
        <f t="shared" si="24"/>
        <v>1.7371401334596508E-2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21"/>
        <v>2.9365137424788932</v>
      </c>
      <c r="W223" s="89">
        <f t="shared" si="22"/>
        <v>0.102929123</v>
      </c>
      <c r="X223" s="41">
        <f>'140°C'!J78</f>
        <v>4126</v>
      </c>
      <c r="Y223" s="41">
        <f>'140°C'!K78</f>
        <v>140</v>
      </c>
      <c r="Z223" s="41">
        <f>'140°C'!L78</f>
        <v>48</v>
      </c>
      <c r="AA223" s="41" t="str">
        <f>'140°C'!M78</f>
        <v>H398</v>
      </c>
      <c r="AB223" s="41" t="str">
        <f>'140°C'!N78</f>
        <v>NA</v>
      </c>
    </row>
    <row r="224" spans="1:28">
      <c r="A224" s="99">
        <f t="shared" si="23"/>
        <v>1.1243703945649468</v>
      </c>
      <c r="B224" s="87">
        <f t="shared" si="24"/>
        <v>1.47072270261539E-2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21"/>
        <v>3.1126050015345745</v>
      </c>
      <c r="W224" s="89">
        <f t="shared" si="22"/>
        <v>0.108151372</v>
      </c>
      <c r="X224" s="41">
        <f>'140°C'!J79</f>
        <v>4126</v>
      </c>
      <c r="Y224" s="41">
        <f>'140°C'!K79</f>
        <v>140</v>
      </c>
      <c r="Z224" s="41">
        <f>'140°C'!L79</f>
        <v>72</v>
      </c>
      <c r="AA224" s="41" t="str">
        <f>'140°C'!M79</f>
        <v>H420</v>
      </c>
      <c r="AB224" s="41" t="str">
        <f>'140°C'!N79</f>
        <v>NA</v>
      </c>
    </row>
    <row r="225" spans="1:28">
      <c r="A225" s="99">
        <f t="shared" si="23"/>
        <v>1.1243703945649468</v>
      </c>
      <c r="B225" s="87">
        <f t="shared" si="24"/>
        <v>1.8322467914321291E-2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21"/>
        <v>3.2375437381428744</v>
      </c>
      <c r="W225" s="89">
        <f t="shared" si="22"/>
        <v>0.122377071</v>
      </c>
      <c r="X225" s="41">
        <f>'140°C'!J80</f>
        <v>4126</v>
      </c>
      <c r="Y225" s="41">
        <f>'140°C'!K80</f>
        <v>140</v>
      </c>
      <c r="Z225" s="41">
        <f>'140°C'!L80</f>
        <v>96</v>
      </c>
      <c r="AA225" s="41" t="str">
        <f>'140°C'!M80</f>
        <v>H398</v>
      </c>
      <c r="AB225" s="41" t="str">
        <f>'140°C'!N80</f>
        <v>NA</v>
      </c>
    </row>
    <row r="226" spans="1:28">
      <c r="A226" s="99">
        <f t="shared" si="23"/>
        <v>1.1243703945649468</v>
      </c>
      <c r="B226" s="87">
        <f t="shared" si="24"/>
        <v>1.841729592988529E-2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  <c r="V226" s="101">
        <f t="shared" si="21"/>
        <v>3.2375437381428744</v>
      </c>
      <c r="W226" s="89">
        <f t="shared" si="22"/>
        <v>0.11978465100000001</v>
      </c>
      <c r="X226" s="41">
        <f>'140°C'!J81</f>
        <v>4126</v>
      </c>
      <c r="Y226" s="41">
        <f>'140°C'!K81</f>
        <v>140</v>
      </c>
      <c r="Z226" s="41">
        <f>'140°C'!L81</f>
        <v>96</v>
      </c>
      <c r="AA226" s="41" t="str">
        <f>'140°C'!M81</f>
        <v>H398</v>
      </c>
      <c r="AB226" s="41" t="str">
        <f>'140°C'!N81</f>
        <v>NA</v>
      </c>
    </row>
    <row r="227" spans="1:28">
      <c r="A227" s="99">
        <f t="shared" si="23"/>
        <v>1.1243703945649468</v>
      </c>
      <c r="B227" s="87">
        <f t="shared" si="24"/>
        <v>1.7082486091960468E-2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  <c r="V227" s="101">
        <f t="shared" ref="V227:V250" si="25">LOG(G104*W$146)</f>
        <v>3.3344537511509307</v>
      </c>
      <c r="W227" s="89">
        <f t="shared" ref="W227:W250" si="26">H104</f>
        <v>0.12353541799999999</v>
      </c>
      <c r="X227" s="41">
        <f>'140°C'!J82</f>
        <v>4126</v>
      </c>
      <c r="Y227" s="41">
        <f>'140°C'!K82</f>
        <v>140</v>
      </c>
      <c r="Z227" s="41">
        <f>'140°C'!L82</f>
        <v>120</v>
      </c>
      <c r="AA227" s="41" t="str">
        <f>'140°C'!M82</f>
        <v>H420</v>
      </c>
      <c r="AB227" s="41" t="str">
        <f>'140°C'!N82</f>
        <v>NA</v>
      </c>
    </row>
    <row r="228" spans="1:28">
      <c r="A228" s="99">
        <f t="shared" si="23"/>
        <v>0.88782798330878099</v>
      </c>
      <c r="B228" s="87">
        <f t="shared" si="24"/>
        <v>1.7159670914415826E-2</v>
      </c>
      <c r="C228">
        <f>fossil!J83</f>
        <v>3944</v>
      </c>
      <c r="D228" t="str">
        <f>fossil!K83</f>
        <v>NBG</v>
      </c>
      <c r="E228">
        <f>fossil!L83</f>
        <v>6</v>
      </c>
      <c r="F228" t="str">
        <f>fossil!M83</f>
        <v>G483</v>
      </c>
      <c r="G228">
        <f>fossil!N83</f>
        <v>0</v>
      </c>
      <c r="V228" s="101">
        <f t="shared" si="25"/>
        <v>3.3344537511509307</v>
      </c>
      <c r="W228" s="89">
        <f t="shared" si="26"/>
        <v>0.118455027</v>
      </c>
      <c r="X228" s="41">
        <f>'140°C'!J83</f>
        <v>4126</v>
      </c>
      <c r="Y228" s="41">
        <f>'140°C'!K83</f>
        <v>140</v>
      </c>
      <c r="Z228" s="41">
        <f>'140°C'!L83</f>
        <v>120</v>
      </c>
      <c r="AA228" s="41" t="str">
        <f>'140°C'!M83</f>
        <v>H420</v>
      </c>
      <c r="AB228" s="41" t="str">
        <f>'140°C'!N83</f>
        <v>NA</v>
      </c>
    </row>
    <row r="229" spans="1:28">
      <c r="A229" s="99">
        <f t="shared" si="23"/>
        <v>0.88782798330878099</v>
      </c>
      <c r="B229" s="87">
        <f t="shared" si="24"/>
        <v>1.619365429650545E-2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  <c r="V229" s="101">
        <f t="shared" si="25"/>
        <v>1.255272505103306</v>
      </c>
      <c r="W229" s="89">
        <f t="shared" si="26"/>
        <v>3.3567044999999997E-2</v>
      </c>
      <c r="X229" s="41">
        <f>'140°C'!J84</f>
        <v>4129</v>
      </c>
      <c r="Y229" s="41">
        <f>'140°C'!K84</f>
        <v>140</v>
      </c>
      <c r="Z229" s="41">
        <f>'140°C'!L84</f>
        <v>1</v>
      </c>
      <c r="AA229" s="41" t="str">
        <f>'140°C'!M84</f>
        <v>H398</v>
      </c>
      <c r="AB229" s="41" t="str">
        <f>'140°C'!N84</f>
        <v>NA</v>
      </c>
    </row>
    <row r="230" spans="1:28">
      <c r="A230" s="99">
        <f t="shared" si="23"/>
        <v>0.88782798330878099</v>
      </c>
      <c r="B230" s="87">
        <f t="shared" si="24"/>
        <v>1.6040301927413264E-2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  <c r="V230" s="101">
        <f t="shared" si="25"/>
        <v>1.255272505103306</v>
      </c>
      <c r="W230" s="89">
        <f t="shared" si="26"/>
        <v>4.4484035999999998E-2</v>
      </c>
      <c r="X230" s="41">
        <f>'140°C'!J85</f>
        <v>4129</v>
      </c>
      <c r="Y230" s="41">
        <f>'140°C'!K85</f>
        <v>140</v>
      </c>
      <c r="Z230" s="41">
        <f>'140°C'!L85</f>
        <v>1</v>
      </c>
      <c r="AA230" s="41" t="str">
        <f>'140°C'!M85</f>
        <v>H398</v>
      </c>
      <c r="AB230" s="41" t="str">
        <f>'140°C'!N85</f>
        <v>NA</v>
      </c>
    </row>
    <row r="231" spans="1:28">
      <c r="A231" s="99">
        <f t="shared" si="23"/>
        <v>0.88782798330878099</v>
      </c>
      <c r="B231" s="87">
        <f t="shared" si="24"/>
        <v>1.6244307045225E-2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  <c r="V231" s="101">
        <f t="shared" si="25"/>
        <v>1.5563025007672873</v>
      </c>
      <c r="W231" s="89">
        <f t="shared" si="26"/>
        <v>3.5012252000000001E-2</v>
      </c>
      <c r="X231" s="41">
        <f>'140°C'!J86</f>
        <v>4129</v>
      </c>
      <c r="Y231" s="41">
        <f>'140°C'!K86</f>
        <v>140</v>
      </c>
      <c r="Z231" s="41">
        <f>'140°C'!L86</f>
        <v>2</v>
      </c>
      <c r="AA231" s="41" t="str">
        <f>'140°C'!M86</f>
        <v>H398</v>
      </c>
      <c r="AB231" s="41" t="str">
        <f>'140°C'!N86</f>
        <v>NA</v>
      </c>
    </row>
    <row r="232" spans="1:28">
      <c r="A232" s="99">
        <f t="shared" si="23"/>
        <v>0.88782798330878099</v>
      </c>
      <c r="B232" s="87">
        <f t="shared" si="24"/>
        <v>1.6190970969570315E-2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  <c r="V232" s="101">
        <f t="shared" si="25"/>
        <v>1.5563025007672873</v>
      </c>
      <c r="W232" s="89">
        <f t="shared" si="26"/>
        <v>4.0960537999999998E-2</v>
      </c>
      <c r="X232" s="41">
        <f>'140°C'!J87</f>
        <v>4129</v>
      </c>
      <c r="Y232" s="41">
        <f>'140°C'!K87</f>
        <v>140</v>
      </c>
      <c r="Z232" s="41">
        <f>'140°C'!L87</f>
        <v>2</v>
      </c>
      <c r="AA232" s="41" t="str">
        <f>'140°C'!M87</f>
        <v>H398</v>
      </c>
      <c r="AB232" s="41" t="str">
        <f>'140°C'!N87</f>
        <v>NA</v>
      </c>
    </row>
    <row r="233" spans="1:28">
      <c r="A233" s="99">
        <f t="shared" si="23"/>
        <v>0.88782798330878099</v>
      </c>
      <c r="B233" s="87">
        <f t="shared" si="24"/>
        <v>1.6845620708985001E-2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  <c r="V233" s="101">
        <f t="shared" si="25"/>
        <v>1.8573324964312685</v>
      </c>
      <c r="W233" s="89">
        <f t="shared" si="26"/>
        <v>4.9653306000000001E-2</v>
      </c>
      <c r="X233" s="41">
        <f>'140°C'!J88</f>
        <v>4129</v>
      </c>
      <c r="Y233" s="41">
        <f>'140°C'!K88</f>
        <v>140</v>
      </c>
      <c r="Z233" s="41">
        <f>'140°C'!L88</f>
        <v>4</v>
      </c>
      <c r="AA233" s="41" t="str">
        <f>'140°C'!M88</f>
        <v>H398</v>
      </c>
      <c r="AB233" s="41" t="str">
        <f>'140°C'!N88</f>
        <v>NA</v>
      </c>
    </row>
    <row r="234" spans="1:28">
      <c r="A234" s="99">
        <f t="shared" si="23"/>
        <v>0.82845984303699727</v>
      </c>
      <c r="B234" s="87">
        <f t="shared" si="24"/>
        <v>1.7846760682037652E-2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  <c r="V234" s="101">
        <f t="shared" si="25"/>
        <v>1.8573324964312685</v>
      </c>
      <c r="W234" s="89">
        <f t="shared" si="26"/>
        <v>4.9463679000000003E-2</v>
      </c>
      <c r="X234" s="41">
        <f>'140°C'!J89</f>
        <v>4129</v>
      </c>
      <c r="Y234" s="41">
        <f>'140°C'!K89</f>
        <v>140</v>
      </c>
      <c r="Z234" s="41">
        <f>'140°C'!L89</f>
        <v>4</v>
      </c>
      <c r="AA234" s="41" t="str">
        <f>'140°C'!M89</f>
        <v>H398</v>
      </c>
      <c r="AB234" s="41" t="str">
        <f>'140°C'!N89</f>
        <v>NA</v>
      </c>
    </row>
    <row r="235" spans="1:28">
      <c r="A235" s="99">
        <f t="shared" si="23"/>
        <v>0.82845984303699727</v>
      </c>
      <c r="B235" s="87">
        <f t="shared" si="24"/>
        <v>1.5949309212696036E-2</v>
      </c>
      <c r="C235">
        <f>fossil!J90</f>
        <v>3951</v>
      </c>
      <c r="D235" t="str">
        <f>fossil!K90</f>
        <v>NBG</v>
      </c>
      <c r="E235">
        <f>fossil!L90</f>
        <v>8</v>
      </c>
      <c r="F235" t="str">
        <f>fossil!M90</f>
        <v>G483</v>
      </c>
      <c r="G235">
        <f>fossil!N90</f>
        <v>0</v>
      </c>
      <c r="V235" s="101">
        <f t="shared" si="25"/>
        <v>2.0334237554869499</v>
      </c>
      <c r="W235" s="89">
        <f t="shared" si="26"/>
        <v>5.9623403999999998E-2</v>
      </c>
      <c r="X235" s="41">
        <f>'140°C'!J90</f>
        <v>4129</v>
      </c>
      <c r="Y235" s="41">
        <f>'140°C'!K90</f>
        <v>140</v>
      </c>
      <c r="Z235" s="41">
        <f>'140°C'!L90</f>
        <v>6</v>
      </c>
      <c r="AA235" s="41" t="str">
        <f>'140°C'!M90</f>
        <v>H398</v>
      </c>
      <c r="AB235" s="41" t="str">
        <f>'140°C'!N90</f>
        <v>NA</v>
      </c>
    </row>
    <row r="236" spans="1:28">
      <c r="A236" s="99">
        <f t="shared" si="23"/>
        <v>0.82845984303699727</v>
      </c>
      <c r="B236" s="87">
        <f t="shared" si="24"/>
        <v>1.7391745100153989E-2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  <c r="V236" s="101">
        <f t="shared" si="25"/>
        <v>2.0334237554869499</v>
      </c>
      <c r="W236" s="89">
        <f t="shared" si="26"/>
        <v>5.3708230000000003E-2</v>
      </c>
      <c r="X236" s="41">
        <f>'140°C'!J91</f>
        <v>4129</v>
      </c>
      <c r="Y236" s="41">
        <f>'140°C'!K91</f>
        <v>140</v>
      </c>
      <c r="Z236" s="41">
        <f>'140°C'!L91</f>
        <v>6</v>
      </c>
      <c r="AA236" s="41" t="str">
        <f>'140°C'!M91</f>
        <v>H398</v>
      </c>
      <c r="AB236" s="41" t="str">
        <f>'140°C'!N91</f>
        <v>NA</v>
      </c>
    </row>
    <row r="237" spans="1:28">
      <c r="A237" s="99">
        <f t="shared" si="23"/>
        <v>0.82845984303699727</v>
      </c>
      <c r="B237" s="87">
        <f t="shared" si="24"/>
        <v>1.5979792853708874E-2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  <c r="V237" s="101">
        <f t="shared" si="25"/>
        <v>2.1583624920952498</v>
      </c>
      <c r="W237" s="89">
        <f t="shared" si="26"/>
        <v>6.1447599999999998E-2</v>
      </c>
      <c r="X237" s="41">
        <f>'140°C'!J92</f>
        <v>4129</v>
      </c>
      <c r="Y237" s="41">
        <f>'140°C'!K92</f>
        <v>140</v>
      </c>
      <c r="Z237" s="41">
        <f>'140°C'!L92</f>
        <v>8</v>
      </c>
      <c r="AA237" s="41" t="str">
        <f>'140°C'!M92</f>
        <v>H398</v>
      </c>
      <c r="AB237" s="41" t="str">
        <f>'140°C'!N92</f>
        <v>NA</v>
      </c>
    </row>
    <row r="238" spans="1:28">
      <c r="A238" s="99">
        <f t="shared" si="23"/>
        <v>0.82845984303699727</v>
      </c>
      <c r="B238" s="87">
        <f t="shared" si="24"/>
        <v>1.6786882116221577E-2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  <c r="V238" s="101">
        <f t="shared" si="25"/>
        <v>2.1583624920952498</v>
      </c>
      <c r="W238" s="89">
        <f t="shared" si="26"/>
        <v>5.9897950999999998E-2</v>
      </c>
      <c r="X238" s="41">
        <f>'140°C'!J93</f>
        <v>4129</v>
      </c>
      <c r="Y238" s="41">
        <f>'140°C'!K93</f>
        <v>140</v>
      </c>
      <c r="Z238" s="41">
        <f>'140°C'!L93</f>
        <v>8</v>
      </c>
      <c r="AA238" s="41" t="str">
        <f>'140°C'!M93</f>
        <v>H398</v>
      </c>
      <c r="AB238" s="41" t="str">
        <f>'140°C'!N93</f>
        <v>NA</v>
      </c>
    </row>
    <row r="239" spans="1:28">
      <c r="A239" s="99">
        <f t="shared" si="23"/>
        <v>0.82845984303699727</v>
      </c>
      <c r="B239" s="87">
        <f t="shared" si="24"/>
        <v>1.7280151535187232E-2</v>
      </c>
      <c r="C239">
        <f>fossil!J94</f>
        <v>3955</v>
      </c>
      <c r="D239" t="str">
        <f>fossil!K94</f>
        <v>NBG</v>
      </c>
      <c r="E239">
        <f>fossil!L94</f>
        <v>8</v>
      </c>
      <c r="F239" t="str">
        <f>fossil!M94</f>
        <v>G483</v>
      </c>
      <c r="G239">
        <f>fossil!N94</f>
        <v>0</v>
      </c>
      <c r="V239" s="101">
        <f t="shared" si="25"/>
        <v>2.6354837468149119</v>
      </c>
      <c r="W239" s="89">
        <f t="shared" si="26"/>
        <v>8.4333564999999999E-2</v>
      </c>
      <c r="X239" s="41">
        <f>'140°C'!J94</f>
        <v>4129</v>
      </c>
      <c r="Y239" s="41">
        <f>'140°C'!K94</f>
        <v>140</v>
      </c>
      <c r="Z239" s="41">
        <f>'140°C'!L94</f>
        <v>24</v>
      </c>
      <c r="AA239" s="41" t="str">
        <f>'140°C'!M94</f>
        <v>H398</v>
      </c>
      <c r="AB239" s="41" t="str">
        <f>'140°C'!N94</f>
        <v>NA</v>
      </c>
    </row>
    <row r="240" spans="1:28">
      <c r="A240" s="99">
        <f t="shared" si="23"/>
        <v>0.82845984303699727</v>
      </c>
      <c r="B240" s="87">
        <f t="shared" si="24"/>
        <v>1.5877471810872828E-2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  <c r="V240" s="101">
        <f t="shared" si="25"/>
        <v>2.6354837468149119</v>
      </c>
      <c r="W240" s="89">
        <f t="shared" si="26"/>
        <v>8.2491558000000006E-2</v>
      </c>
      <c r="X240" s="41">
        <f>'140°C'!J95</f>
        <v>4129</v>
      </c>
      <c r="Y240" s="41">
        <f>'140°C'!K95</f>
        <v>140</v>
      </c>
      <c r="Z240" s="41">
        <f>'140°C'!L95</f>
        <v>24</v>
      </c>
      <c r="AA240" s="41" t="str">
        <f>'140°C'!M95</f>
        <v>H398</v>
      </c>
      <c r="AB240" s="41" t="str">
        <f>'140°C'!N95</f>
        <v>NA</v>
      </c>
    </row>
    <row r="241" spans="1:28">
      <c r="A241" s="99">
        <f t="shared" si="23"/>
        <v>0.82845984303699727</v>
      </c>
      <c r="B241" s="87">
        <f t="shared" si="24"/>
        <v>1.6249189159375649E-2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  <c r="V241" s="101">
        <f t="shared" si="25"/>
        <v>2.9365137424788932</v>
      </c>
      <c r="W241" s="89">
        <f t="shared" si="26"/>
        <v>0.110399463</v>
      </c>
      <c r="X241" s="41">
        <f>'140°C'!J96</f>
        <v>4129</v>
      </c>
      <c r="Y241" s="41">
        <f>'140°C'!K96</f>
        <v>140</v>
      </c>
      <c r="Z241" s="41">
        <f>'140°C'!L96</f>
        <v>48</v>
      </c>
      <c r="AA241" s="41" t="str">
        <f>'140°C'!M96</f>
        <v>G483</v>
      </c>
      <c r="AB241" s="41" t="str">
        <f>'140°C'!N96</f>
        <v>NA</v>
      </c>
    </row>
    <row r="242" spans="1:28">
      <c r="A242" s="99">
        <f t="shared" si="23"/>
        <v>0.98665736992021802</v>
      </c>
      <c r="B242" s="87">
        <f t="shared" si="24"/>
        <v>1.5272363215793217E-2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  <c r="V242" s="101">
        <f t="shared" si="25"/>
        <v>2.9365137424788932</v>
      </c>
      <c r="W242" s="89">
        <f t="shared" si="26"/>
        <v>0.10173082899999999</v>
      </c>
      <c r="X242" s="41">
        <f>'140°C'!J97</f>
        <v>4129</v>
      </c>
      <c r="Y242" s="41">
        <f>'140°C'!K97</f>
        <v>140</v>
      </c>
      <c r="Z242" s="41">
        <f>'140°C'!L97</f>
        <v>48</v>
      </c>
      <c r="AA242" s="41" t="str">
        <f>'140°C'!M97</f>
        <v>G483</v>
      </c>
      <c r="AB242" s="41" t="str">
        <f>'140°C'!N97</f>
        <v>NA</v>
      </c>
    </row>
    <row r="243" spans="1:28">
      <c r="A243" s="99">
        <f t="shared" si="23"/>
        <v>0.98665736992021802</v>
      </c>
      <c r="B243" s="87">
        <f t="shared" si="24"/>
        <v>1.9592004406061021E-2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  <c r="Q243"/>
      <c r="R243"/>
      <c r="S243"/>
      <c r="V243" s="101">
        <f t="shared" si="25"/>
        <v>2.9365137424788932</v>
      </c>
      <c r="W243" s="89">
        <f t="shared" si="26"/>
        <v>9.2793929999999997E-2</v>
      </c>
      <c r="X243" s="41">
        <f>'140°C'!J98</f>
        <v>4129</v>
      </c>
      <c r="Y243" s="41">
        <f>'140°C'!K98</f>
        <v>140</v>
      </c>
      <c r="Z243" s="41">
        <f>'140°C'!L98</f>
        <v>48</v>
      </c>
      <c r="AA243" s="41" t="str">
        <f>'140°C'!M98</f>
        <v>H398</v>
      </c>
      <c r="AB243" s="41" t="str">
        <f>'140°C'!N98</f>
        <v>NA</v>
      </c>
    </row>
    <row r="244" spans="1:28">
      <c r="A244" s="99">
        <f t="shared" si="23"/>
        <v>0.98665736992021802</v>
      </c>
      <c r="B244" s="87">
        <f t="shared" si="24"/>
        <v>1.589032136687599E-2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  <c r="V244" s="101">
        <f t="shared" si="25"/>
        <v>2.9365137424788932</v>
      </c>
      <c r="W244" s="89">
        <f t="shared" si="26"/>
        <v>8.9439648999999996E-2</v>
      </c>
      <c r="X244" s="41">
        <f>'140°C'!J99</f>
        <v>4129</v>
      </c>
      <c r="Y244" s="41">
        <f>'140°C'!K99</f>
        <v>140</v>
      </c>
      <c r="Z244" s="41">
        <f>'140°C'!L99</f>
        <v>48</v>
      </c>
      <c r="AA244" s="41" t="str">
        <f>'140°C'!M99</f>
        <v>H398</v>
      </c>
      <c r="AB244" s="41" t="str">
        <f>'140°C'!N99</f>
        <v>NA</v>
      </c>
    </row>
    <row r="245" spans="1:28">
      <c r="A245" s="99">
        <f t="shared" si="23"/>
        <v>0.98665736992021802</v>
      </c>
      <c r="B245" s="87">
        <f t="shared" si="24"/>
        <v>1.4593094714262449E-2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  <c r="V245" s="101">
        <f t="shared" si="25"/>
        <v>3.1126050015345745</v>
      </c>
      <c r="W245" s="89">
        <f t="shared" si="26"/>
        <v>8.9950573000000006E-2</v>
      </c>
      <c r="X245" s="41">
        <f>'140°C'!J100</f>
        <v>4129</v>
      </c>
      <c r="Y245" s="41">
        <f>'140°C'!K100</f>
        <v>140</v>
      </c>
      <c r="Z245" s="41">
        <f>'140°C'!L100</f>
        <v>72</v>
      </c>
      <c r="AA245" s="41" t="str">
        <f>'140°C'!M100</f>
        <v>H398</v>
      </c>
      <c r="AB245" s="41" t="str">
        <f>'140°C'!N100</f>
        <v>NA</v>
      </c>
    </row>
    <row r="246" spans="1:28">
      <c r="A246" s="99">
        <f t="shared" si="23"/>
        <v>1.1243703945649468</v>
      </c>
      <c r="B246" s="87">
        <f t="shared" si="24"/>
        <v>1.5668392503699918E-2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  <c r="V246" s="101">
        <f t="shared" si="25"/>
        <v>3.1126050015345745</v>
      </c>
      <c r="W246" s="89">
        <f t="shared" si="26"/>
        <v>0.10155211</v>
      </c>
      <c r="X246" s="41">
        <f>'140°C'!J101</f>
        <v>4129</v>
      </c>
      <c r="Y246" s="41">
        <f>'140°C'!K101</f>
        <v>140</v>
      </c>
      <c r="Z246" s="41">
        <f>'140°C'!L101</f>
        <v>72</v>
      </c>
      <c r="AA246" s="41" t="str">
        <f>'140°C'!M101</f>
        <v>H398</v>
      </c>
      <c r="AB246" s="41" t="str">
        <f>'140°C'!N101</f>
        <v>NA</v>
      </c>
    </row>
    <row r="247" spans="1:28">
      <c r="A247" s="99">
        <f t="shared" si="23"/>
        <v>1.1243703945649468</v>
      </c>
      <c r="B247" s="87">
        <f t="shared" si="24"/>
        <v>1.7626379117552077E-2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  <c r="V247" s="101">
        <f t="shared" si="25"/>
        <v>3.2375437381428744</v>
      </c>
      <c r="W247" s="89">
        <f t="shared" si="26"/>
        <v>0.106361386</v>
      </c>
      <c r="X247" s="41">
        <f>'140°C'!J102</f>
        <v>4129</v>
      </c>
      <c r="Y247" s="41">
        <f>'140°C'!K102</f>
        <v>140</v>
      </c>
      <c r="Z247" s="41">
        <f>'140°C'!L102</f>
        <v>96</v>
      </c>
      <c r="AA247" s="41" t="str">
        <f>'140°C'!M102</f>
        <v>H398</v>
      </c>
      <c r="AB247" s="41" t="str">
        <f>'140°C'!N102</f>
        <v>NA</v>
      </c>
    </row>
    <row r="248" spans="1:28">
      <c r="A248" s="99">
        <f t="shared" si="23"/>
        <v>1.237123717100808</v>
      </c>
      <c r="B248" s="87">
        <f t="shared" si="24"/>
        <v>1.5724654517511046E-2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  <c r="V248" s="101">
        <f t="shared" si="25"/>
        <v>3.2375437381428744</v>
      </c>
      <c r="W248" s="89">
        <f t="shared" si="26"/>
        <v>0.114204137</v>
      </c>
      <c r="X248" s="41">
        <f>'140°C'!J103</f>
        <v>4129</v>
      </c>
      <c r="Y248" s="41">
        <f>'140°C'!K103</f>
        <v>140</v>
      </c>
      <c r="Z248" s="41">
        <f>'140°C'!L103</f>
        <v>96</v>
      </c>
      <c r="AA248" s="41" t="str">
        <f>'140°C'!M103</f>
        <v>H398</v>
      </c>
      <c r="AB248" s="41" t="str">
        <f>'140°C'!N103</f>
        <v>NA</v>
      </c>
    </row>
    <row r="249" spans="1:28">
      <c r="A249" s="99">
        <f t="shared" si="23"/>
        <v>1.237123717100808</v>
      </c>
      <c r="B249" s="87">
        <f t="shared" si="24"/>
        <v>1.5666762042655696E-2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  <c r="V249" s="101">
        <f t="shared" si="25"/>
        <v>3.3344537511509307</v>
      </c>
      <c r="W249" s="89">
        <f t="shared" si="26"/>
        <v>0.114974443</v>
      </c>
      <c r="X249" s="41">
        <f>'140°C'!J104</f>
        <v>4129</v>
      </c>
      <c r="Y249" s="41">
        <f>'140°C'!K104</f>
        <v>140</v>
      </c>
      <c r="Z249" s="41">
        <f>'140°C'!L104</f>
        <v>120</v>
      </c>
      <c r="AA249" s="41" t="str">
        <f>'140°C'!M104</f>
        <v>H398</v>
      </c>
      <c r="AB249" s="41" t="str">
        <f>'140°C'!N104</f>
        <v>NA</v>
      </c>
    </row>
    <row r="250" spans="1:28">
      <c r="A250" s="99">
        <f t="shared" si="23"/>
        <v>1.237123717100808</v>
      </c>
      <c r="B250" s="87">
        <f t="shared" si="24"/>
        <v>1.5720257386859934E-2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  <c r="V250" s="101">
        <f t="shared" si="25"/>
        <v>3.3344537511509307</v>
      </c>
      <c r="W250" s="89">
        <f t="shared" si="26"/>
        <v>0.10704865299999999</v>
      </c>
      <c r="X250" s="41">
        <f>'140°C'!J105</f>
        <v>4129</v>
      </c>
      <c r="Y250" s="41">
        <f>'140°C'!K105</f>
        <v>140</v>
      </c>
      <c r="Z250" s="41">
        <f>'140°C'!L105</f>
        <v>120</v>
      </c>
      <c r="AA250" s="41" t="str">
        <f>'140°C'!M105</f>
        <v>H398</v>
      </c>
      <c r="AB250" s="41" t="str">
        <f>'140°C'!N105</f>
        <v>NA</v>
      </c>
    </row>
    <row r="251" spans="1:28">
      <c r="A251" s="99">
        <f t="shared" si="23"/>
        <v>1.237123717100808</v>
      </c>
      <c r="B251" s="87">
        <f t="shared" si="24"/>
        <v>1.7664368616215058E-2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  <c r="V251"/>
      <c r="W251"/>
      <c r="X251"/>
    </row>
    <row r="252" spans="1:28">
      <c r="A252" s="99">
        <f t="shared" si="23"/>
        <v>1.237123717100808</v>
      </c>
      <c r="B252" s="87">
        <f t="shared" si="24"/>
        <v>1.9813884217240806E-2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</row>
    <row r="253" spans="1:28">
      <c r="A253" s="99">
        <f t="shared" si="23"/>
        <v>1.237123717100808</v>
      </c>
      <c r="B253" s="87">
        <f t="shared" si="24"/>
        <v>1.7582859231129035E-2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</row>
    <row r="254" spans="1:28">
      <c r="A254" s="99">
        <f t="shared" si="23"/>
        <v>1.237123717100808</v>
      </c>
      <c r="B254" s="87">
        <f t="shared" si="24"/>
        <v>1.5812955046372954E-2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</row>
    <row r="255" spans="1:28">
      <c r="A255" s="99">
        <f t="shared" si="23"/>
        <v>1.237123717100808</v>
      </c>
      <c r="B255" s="87">
        <f t="shared" si="24"/>
        <v>1.5810835844730545E-2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</row>
    <row r="256" spans="1:28">
      <c r="A256" s="99">
        <f t="shared" si="23"/>
        <v>1.237123717100808</v>
      </c>
      <c r="B256" s="87">
        <f t="shared" si="24"/>
        <v>1.685526466649977E-2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</row>
    <row r="257" spans="1:7">
      <c r="A257" s="99">
        <f t="shared" si="23"/>
        <v>1.2026925018914341</v>
      </c>
      <c r="B257" s="87">
        <f t="shared" si="24"/>
        <v>1.6225180548635761E-2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</row>
    <row r="258" spans="1:7">
      <c r="A258" s="99">
        <f t="shared" si="23"/>
        <v>1.1453143988066168</v>
      </c>
      <c r="B258" s="87">
        <f t="shared" si="24"/>
        <v>1.5293436319696159E-2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</row>
    <row r="259" spans="1:7">
      <c r="A259" s="99">
        <f t="shared" si="23"/>
        <v>1.1453143988066168</v>
      </c>
      <c r="B259" s="87">
        <f t="shared" si="24"/>
        <v>1.3092686804564001E-2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</row>
    <row r="260" spans="1:7">
      <c r="A260" s="99">
        <f t="shared" si="23"/>
        <v>1.1399653702547243</v>
      </c>
      <c r="B260" s="87">
        <f t="shared" si="24"/>
        <v>1.4558553942799498E-2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</row>
    <row r="261" spans="1:7">
      <c r="A261" s="99">
        <f t="shared" si="23"/>
        <v>1.1453143988066168</v>
      </c>
      <c r="B261" s="87">
        <f t="shared" si="24"/>
        <v>1.5947530734975124E-2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</row>
    <row r="262" spans="1:7">
      <c r="A262" s="99">
        <f t="shared" si="23"/>
        <v>1.1453143988066168</v>
      </c>
      <c r="B262" s="87">
        <f t="shared" si="24"/>
        <v>1.5322226514399304E-2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</row>
    <row r="263" spans="1:7">
      <c r="A263" s="99">
        <f t="shared" si="23"/>
        <v>1.1453143988066168</v>
      </c>
      <c r="B263" s="87">
        <f t="shared" si="24"/>
        <v>1.5370564681275857E-2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</row>
    <row r="264" spans="1:7">
      <c r="A264"/>
      <c r="B264"/>
    </row>
    <row r="265" spans="1:7">
      <c r="A265"/>
      <c r="B265"/>
    </row>
    <row r="266" spans="1:7">
      <c r="A266"/>
      <c r="B266"/>
    </row>
    <row r="267" spans="1:7">
      <c r="A267"/>
      <c r="B267"/>
    </row>
  </sheetData>
  <mergeCells count="2">
    <mergeCell ref="D4:D5"/>
    <mergeCell ref="B5:C5"/>
  </mergeCells>
  <conditionalFormatting sqref="B148:B263">
    <cfRule type="cellIs" dxfId="1" priority="1" operator="greaterThan">
      <formula>0.025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C269"/>
  <sheetViews>
    <sheetView topLeftCell="A16" zoomScale="70" zoomScaleNormal="70" workbookViewId="0">
      <selection activeCell="J46" sqref="J46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15" width="9.125" style="41" customWidth="1"/>
    <col min="16" max="16" width="11.875" style="41" bestFit="1" customWidth="1"/>
    <col min="17" max="17" width="11.375" style="41" bestFit="1" customWidth="1"/>
    <col min="18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">
        <v>13</v>
      </c>
      <c r="M1" s="52">
        <f>AVERAGE(L3:M3)</f>
        <v>4.6852995998748301E-2</v>
      </c>
      <c r="Q1" s="52">
        <v>1</v>
      </c>
      <c r="U1" s="52">
        <v>0.5</v>
      </c>
    </row>
    <row r="2" spans="1:29">
      <c r="A2" s="16"/>
      <c r="J2" s="104" t="s">
        <v>24</v>
      </c>
      <c r="K2" s="111" t="s">
        <v>35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/>
      <c r="AA2" s="42" t="str">
        <f>D24</f>
        <v>Ile 80˚C</v>
      </c>
      <c r="AB2" s="43" t="str">
        <f>F24</f>
        <v>Ile 110˚C</v>
      </c>
      <c r="AC2" s="43" t="str">
        <f>H24</f>
        <v>Ile 140˚C</v>
      </c>
    </row>
    <row r="3" spans="1:29" ht="18">
      <c r="A3" s="113" t="str">
        <f>CONCATENATE("Racemization ",A1)</f>
        <v>Racemization Ile</v>
      </c>
      <c r="J3" s="109">
        <v>8</v>
      </c>
      <c r="K3" s="44">
        <f>LOG(J3)</f>
        <v>0.90308998699194354</v>
      </c>
      <c r="L3" s="45">
        <f t="shared" ref="L3:L23" si="0">(K3^3*B$17)+(K3^2*C$17)+(K3*$D$17)+$E$17</f>
        <v>1.7776796632641284E-2</v>
      </c>
      <c r="M3" s="45">
        <f t="shared" ref="M3:M23" si="1">(K3^3*B$18)+(K3^2*C$18)+(K3*$D$18)+$E$18</f>
        <v>7.5929195364855318E-2</v>
      </c>
      <c r="N3" s="109">
        <v>40</v>
      </c>
      <c r="O3" s="44">
        <f>LOG(N3)</f>
        <v>1.6020599913279623</v>
      </c>
      <c r="P3" s="45">
        <f t="shared" ref="P3:P23" si="2">(O3^3*B$18)+(O3^2*C$18)+(O3*$D$18)+$E$18</f>
        <v>1.403138487276788E-2</v>
      </c>
      <c r="Q3" s="45">
        <f t="shared" ref="Q3:Q23" si="3">(O3^3*B$19)+(O3^2*C$19)+(O3*$D$19)+$E$19</f>
        <v>-7.1945161341822494E-2</v>
      </c>
      <c r="R3" s="109">
        <v>30</v>
      </c>
      <c r="S3" s="44">
        <f>LOG(R3)</f>
        <v>1.4771212547196624</v>
      </c>
      <c r="T3" s="45">
        <f t="shared" ref="T3:T23" si="4">(S3^3*B$19)+(S3^2*C$19)+(S3*$D$19)+$E$19</f>
        <v>-0.11944885379200493</v>
      </c>
      <c r="U3" s="45">
        <f t="shared" ref="U3:U23" si="5">(S3^3*B$20)+(S3^2*C$20)+(S3*$D$20)+$E$20</f>
        <v>4.4230439473359529E-2</v>
      </c>
      <c r="V3"/>
      <c r="X3" s="2" t="s">
        <v>8</v>
      </c>
      <c r="Z3" s="122">
        <f>SUM(L25:L45)</f>
        <v>5.1452632149593933E-2</v>
      </c>
      <c r="AA3" s="20">
        <f>SUM(P25:P45)</f>
        <v>0.35611565178487747</v>
      </c>
      <c r="AB3" s="41">
        <f>SUM(AC3+AA3+Z3)</f>
        <v>1.9905065142262637</v>
      </c>
      <c r="AC3" s="20">
        <f>SUM(T25:T45)</f>
        <v>1.5829382302917923</v>
      </c>
    </row>
    <row r="4" spans="1:29">
      <c r="A4" s="3"/>
      <c r="B4" s="3"/>
      <c r="D4" s="175"/>
      <c r="E4" s="3"/>
      <c r="F4" s="3"/>
      <c r="J4" s="110">
        <f>10^K4</f>
        <v>8.2554366785864683</v>
      </c>
      <c r="K4" s="44">
        <f>K$3+((K$23-K$3)*0.05)</f>
        <v>0.91674005059513042</v>
      </c>
      <c r="L4" s="45">
        <f t="shared" si="0"/>
        <v>1.7590407408842629E-2</v>
      </c>
      <c r="M4" s="45">
        <f t="shared" si="1"/>
        <v>7.4921635816940918E-2</v>
      </c>
      <c r="N4" s="110">
        <f>10^O4</f>
        <v>45.384284390880921</v>
      </c>
      <c r="O4" s="44">
        <f>O$3+((O$23-O$3)*0.05)</f>
        <v>1.656905491978365</v>
      </c>
      <c r="P4" s="45">
        <f t="shared" si="2"/>
        <v>8.5385330759380623E-3</v>
      </c>
      <c r="Q4" s="45">
        <f t="shared" si="3"/>
        <v>-5.2014651775597553E-2</v>
      </c>
      <c r="R4" s="110">
        <f>10^S4</f>
        <v>38.744823979305586</v>
      </c>
      <c r="S4" s="44">
        <f>S$3+((S$23-S$3)*0.05)</f>
        <v>1.5882136922004801</v>
      </c>
      <c r="T4" s="45">
        <f t="shared" si="4"/>
        <v>-7.7076350381851289E-2</v>
      </c>
      <c r="U4" s="45">
        <f t="shared" si="5"/>
        <v>4.8487506140600295E-2</v>
      </c>
      <c r="V4"/>
      <c r="Z4" s="54">
        <f>Z5/10000000</f>
        <v>9.9999999999999995E-7</v>
      </c>
      <c r="AA4" s="54">
        <f>AA5/50</f>
        <v>0.02</v>
      </c>
      <c r="AB4" s="47">
        <v>0.9999999999999849</v>
      </c>
      <c r="AC4" s="23">
        <f>AC5*15</f>
        <v>45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8.5190293442688496</v>
      </c>
      <c r="K5" s="44">
        <f>K$3+((K$23-K$3)*0.1)</f>
        <v>0.9303901141983173</v>
      </c>
      <c r="L5" s="45">
        <f t="shared" si="0"/>
        <v>1.7396003934548238E-2</v>
      </c>
      <c r="M5" s="45">
        <f t="shared" si="1"/>
        <v>7.3903987520154826E-2</v>
      </c>
      <c r="N5" s="110">
        <f t="shared" ref="N5:N22" si="7">10^O5</f>
        <v>51.493331741808966</v>
      </c>
      <c r="O5" s="44">
        <f>O$3+((O$23-O$3)*0.1)</f>
        <v>1.711750992628768</v>
      </c>
      <c r="P5" s="45">
        <f t="shared" si="2"/>
        <v>2.9934224851348862E-3</v>
      </c>
      <c r="Q5" s="45">
        <f t="shared" si="3"/>
        <v>-3.2787798374702692E-2</v>
      </c>
      <c r="R5" s="110">
        <f t="shared" ref="R5:R22" si="8">10^S5</f>
        <v>50.038712839579098</v>
      </c>
      <c r="S5" s="44">
        <f>S$3+((S$23-S$3)*0.1)</f>
        <v>1.6993061296812981</v>
      </c>
      <c r="T5" s="45">
        <f t="shared" si="4"/>
        <v>-3.7083684003824724E-2</v>
      </c>
      <c r="U5" s="45">
        <f t="shared" si="5"/>
        <v>5.2854718388028556E-2</v>
      </c>
      <c r="V5"/>
      <c r="X5" s="3"/>
      <c r="Z5" s="45">
        <v>10</v>
      </c>
      <c r="AA5" s="9">
        <v>1</v>
      </c>
      <c r="AB5" s="9">
        <v>1</v>
      </c>
      <c r="AC5" s="9">
        <v>3</v>
      </c>
    </row>
    <row r="6" spans="1:29">
      <c r="A6" s="53"/>
      <c r="B6" s="3">
        <f>'140°C'!A1</f>
        <v>140</v>
      </c>
      <c r="C6" s="15" t="s">
        <v>12</v>
      </c>
      <c r="D6" s="3">
        <f>AC4</f>
        <v>45</v>
      </c>
      <c r="E6" s="6">
        <f>1/(B6+273.15)</f>
        <v>2.4204284158296022E-3</v>
      </c>
      <c r="F6" s="7">
        <f>LN(D6)</f>
        <v>3.8066624897703196</v>
      </c>
      <c r="G6" s="3"/>
      <c r="H6" s="3"/>
      <c r="J6" s="110">
        <f t="shared" si="6"/>
        <v>8.7910384143289377</v>
      </c>
      <c r="K6" s="44">
        <f>K$3+((K$23-K$3)*0.15)</f>
        <v>0.94404017780150418</v>
      </c>
      <c r="L6" s="45">
        <f t="shared" si="0"/>
        <v>1.7196005448311485E-2</v>
      </c>
      <c r="M6" s="45">
        <f t="shared" si="1"/>
        <v>7.2876376833272208E-2</v>
      </c>
      <c r="N6" s="110">
        <f t="shared" si="7"/>
        <v>58.424700300105819</v>
      </c>
      <c r="O6" s="44">
        <f>O$3+((O$23-O$3)*0.15)</f>
        <v>1.7665964932791707</v>
      </c>
      <c r="P6" s="45">
        <f t="shared" si="2"/>
        <v>-2.5957504759831773E-3</v>
      </c>
      <c r="Q6" s="45">
        <f t="shared" si="3"/>
        <v>-1.436329738101394E-2</v>
      </c>
      <c r="R6" s="110">
        <f t="shared" si="8"/>
        <v>64.624704037350313</v>
      </c>
      <c r="S6" s="44">
        <f>S$3+((S$23-S$3)*0.15)</f>
        <v>1.8103985671621157</v>
      </c>
      <c r="T6" s="45">
        <f t="shared" si="4"/>
        <v>-2.9107604181743962E-4</v>
      </c>
      <c r="U6" s="45">
        <f t="shared" si="5"/>
        <v>5.7293412590406489E-2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9.0717326210642195</v>
      </c>
      <c r="K7" s="44">
        <f>K$3+((K$23-K$3)*0.2)</f>
        <v>0.95769024140469106</v>
      </c>
      <c r="L7" s="45">
        <f t="shared" si="0"/>
        <v>1.699283118868547E-2</v>
      </c>
      <c r="M7" s="45">
        <f t="shared" si="1"/>
        <v>7.1838930115068228E-2</v>
      </c>
      <c r="N7" s="110">
        <f t="shared" si="7"/>
        <v>66.289080346799736</v>
      </c>
      <c r="O7" s="44">
        <f>O$3+((O$23-O$3)*0.2)</f>
        <v>1.8214419939295736</v>
      </c>
      <c r="P7" s="45">
        <f t="shared" si="2"/>
        <v>-8.2207893837577817E-3</v>
      </c>
      <c r="Q7" s="45">
        <f t="shared" si="3"/>
        <v>3.1601549635947856E-3</v>
      </c>
      <c r="R7" s="110">
        <f t="shared" si="8"/>
        <v>83.462426088061889</v>
      </c>
      <c r="S7" s="44">
        <f>S$3+((S$23-S$3)*0.2)</f>
        <v>1.9214910046429337</v>
      </c>
      <c r="T7" s="45">
        <f t="shared" si="4"/>
        <v>3.2481252120278969E-2</v>
      </c>
      <c r="U7" s="45">
        <f t="shared" si="5"/>
        <v>6.1764925122496372E-2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0.02</v>
      </c>
      <c r="E8" s="6">
        <f>1/(B8+273.15)</f>
        <v>2.831657935721365E-3</v>
      </c>
      <c r="F8" s="7">
        <f>LN(D8)</f>
        <v>-3.912023005428146</v>
      </c>
      <c r="J8" s="110">
        <f t="shared" si="6"/>
        <v>9.3613892772828624</v>
      </c>
      <c r="K8" s="44">
        <f>K$3+((K$23-K$3)*0.25)</f>
        <v>0.97134030500787794</v>
      </c>
      <c r="L8" s="45">
        <f t="shared" si="0"/>
        <v>1.6788900394223233E-2</v>
      </c>
      <c r="M8" s="45">
        <f t="shared" si="1"/>
        <v>7.0791773724318025E-2</v>
      </c>
      <c r="N8" s="110">
        <f t="shared" si="7"/>
        <v>75.212061861727904</v>
      </c>
      <c r="O8" s="44">
        <f>O$3+((O$23-O$3)*0.25)</f>
        <v>1.8762874945799763</v>
      </c>
      <c r="P8" s="45">
        <f t="shared" si="2"/>
        <v>-1.3873497814530414E-2</v>
      </c>
      <c r="Q8" s="45">
        <f t="shared" si="3"/>
        <v>1.9683862417247511E-2</v>
      </c>
      <c r="R8" s="110">
        <f t="shared" si="8"/>
        <v>107.79123358892534</v>
      </c>
      <c r="S8" s="44">
        <f>S$3+((S$23-S$3)*0.25)</f>
        <v>2.0325834421237516</v>
      </c>
      <c r="T8" s="45">
        <f t="shared" si="4"/>
        <v>6.0413079098572853E-2</v>
      </c>
      <c r="U8" s="45">
        <f t="shared" si="5"/>
        <v>6.6230592359060356E-2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9.9999999999999995E-7</v>
      </c>
      <c r="E9" s="6">
        <f>1/(B9+273.15)</f>
        <v>3.5316969803990822E-3</v>
      </c>
      <c r="F9" s="7">
        <f>LN(D9)</f>
        <v>-13.815510557964274</v>
      </c>
      <c r="J9" s="110">
        <f t="shared" si="6"/>
        <v>9.6602945502758821</v>
      </c>
      <c r="K9" s="44">
        <f>K$3+((K$23-K$3)*0.3)</f>
        <v>0.98499036861106493</v>
      </c>
      <c r="L9" s="45">
        <f t="shared" si="0"/>
        <v>1.6586632303477927E-2</v>
      </c>
      <c r="M9" s="45">
        <f t="shared" si="1"/>
        <v>6.9735034019796749E-2</v>
      </c>
      <c r="N9" s="110">
        <f t="shared" si="7"/>
        <v>85.336140128929742</v>
      </c>
      <c r="O9" s="44">
        <f>O$3+((O$23-O$3)*0.3)</f>
        <v>1.9311329952303793</v>
      </c>
      <c r="P9" s="45">
        <f t="shared" si="2"/>
        <v>-1.9545679344642672E-2</v>
      </c>
      <c r="Q9" s="45">
        <f t="shared" si="3"/>
        <v>3.5109128738069706E-2</v>
      </c>
      <c r="R9" s="110">
        <f t="shared" si="8"/>
        <v>139.21174573050399</v>
      </c>
      <c r="S9" s="44">
        <f>S$3+((S$23-S$3)*0.3)</f>
        <v>2.1436758796045692</v>
      </c>
      <c r="T9" s="45">
        <f t="shared" si="4"/>
        <v>8.2684183509172171E-2</v>
      </c>
      <c r="U9" s="45">
        <f t="shared" si="5"/>
        <v>7.0651750674860639E-2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9.9687437445370648</v>
      </c>
      <c r="K10" s="44">
        <f>K$3+((K$23-K$3)*0.35)</f>
        <v>0.99864043221425181</v>
      </c>
      <c r="L10" s="45">
        <f t="shared" si="0"/>
        <v>1.6388446155002762E-2</v>
      </c>
      <c r="M10" s="45">
        <f t="shared" si="1"/>
        <v>6.8668837360279622E-2</v>
      </c>
      <c r="N10" s="110">
        <f t="shared" si="7"/>
        <v>96.822991310785284</v>
      </c>
      <c r="O10" s="44">
        <f>O$3+((O$23-O$3)*0.35)</f>
        <v>1.985978495880782</v>
      </c>
      <c r="P10" s="45">
        <f t="shared" si="2"/>
        <v>-2.5229137550436084E-2</v>
      </c>
      <c r="Q10" s="45">
        <f t="shared" si="3"/>
        <v>4.9337257684185953E-2</v>
      </c>
      <c r="R10" s="110">
        <f t="shared" si="8"/>
        <v>179.79115280600726</v>
      </c>
      <c r="S10" s="44">
        <f>S$3+((S$23-S$3)*0.35)</f>
        <v>2.2547683170853867</v>
      </c>
      <c r="T10" s="45">
        <f t="shared" si="4"/>
        <v>9.8474343968185774E-2</v>
      </c>
      <c r="U10" s="45">
        <f t="shared" si="5"/>
        <v>7.4989736444659449E-2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52.424086921620486</v>
      </c>
      <c r="D11" s="13">
        <f>SLOPE(F6:F7,E6:E7)</f>
        <v>-20086.288904018893</v>
      </c>
      <c r="E11" s="14">
        <f>(D11*8.3144621)/1000</f>
        <v>-167.00668782211562</v>
      </c>
      <c r="F11" s="3"/>
      <c r="G11" s="8"/>
      <c r="J11" s="110">
        <f t="shared" si="6"/>
        <v>10.287041593510084</v>
      </c>
      <c r="K11" s="44">
        <f>K$3+((K$23-K$3)*0.4)</f>
        <v>1.0122904958174386</v>
      </c>
      <c r="L11" s="45">
        <f t="shared" si="0"/>
        <v>1.6196761187350889E-2</v>
      </c>
      <c r="M11" s="45">
        <f t="shared" si="1"/>
        <v>6.7593310104541754E-2</v>
      </c>
      <c r="N11" s="110">
        <f t="shared" si="7"/>
        <v>109.85605433061174</v>
      </c>
      <c r="O11" s="44">
        <f>O$3+((O$23-O$3)*0.4)</f>
        <v>2.0408239965311847</v>
      </c>
      <c r="P11" s="45">
        <f t="shared" si="2"/>
        <v>-3.0915676008252305E-2</v>
      </c>
      <c r="Q11" s="45">
        <f t="shared" si="3"/>
        <v>6.226955301372139E-2</v>
      </c>
      <c r="R11" s="110">
        <f t="shared" si="8"/>
        <v>232.19921895017299</v>
      </c>
      <c r="S11" s="44">
        <f>S$3+((S$23-S$3)*0.4)</f>
        <v>2.3658607545662047</v>
      </c>
      <c r="T11" s="45">
        <f t="shared" si="4"/>
        <v>0.1069633390917214</v>
      </c>
      <c r="U11" s="45">
        <f t="shared" si="5"/>
        <v>7.9205886043218987E-2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46.051030812231467</v>
      </c>
      <c r="D12" s="13">
        <f>SLOPE(F7:F8,E7:E8)</f>
        <v>-17644.452455706494</v>
      </c>
      <c r="E12" s="14">
        <f>(D12*8.3144621)/1000</f>
        <v>-146.70413121822358</v>
      </c>
      <c r="F12" s="3"/>
      <c r="J12" s="110">
        <f t="shared" si="6"/>
        <v>10.61550256065097</v>
      </c>
      <c r="K12" s="44">
        <f>K$3+((K$23-K$3)*0.45)</f>
        <v>1.0259405594206255</v>
      </c>
      <c r="L12" s="45">
        <f t="shared" si="0"/>
        <v>1.6013996639075351E-2</v>
      </c>
      <c r="M12" s="45">
        <f t="shared" si="1"/>
        <v>6.6508578611358324E-2</v>
      </c>
      <c r="N12" s="110">
        <f t="shared" si="7"/>
        <v>124.6434602950138</v>
      </c>
      <c r="O12" s="44">
        <f>O$3+((O$23-O$3)*0.45)</f>
        <v>2.0956694971815875</v>
      </c>
      <c r="P12" s="45">
        <f t="shared" si="2"/>
        <v>-3.659709829443282E-2</v>
      </c>
      <c r="Q12" s="45">
        <f t="shared" si="3"/>
        <v>7.3807318484800932E-2</v>
      </c>
      <c r="R12" s="110">
        <f t="shared" si="8"/>
        <v>299.88392887855633</v>
      </c>
      <c r="S12" s="44">
        <f>S$3+((S$23-S$3)*0.45)</f>
        <v>2.4769531920470227</v>
      </c>
      <c r="T12" s="45">
        <f t="shared" si="4"/>
        <v>0.10733094749588734</v>
      </c>
      <c r="U12" s="45">
        <f t="shared" si="5"/>
        <v>8.3261535845301507E-2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49.071564894310299</v>
      </c>
      <c r="D13" s="13">
        <f>SLOPE(F6:F8,E6:E8)</f>
        <v>-18738.169498647301</v>
      </c>
      <c r="E13" s="14">
        <f>(D13*8.3144621)/1000</f>
        <v>-155.79780011987899</v>
      </c>
      <c r="F13" s="3">
        <f>CORREL(F6:F8,E6:E8)^2</f>
        <v>0.9986097950768219</v>
      </c>
      <c r="J13" s="110">
        <f t="shared" si="6"/>
        <v>10.954451150103326</v>
      </c>
      <c r="K13" s="44">
        <f>K$3+((K$23-K$3)*0.5)</f>
        <v>1.0395906230238126</v>
      </c>
      <c r="L13" s="45">
        <f t="shared" si="0"/>
        <v>1.5842571748729412E-2</v>
      </c>
      <c r="M13" s="45">
        <f t="shared" si="1"/>
        <v>6.5414769239504456E-2</v>
      </c>
      <c r="N13" s="110">
        <f t="shared" si="7"/>
        <v>141.42135623730957</v>
      </c>
      <c r="O13" s="44">
        <f>O$3+((O$23-O$3)*0.5)</f>
        <v>2.1505149978319906</v>
      </c>
      <c r="P13" s="45">
        <f t="shared" si="2"/>
        <v>-4.2265207985319256E-2</v>
      </c>
      <c r="Q13" s="45">
        <f t="shared" si="3"/>
        <v>8.3851857855549383E-2</v>
      </c>
      <c r="R13" s="110">
        <f t="shared" si="8"/>
        <v>387.29833462074197</v>
      </c>
      <c r="S13" s="44">
        <f>S$3+((S$23-S$3)*0.5)</f>
        <v>2.5880456295278407</v>
      </c>
      <c r="T13" s="45">
        <f t="shared" si="4"/>
        <v>9.8756947796792116E-2</v>
      </c>
      <c r="U13" s="45">
        <f t="shared" si="5"/>
        <v>8.7118022225669195E-2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40.838688052716421</v>
      </c>
      <c r="D14" s="13">
        <f>SLOPE(F6:F9,E6:E9)</f>
        <v>-15559.054547311778</v>
      </c>
      <c r="E14" s="14">
        <f>(D14*8.3144621)/1000</f>
        <v>-129.36516934545645</v>
      </c>
      <c r="F14" s="3">
        <f>CORREL(F6:F9,E6:E9)^2</f>
        <v>0.99411029352525693</v>
      </c>
      <c r="J14" s="110">
        <f t="shared" si="6"/>
        <v>11.304222227293343</v>
      </c>
      <c r="K14" s="44">
        <f>K$3+((K$23-K$3)*0.55)</f>
        <v>1.0532406866269994</v>
      </c>
      <c r="L14" s="45">
        <f t="shared" si="0"/>
        <v>1.5684905754865947E-2</v>
      </c>
      <c r="M14" s="45">
        <f t="shared" si="1"/>
        <v>6.4312008347755384E-2</v>
      </c>
      <c r="N14" s="110">
        <f t="shared" si="7"/>
        <v>160.45767626045341</v>
      </c>
      <c r="O14" s="44">
        <f>O$3+((O$23-O$3)*0.55)</f>
        <v>2.2053604984823933</v>
      </c>
      <c r="P14" s="45">
        <f t="shared" si="2"/>
        <v>-4.7911808657253238E-2</v>
      </c>
      <c r="Q14" s="45">
        <f t="shared" si="3"/>
        <v>9.2304474884091881E-2</v>
      </c>
      <c r="R14" s="110">
        <f t="shared" si="8"/>
        <v>500.19352674529466</v>
      </c>
      <c r="S14" s="44">
        <f>S$3+((S$23-S$3)*0.55)</f>
        <v>2.6991380670086587</v>
      </c>
      <c r="T14" s="45">
        <f t="shared" si="4"/>
        <v>8.0421118610544018E-2</v>
      </c>
      <c r="U14" s="45">
        <f t="shared" si="5"/>
        <v>9.0736681559084209E-2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11.665161349761238</v>
      </c>
      <c r="K15" s="44">
        <f>K$3+((K$23-K$3)*0.6)</f>
        <v>1.0668907502301863</v>
      </c>
      <c r="L15" s="45">
        <f t="shared" si="0"/>
        <v>1.5543417896038497E-2</v>
      </c>
      <c r="M15" s="45">
        <f t="shared" si="1"/>
        <v>6.3200422294886205E-2</v>
      </c>
      <c r="N15" s="110">
        <f t="shared" si="7"/>
        <v>182.05642030260807</v>
      </c>
      <c r="O15" s="44">
        <f>O$3+((O$23-O$3)*0.6)</f>
        <v>2.2602059991327961</v>
      </c>
      <c r="P15" s="45">
        <f t="shared" si="2"/>
        <v>-5.3528703886576143E-2</v>
      </c>
      <c r="Q15" s="45">
        <f t="shared" si="3"/>
        <v>9.9066473328553228E-2</v>
      </c>
      <c r="R15" s="110">
        <f t="shared" si="8"/>
        <v>645.99700497781612</v>
      </c>
      <c r="S15" s="44">
        <f>S$3+((S$23-S$3)*0.6)</f>
        <v>2.8102305044894758</v>
      </c>
      <c r="T15" s="45">
        <f t="shared" si="4"/>
        <v>5.1503238553251118E-2</v>
      </c>
      <c r="U15" s="45">
        <f t="shared" si="5"/>
        <v>9.4078850220308749E-2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12.037625108556021</v>
      </c>
      <c r="K16" s="44">
        <f>K$3+((K$23-K$3)*0.65)</f>
        <v>1.0805408138333732</v>
      </c>
      <c r="L16" s="45">
        <f t="shared" si="0"/>
        <v>1.5420527410799884E-2</v>
      </c>
      <c r="M16" s="45">
        <f t="shared" si="1"/>
        <v>6.2080137439672119E-2</v>
      </c>
      <c r="N16" s="110">
        <f t="shared" si="7"/>
        <v>206.56250885498292</v>
      </c>
      <c r="O16" s="44">
        <f>O$3+((O$23-O$3)*0.65)</f>
        <v>2.3150514997831992</v>
      </c>
      <c r="P16" s="45">
        <f t="shared" si="2"/>
        <v>-5.9107697249629707E-2</v>
      </c>
      <c r="Q16" s="45">
        <f t="shared" si="3"/>
        <v>0.10403915694705812</v>
      </c>
      <c r="R16" s="110">
        <f t="shared" si="8"/>
        <v>834.30134163413595</v>
      </c>
      <c r="S16" s="44">
        <f>S$3+((S$23-S$3)*0.65)</f>
        <v>2.9213229419702937</v>
      </c>
      <c r="T16" s="45">
        <f t="shared" si="4"/>
        <v>1.1183086241021711E-2</v>
      </c>
      <c r="U16" s="45">
        <f t="shared" si="5"/>
        <v>9.7105864584105084E-2</v>
      </c>
      <c r="V16"/>
    </row>
    <row r="17" spans="1:22">
      <c r="A17" s="107" t="str">
        <f>fossil!A2</f>
        <v>10˚C</v>
      </c>
      <c r="B17" s="108">
        <f t="array" ref="B17:E17">LINEST(B150:B265,A150:A265^{1,2,3})</f>
        <v>0.15853436573714053</v>
      </c>
      <c r="C17" s="108">
        <v>-0.4575106017952299</v>
      </c>
      <c r="D17" s="108">
        <v>0.42515595769412867</v>
      </c>
      <c r="E17" s="108">
        <v>-0.1098106988831509</v>
      </c>
      <c r="F17"/>
      <c r="J17" s="110">
        <f t="shared" si="6"/>
        <v>12.421981480530853</v>
      </c>
      <c r="K17" s="44">
        <f>K$3+((K$23-K$3)*0.7)</f>
        <v>1.0941908774365601</v>
      </c>
      <c r="L17" s="45">
        <f t="shared" si="0"/>
        <v>1.5318653537703425E-2</v>
      </c>
      <c r="M17" s="45">
        <f t="shared" si="1"/>
        <v>6.0951280140888263E-2</v>
      </c>
      <c r="N17" s="110">
        <f t="shared" si="7"/>
        <v>234.36729115920977</v>
      </c>
      <c r="O17" s="44">
        <f>O$3+((O$23-O$3)*0.7)</f>
        <v>2.3698970004336015</v>
      </c>
      <c r="P17" s="45">
        <f t="shared" si="2"/>
        <v>-6.4640592322755444E-2</v>
      </c>
      <c r="Q17" s="45">
        <f t="shared" si="3"/>
        <v>0.10712382949773203</v>
      </c>
      <c r="R17" s="110">
        <f t="shared" si="8"/>
        <v>1077.4952875771039</v>
      </c>
      <c r="S17" s="44">
        <f>S$3+((S$23-S$3)*0.7)</f>
        <v>3.0324153794511117</v>
      </c>
      <c r="T17" s="45">
        <f t="shared" si="4"/>
        <v>-4.1359559710036131E-2</v>
      </c>
      <c r="U17" s="45">
        <f t="shared" si="5"/>
        <v>9.9779061025235427E-2</v>
      </c>
      <c r="V17"/>
    </row>
    <row r="18" spans="1:22">
      <c r="A18" s="107" t="str">
        <f>'80°C'!A2</f>
        <v>80˚C</v>
      </c>
      <c r="B18" s="108">
        <f t="array" ref="B18:E18">LINEST(I150:I187,H150:H187^{1,2,3})</f>
        <v>8.2803774144079197E-3</v>
      </c>
      <c r="C18" s="108">
        <v>-4.9845959499283984E-2</v>
      </c>
      <c r="D18" s="108">
        <v>-3.6698534305516371E-3</v>
      </c>
      <c r="E18" s="108">
        <v>0.11379756498314024</v>
      </c>
      <c r="F18"/>
      <c r="J18" s="110">
        <f t="shared" si="6"/>
        <v>12.818610191887027</v>
      </c>
      <c r="K18" s="44">
        <f>K$3+((K$23-K$3)*0.75)</f>
        <v>1.107840941039747</v>
      </c>
      <c r="L18" s="45">
        <f t="shared" si="0"/>
        <v>1.5240215515302052E-2</v>
      </c>
      <c r="M18" s="45">
        <f t="shared" si="1"/>
        <v>5.9813976757309803E-2</v>
      </c>
      <c r="N18" s="110">
        <f t="shared" si="7"/>
        <v>265.9147948472496</v>
      </c>
      <c r="O18" s="44">
        <f>O$3+((O$23-O$3)*0.75)</f>
        <v>2.4247425010840047</v>
      </c>
      <c r="P18" s="45">
        <f t="shared" si="2"/>
        <v>-7.0119192682295009E-2</v>
      </c>
      <c r="Q18" s="45">
        <f t="shared" si="3"/>
        <v>0.10822179473869964</v>
      </c>
      <c r="R18" s="110">
        <f t="shared" si="8"/>
        <v>1391.5788418568713</v>
      </c>
      <c r="S18" s="44">
        <f>S$3+((S$23-S$3)*0.75)</f>
        <v>3.1435078169319297</v>
      </c>
      <c r="T18" s="45">
        <f t="shared" si="4"/>
        <v>-0.10694492068381412</v>
      </c>
      <c r="U18" s="45">
        <f t="shared" si="5"/>
        <v>0.10205977591846194</v>
      </c>
      <c r="V18"/>
    </row>
    <row r="19" spans="1:22">
      <c r="A19" s="107" t="str">
        <f>'110°C'!A2</f>
        <v>110˚C</v>
      </c>
      <c r="B19" s="108">
        <f t="array" ref="B19:E19">LINEST(P150:P187,O150:O187^{1,2,3})</f>
        <v>-9.9707160850416338E-2</v>
      </c>
      <c r="C19" s="108">
        <v>0.37865302934560907</v>
      </c>
      <c r="D19" s="108">
        <v>-7.6316919656663457E-2</v>
      </c>
      <c r="E19" s="108">
        <v>-0.51155030685269021</v>
      </c>
      <c r="F19"/>
      <c r="J19" s="110">
        <f t="shared" si="6"/>
        <v>13.227903093325814</v>
      </c>
      <c r="K19" s="44">
        <f>K$3+((K$23-K$3)*0.8)</f>
        <v>1.1214910046429338</v>
      </c>
      <c r="L19" s="45">
        <f t="shared" si="0"/>
        <v>1.5187632582148974E-2</v>
      </c>
      <c r="M19" s="45">
        <f t="shared" si="1"/>
        <v>5.8668353647711911E-2</v>
      </c>
      <c r="N19" s="110">
        <f t="shared" si="7"/>
        <v>301.70881682725815</v>
      </c>
      <c r="O19" s="44">
        <f>O$3+((O$23-O$3)*0.8)</f>
        <v>2.4795880017344074</v>
      </c>
      <c r="P19" s="45">
        <f t="shared" si="2"/>
        <v>-7.5535301904589777E-2</v>
      </c>
      <c r="Q19" s="45">
        <f t="shared" si="3"/>
        <v>0.10723435642808499</v>
      </c>
      <c r="R19" s="110">
        <f t="shared" si="8"/>
        <v>1797.2159093690132</v>
      </c>
      <c r="S19" s="44">
        <f>S$3+((S$23-S$3)*0.8)</f>
        <v>3.2546002544127477</v>
      </c>
      <c r="T19" s="45">
        <f t="shared" si="4"/>
        <v>-0.18639321806420306</v>
      </c>
      <c r="U19" s="45">
        <f t="shared" si="5"/>
        <v>0.10390934563854683</v>
      </c>
      <c r="V19"/>
    </row>
    <row r="20" spans="1:22">
      <c r="A20" s="107" t="str">
        <f>'140°C'!A2</f>
        <v>140˚C</v>
      </c>
      <c r="B20" s="108">
        <f t="array" ref="B20:E20">LINEST(W150:W252,V150:V252^{1,2,3})</f>
        <v>-4.6999997517178337E-3</v>
      </c>
      <c r="C20" s="108">
        <v>2.6856207672931856E-2</v>
      </c>
      <c r="D20" s="108">
        <v>-1.0866851063899315E-2</v>
      </c>
      <c r="E20" s="108">
        <v>1.6832565771669389E-2</v>
      </c>
      <c r="F20"/>
      <c r="J20" s="110">
        <f t="shared" si="6"/>
        <v>13.650264547178669</v>
      </c>
      <c r="K20" s="44">
        <f>K$3+((K$23-K$3)*0.85)</f>
        <v>1.1351410682461207</v>
      </c>
      <c r="L20" s="45">
        <f t="shared" si="0"/>
        <v>1.5163323976797566E-2</v>
      </c>
      <c r="M20" s="45">
        <f t="shared" si="1"/>
        <v>5.7514537170869746E-2</v>
      </c>
      <c r="N20" s="110">
        <f t="shared" si="7"/>
        <v>342.32096865311223</v>
      </c>
      <c r="O20" s="44">
        <f>O$3+((O$23-O$3)*0.85)</f>
        <v>2.5344335023848101</v>
      </c>
      <c r="P20" s="45">
        <f t="shared" si="2"/>
        <v>-8.0880723565981485E-2</v>
      </c>
      <c r="Q20" s="45">
        <f t="shared" si="3"/>
        <v>0.10406281832401454</v>
      </c>
      <c r="R20" s="110">
        <f t="shared" si="8"/>
        <v>2321.0938020436633</v>
      </c>
      <c r="S20" s="44">
        <f>S$3+((S$23-S$3)*0.85)</f>
        <v>3.3656926918935648</v>
      </c>
      <c r="T20" s="45">
        <f t="shared" si="4"/>
        <v>-0.2805246732350955</v>
      </c>
      <c r="U20" s="45">
        <f t="shared" si="5"/>
        <v>0.10528910656025237</v>
      </c>
      <c r="V20"/>
    </row>
    <row r="21" spans="1:22">
      <c r="F21"/>
      <c r="J21" s="110">
        <f t="shared" si="6"/>
        <v>14.086111826898414</v>
      </c>
      <c r="K21" s="44">
        <f>K$3+((K$23-K$3)*0.9)</f>
        <v>1.1487911318493076</v>
      </c>
      <c r="L21" s="45">
        <f t="shared" si="0"/>
        <v>1.5169708937800758E-2</v>
      </c>
      <c r="M21" s="45">
        <f t="shared" si="1"/>
        <v>5.6352653685558453E-2</v>
      </c>
      <c r="N21" s="110">
        <f t="shared" si="7"/>
        <v>388.39980485786714</v>
      </c>
      <c r="O21" s="44">
        <f>O$3+((O$23-O$3)*0.9)</f>
        <v>2.5892790030352133</v>
      </c>
      <c r="P21" s="45">
        <f t="shared" si="2"/>
        <v>-8.6147261242811704E-2</v>
      </c>
      <c r="Q21" s="45">
        <f t="shared" si="3"/>
        <v>9.86084841846121E-2</v>
      </c>
      <c r="R21" s="110">
        <f t="shared" si="8"/>
        <v>2997.6790266546327</v>
      </c>
      <c r="S21" s="44">
        <f>S$3+((S$23-S$3)*0.9)</f>
        <v>3.4767851293743828</v>
      </c>
      <c r="T21" s="45">
        <f t="shared" si="4"/>
        <v>-0.39015950758038331</v>
      </c>
      <c r="U21" s="45">
        <f t="shared" si="5"/>
        <v>0.10616039505834064</v>
      </c>
      <c r="V21"/>
    </row>
    <row r="22" spans="1:22">
      <c r="J22" s="110">
        <f t="shared" si="6"/>
        <v>14.535875529305974</v>
      </c>
      <c r="K22" s="44">
        <f>K$3+((K$23-K$3)*0.95)</f>
        <v>1.1624411954524945</v>
      </c>
      <c r="L22" s="45">
        <f t="shared" si="0"/>
        <v>1.5209206703711647E-2</v>
      </c>
      <c r="M22" s="45">
        <f t="shared" si="1"/>
        <v>5.5182829550553196E-2</v>
      </c>
      <c r="N22" s="110">
        <f t="shared" si="7"/>
        <v>440.68118002580184</v>
      </c>
      <c r="O22" s="44">
        <f>O$3+((O$23-O$3)*0.95)</f>
        <v>2.6441245036856156</v>
      </c>
      <c r="P22" s="45">
        <f t="shared" si="2"/>
        <v>-9.1326718511421809E-2</v>
      </c>
      <c r="Q22" s="45">
        <f t="shared" si="3"/>
        <v>9.0772657768003362E-2</v>
      </c>
      <c r="R22" s="110">
        <f t="shared" si="8"/>
        <v>3871.4848744729907</v>
      </c>
      <c r="S22" s="44">
        <f>S$3+((S$23-S$3)*0.95)</f>
        <v>3.5878775668552008</v>
      </c>
      <c r="T22" s="45">
        <f t="shared" si="4"/>
        <v>-0.51611794248395892</v>
      </c>
      <c r="U22" s="45">
        <f t="shared" si="5"/>
        <v>0.10648454750757402</v>
      </c>
      <c r="V22"/>
    </row>
    <row r="23" spans="1:22">
      <c r="A23" s="41" t="s">
        <v>7</v>
      </c>
      <c r="J23" s="109">
        <v>15</v>
      </c>
      <c r="K23" s="19">
        <f>LOG(J23)</f>
        <v>1.1760912590556813</v>
      </c>
      <c r="L23" s="45">
        <f t="shared" si="0"/>
        <v>1.5284236513083554E-2</v>
      </c>
      <c r="M23" s="45">
        <f t="shared" si="1"/>
        <v>5.4005191124629155E-2</v>
      </c>
      <c r="N23" s="109">
        <v>500</v>
      </c>
      <c r="O23" s="19">
        <f>LOG(N23)</f>
        <v>2.6989700043360187</v>
      </c>
      <c r="P23" s="45">
        <f t="shared" si="2"/>
        <v>-9.6410898948153648E-2</v>
      </c>
      <c r="Q23" s="45">
        <f t="shared" si="3"/>
        <v>8.0456642832312797E-2</v>
      </c>
      <c r="R23" s="109">
        <v>5000</v>
      </c>
      <c r="S23" s="19">
        <f>LOG(R23)</f>
        <v>3.6989700043360187</v>
      </c>
      <c r="T23" s="45">
        <f t="shared" si="4"/>
        <v>-0.65922019932971276</v>
      </c>
      <c r="U23" s="45">
        <f t="shared" si="5"/>
        <v>0.10622290028271458</v>
      </c>
      <c r="V23"/>
    </row>
    <row r="24" spans="1:22">
      <c r="A24" s="84" t="s">
        <v>35</v>
      </c>
      <c r="B24" s="85" t="str">
        <f>fossil!I2</f>
        <v>Ile 10˚C</v>
      </c>
      <c r="C24" s="84" t="s">
        <v>35</v>
      </c>
      <c r="D24" s="85" t="str">
        <f>'80°C'!I2</f>
        <v>Ile 80˚C</v>
      </c>
      <c r="E24" s="84" t="s">
        <v>35</v>
      </c>
      <c r="F24" s="84" t="str">
        <f>'110°C'!I2</f>
        <v>Ile 110˚C</v>
      </c>
      <c r="G24" s="84" t="s">
        <v>35</v>
      </c>
      <c r="H24" s="84" t="str">
        <f>'140°C'!I2</f>
        <v>Ile 140˚C</v>
      </c>
      <c r="M24" s="52">
        <f>AVERAGE(L23:M23)</f>
        <v>3.4644713818856351E-2</v>
      </c>
      <c r="Q24" s="52">
        <v>2</v>
      </c>
      <c r="U24" s="52">
        <v>7</v>
      </c>
    </row>
    <row r="25" spans="1:22">
      <c r="A25" s="86">
        <f>fossil!A3</f>
        <v>8000064</v>
      </c>
      <c r="B25" s="87">
        <f>fossil!F3</f>
        <v>5.6907469973248803E-2</v>
      </c>
      <c r="C25" s="86">
        <f>'80°C'!A3</f>
        <v>0</v>
      </c>
      <c r="D25" s="87">
        <f>'80°C'!I3</f>
        <v>2.7243038000000001E-2</v>
      </c>
      <c r="E25" s="88">
        <f>'110°C'!A3</f>
        <v>0</v>
      </c>
      <c r="F25" s="89">
        <f>'110°C'!I3</f>
        <v>2.7243038000000001E-2</v>
      </c>
      <c r="G25" s="90">
        <f>'140°C'!A3</f>
        <v>0</v>
      </c>
      <c r="H25" s="91">
        <f>'140°C'!I3</f>
        <v>2.7243038000000001E-2</v>
      </c>
      <c r="L25" s="41">
        <f>(L3-M3)^2</f>
        <v>3.3817014783104082E-3</v>
      </c>
      <c r="P25" s="41">
        <f>(P3-Q3)^2</f>
        <v>7.3919664989895943E-3</v>
      </c>
      <c r="T25" s="41">
        <f>(T3-U3)^2</f>
        <v>2.6790911043849182E-2</v>
      </c>
    </row>
    <row r="26" spans="1:22">
      <c r="A26" s="86">
        <f>fossil!A4</f>
        <v>8000064</v>
      </c>
      <c r="B26" s="87">
        <f>fossil!F4</f>
        <v>2.8537226039590361E-2</v>
      </c>
      <c r="C26" s="86">
        <f>'80°C'!A4</f>
        <v>0</v>
      </c>
      <c r="D26" s="87">
        <f>'80°C'!I4</f>
        <v>2.6510110999999999E-2</v>
      </c>
      <c r="E26" s="88">
        <f>'110°C'!A4</f>
        <v>0</v>
      </c>
      <c r="F26" s="89">
        <f>'110°C'!I4</f>
        <v>2.6510110999999999E-2</v>
      </c>
      <c r="G26" s="90">
        <f>'140°C'!A4</f>
        <v>0</v>
      </c>
      <c r="H26" s="91">
        <f>'140°C'!I4</f>
        <v>2.6510110999999999E-2</v>
      </c>
      <c r="L26" s="41">
        <f t="shared" ref="L26:L45" si="9">(L4-M4)^2</f>
        <v>3.2868697507815363E-3</v>
      </c>
      <c r="P26" s="41">
        <f t="shared" ref="P26:P45" si="10">(P4-Q4)^2</f>
        <v>3.6666881956642422E-3</v>
      </c>
      <c r="T26" s="41">
        <f t="shared" ref="T26:T45" si="11">(T4-U4)^2</f>
        <v>1.5766282064790808E-2</v>
      </c>
    </row>
    <row r="27" spans="1:22">
      <c r="A27" s="86">
        <f>fossil!A5</f>
        <v>8000064</v>
      </c>
      <c r="B27" s="87">
        <f>fossil!F5</f>
        <v>1.6713993351471661E-2</v>
      </c>
      <c r="C27" s="86">
        <f>'80°C'!A5</f>
        <v>0</v>
      </c>
      <c r="D27" s="87">
        <f>'80°C'!I5</f>
        <v>0.34585809000000001</v>
      </c>
      <c r="E27" s="88">
        <f>'110°C'!A5</f>
        <v>0</v>
      </c>
      <c r="F27" s="89">
        <f>'110°C'!I5</f>
        <v>0.34585809000000001</v>
      </c>
      <c r="G27" s="90">
        <f>'140°C'!A5</f>
        <v>0</v>
      </c>
      <c r="H27" s="91">
        <f>'140°C'!I5</f>
        <v>0.34585809000000001</v>
      </c>
      <c r="L27" s="41">
        <f t="shared" si="9"/>
        <v>3.1931522089111838E-3</v>
      </c>
      <c r="P27" s="41">
        <f t="shared" si="10"/>
        <v>1.2802957662204758E-3</v>
      </c>
      <c r="T27" s="41">
        <f t="shared" si="11"/>
        <v>8.0889162247989189E-3</v>
      </c>
    </row>
    <row r="28" spans="1:22">
      <c r="A28" s="86">
        <f>fossil!A6</f>
        <v>6245664</v>
      </c>
      <c r="B28" s="87">
        <f>fossil!F6</f>
        <v>2.3122542104583355E-2</v>
      </c>
      <c r="C28" s="86">
        <f>'80°C'!A6</f>
        <v>0</v>
      </c>
      <c r="D28" s="87">
        <f>'80°C'!I6</f>
        <v>0.19915899500000001</v>
      </c>
      <c r="E28" s="88">
        <f>'110°C'!A6</f>
        <v>0</v>
      </c>
      <c r="F28" s="89">
        <f>'110°C'!I6</f>
        <v>0.19915899500000001</v>
      </c>
      <c r="G28" s="90">
        <f>'140°C'!A6</f>
        <v>0</v>
      </c>
      <c r="H28" s="91">
        <f>'140°C'!I6</f>
        <v>0.19915899500000001</v>
      </c>
      <c r="L28" s="41">
        <f t="shared" si="9"/>
        <v>3.1003037575671527E-3</v>
      </c>
      <c r="P28" s="41">
        <f t="shared" si="10"/>
        <v>1.3847516016209907E-4</v>
      </c>
      <c r="T28" s="41">
        <f t="shared" si="11"/>
        <v>3.3159733310347268E-3</v>
      </c>
    </row>
    <row r="29" spans="1:22">
      <c r="A29" s="86">
        <f>fossil!A7</f>
        <v>6245664</v>
      </c>
      <c r="B29" s="87">
        <f>fossil!F7</f>
        <v>2.2347200230317974E-2</v>
      </c>
      <c r="C29" s="86">
        <f>'80°C'!A7</f>
        <v>0</v>
      </c>
      <c r="D29" s="87">
        <f>'80°C'!I7</f>
        <v>2.5486640000000001E-2</v>
      </c>
      <c r="E29" s="88">
        <f>'110°C'!A7</f>
        <v>0</v>
      </c>
      <c r="F29" s="89">
        <f>'110°C'!I7</f>
        <v>2.5486640000000001E-2</v>
      </c>
      <c r="G29" s="90">
        <f>'140°C'!A7</f>
        <v>0</v>
      </c>
      <c r="H29" s="91">
        <f>'140°C'!I7</f>
        <v>2.5486640000000001E-2</v>
      </c>
      <c r="L29" s="41">
        <f t="shared" si="9"/>
        <v>3.0080945674425641E-3</v>
      </c>
      <c r="P29" s="41">
        <f t="shared" si="10"/>
        <v>1.2952589423753636E-4</v>
      </c>
      <c r="T29" s="41">
        <f t="shared" si="11"/>
        <v>8.5753350450079645E-4</v>
      </c>
    </row>
    <row r="30" spans="1:22">
      <c r="A30" s="86">
        <f>fossil!A8</f>
        <v>6245664</v>
      </c>
      <c r="B30" s="87">
        <f>fossil!F8</f>
        <v>2.2907646700652731E-2</v>
      </c>
      <c r="C30" s="86">
        <f>'80°C'!A8</f>
        <v>0</v>
      </c>
      <c r="D30" s="87">
        <f>'80°C'!I8</f>
        <v>8.2973449999999994E-3</v>
      </c>
      <c r="E30" s="88">
        <f>'110°C'!A8</f>
        <v>0</v>
      </c>
      <c r="F30" s="89">
        <f>'110°C'!I8</f>
        <v>8.2973449999999994E-3</v>
      </c>
      <c r="G30" s="90">
        <f>'140°C'!A8</f>
        <v>0</v>
      </c>
      <c r="H30" s="91">
        <f>'140°C'!I8</f>
        <v>8.2973449999999994E-3</v>
      </c>
      <c r="L30" s="41">
        <f t="shared" si="9"/>
        <v>2.9163103279062634E-3</v>
      </c>
      <c r="P30" s="41">
        <f t="shared" si="10"/>
        <v>1.1260964257253105E-3</v>
      </c>
      <c r="T30" s="41">
        <f t="shared" si="11"/>
        <v>3.384346053594794E-5</v>
      </c>
    </row>
    <row r="31" spans="1:22">
      <c r="A31" s="86">
        <f>fossil!A9</f>
        <v>6245664</v>
      </c>
      <c r="B31" s="87">
        <f>fossil!F9</f>
        <v>2.4207213077421862E-2</v>
      </c>
      <c r="C31" s="86">
        <f>'80°C'!A9</f>
        <v>0</v>
      </c>
      <c r="D31" s="87">
        <f>'80°C'!I9</f>
        <v>2.4619996000000002E-2</v>
      </c>
      <c r="E31" s="88">
        <f>'110°C'!A9</f>
        <v>0</v>
      </c>
      <c r="F31" s="89">
        <f>'110°C'!I9</f>
        <v>2.4619996000000002E-2</v>
      </c>
      <c r="G31" s="90">
        <f>'140°C'!A9</f>
        <v>0</v>
      </c>
      <c r="H31" s="91">
        <f>'140°C'!I9</f>
        <v>2.4619996000000002E-2</v>
      </c>
      <c r="L31" s="41">
        <f t="shared" si="9"/>
        <v>2.8247526049992016E-3</v>
      </c>
      <c r="P31" s="41">
        <f t="shared" si="10"/>
        <v>2.9871480465581222E-3</v>
      </c>
      <c r="T31" s="41">
        <f t="shared" si="11"/>
        <v>1.4477943991221824E-4</v>
      </c>
    </row>
    <row r="32" spans="1:22">
      <c r="A32" s="86">
        <f>fossil!A10</f>
        <v>6245664</v>
      </c>
      <c r="B32" s="87">
        <f>fossil!F10</f>
        <v>2.3407996923605817E-2</v>
      </c>
      <c r="C32" s="86">
        <f>'80°C'!A10</f>
        <v>0</v>
      </c>
      <c r="D32" s="87">
        <f>'80°C'!I10</f>
        <v>2.5337532999999999E-2</v>
      </c>
      <c r="E32" s="88">
        <f>'110°C'!A10</f>
        <v>0</v>
      </c>
      <c r="F32" s="89">
        <f>'110°C'!I10</f>
        <v>2.5337532999999999E-2</v>
      </c>
      <c r="G32" s="90">
        <f>'140°C'!A10</f>
        <v>0</v>
      </c>
      <c r="H32" s="91">
        <f>'140°C'!I10</f>
        <v>2.5337532999999999E-2</v>
      </c>
      <c r="L32" s="41">
        <f t="shared" si="9"/>
        <v>2.7332393045767902E-3</v>
      </c>
      <c r="P32" s="41">
        <f t="shared" si="10"/>
        <v>5.5601472982858644E-3</v>
      </c>
      <c r="T32" s="41">
        <f t="shared" si="11"/>
        <v>5.5152679053406919E-4</v>
      </c>
    </row>
    <row r="33" spans="1:24">
      <c r="A33" s="86">
        <f>fossil!A11</f>
        <v>6245664</v>
      </c>
      <c r="B33" s="87">
        <f>fossil!F11</f>
        <v>1.8197677321103556E-2</v>
      </c>
      <c r="C33" s="86">
        <f>'80°C'!A11</f>
        <v>0</v>
      </c>
      <c r="D33" s="87">
        <f>'80°C'!I11</f>
        <v>2.1181881E-2</v>
      </c>
      <c r="E33" s="88">
        <f>'110°C'!A11</f>
        <v>0</v>
      </c>
      <c r="F33" s="89">
        <f>'110°C'!I11</f>
        <v>2.1181881E-2</v>
      </c>
      <c r="G33" s="90">
        <f>'140°C'!A11</f>
        <v>0</v>
      </c>
      <c r="H33" s="91">
        <f>'140°C'!I11</f>
        <v>2.1181881E-2</v>
      </c>
      <c r="L33" s="41">
        <f t="shared" si="9"/>
        <v>2.6416052405971936E-3</v>
      </c>
      <c r="P33" s="41">
        <f t="shared" si="10"/>
        <v>8.6834869078776886E-3</v>
      </c>
      <c r="T33" s="41">
        <f t="shared" si="11"/>
        <v>7.7047619973981581E-4</v>
      </c>
    </row>
    <row r="34" spans="1:24">
      <c r="A34" s="86">
        <f>fossil!A12</f>
        <v>6245664</v>
      </c>
      <c r="B34" s="87">
        <f>fossil!F12</f>
        <v>1.5502634094366597E-2</v>
      </c>
      <c r="C34" s="86">
        <f>'80°C'!A12</f>
        <v>0</v>
      </c>
      <c r="D34" s="87">
        <f>'80°C'!I12</f>
        <v>2.1832266999999999E-2</v>
      </c>
      <c r="E34" s="88">
        <f>'110°C'!A12</f>
        <v>0</v>
      </c>
      <c r="F34" s="89">
        <f>'110°C'!I12</f>
        <v>2.1832266999999999E-2</v>
      </c>
      <c r="G34" s="90">
        <f>'140°C'!A12</f>
        <v>0</v>
      </c>
      <c r="H34" s="91">
        <f>'140°C'!I12</f>
        <v>2.1832266999999999E-2</v>
      </c>
      <c r="L34" s="41">
        <f t="shared" si="9"/>
        <v>2.5497028085556045E-3</v>
      </c>
      <c r="P34" s="41">
        <f t="shared" si="10"/>
        <v>1.2189135244362751E-2</v>
      </c>
      <c r="T34" s="41">
        <f t="shared" si="11"/>
        <v>5.7933657720535704E-4</v>
      </c>
    </row>
    <row r="35" spans="1:24">
      <c r="A35" s="86">
        <f>fossil!A13</f>
        <v>6245664</v>
      </c>
      <c r="B35" s="87">
        <f>fossil!F13</f>
        <v>1.5921161501360401E-2</v>
      </c>
      <c r="C35" s="86">
        <f>'80°C'!A13</f>
        <v>0</v>
      </c>
      <c r="D35" s="87">
        <f>'80°C'!I13</f>
        <v>2.7153525000000001E-2</v>
      </c>
      <c r="E35" s="88">
        <f>'110°C'!A13</f>
        <v>0</v>
      </c>
      <c r="F35" s="89">
        <f>'110°C'!I13</f>
        <v>2.7153525000000001E-2</v>
      </c>
      <c r="G35" s="90">
        <f>'140°C'!A13</f>
        <v>0</v>
      </c>
      <c r="H35" s="91">
        <f>'140°C'!I13</f>
        <v>2.7153525000000001E-2</v>
      </c>
      <c r="L35" s="41">
        <f t="shared" si="9"/>
        <v>2.4574027640644038E-3</v>
      </c>
      <c r="P35" s="41">
        <f t="shared" si="10"/>
        <v>1.5905514296309993E-2</v>
      </c>
      <c r="T35" s="41">
        <f t="shared" si="11"/>
        <v>1.3546458845013903E-4</v>
      </c>
    </row>
    <row r="36" spans="1:24">
      <c r="A36" s="86">
        <f>fossil!A14</f>
        <v>6245664</v>
      </c>
      <c r="B36" s="87">
        <f>fossil!F14</f>
        <v>1.4689972694361092E-2</v>
      </c>
      <c r="C36" s="86">
        <f>'80°C'!A14</f>
        <v>0</v>
      </c>
      <c r="D36" s="87">
        <f>'80°C'!I14</f>
        <v>2.6041251000000001E-2</v>
      </c>
      <c r="E36" s="88">
        <f>'110°C'!A14</f>
        <v>0</v>
      </c>
      <c r="F36" s="89">
        <f>'110°C'!I14</f>
        <v>2.6041251000000001E-2</v>
      </c>
      <c r="G36" s="90">
        <f>'140°C'!A14</f>
        <v>0</v>
      </c>
      <c r="H36" s="91">
        <f>'140°C'!I14</f>
        <v>2.6041251000000001E-2</v>
      </c>
      <c r="L36" s="41">
        <f t="shared" si="9"/>
        <v>2.3645951065793948E-3</v>
      </c>
      <c r="P36" s="41">
        <f t="shared" si="10"/>
        <v>1.9660606170146894E-2</v>
      </c>
      <c r="T36" s="41">
        <f t="shared" si="11"/>
        <v>1.064108389452952E-4</v>
      </c>
    </row>
    <row r="37" spans="1:24">
      <c r="A37" s="86">
        <f>fossil!A15</f>
        <v>4491264</v>
      </c>
      <c r="B37" s="87">
        <f>fossil!F15</f>
        <v>2.1373739413825019E-2</v>
      </c>
      <c r="C37" s="86">
        <f>'80°C'!A15</f>
        <v>0</v>
      </c>
      <c r="D37" s="87">
        <f>'80°C'!I15</f>
        <v>4.4054161000000001E-2</v>
      </c>
      <c r="E37" s="88">
        <f>'110°C'!A15</f>
        <v>0</v>
      </c>
      <c r="F37" s="89">
        <f>'110°C'!I15</f>
        <v>4.4054161000000001E-2</v>
      </c>
      <c r="G37" s="90">
        <f>'140°C'!A15</f>
        <v>0</v>
      </c>
      <c r="H37" s="91">
        <f>'140°C'!I15</f>
        <v>4.4054161000000001E-2</v>
      </c>
      <c r="L37" s="41">
        <f t="shared" si="9"/>
        <v>2.2711900682717899E-3</v>
      </c>
      <c r="P37" s="41">
        <f t="shared" si="10"/>
        <v>2.3285288109316741E-2</v>
      </c>
      <c r="T37" s="41">
        <f t="shared" si="11"/>
        <v>1.8126827088240937E-3</v>
      </c>
    </row>
    <row r="38" spans="1:24">
      <c r="A38" s="86">
        <f>fossil!A16</f>
        <v>4491264</v>
      </c>
      <c r="B38" s="87">
        <f>fossil!F16</f>
        <v>2.0173184953936434E-2</v>
      </c>
      <c r="C38" s="86">
        <f>'80°C'!A16</f>
        <v>0</v>
      </c>
      <c r="D38" s="87">
        <f>'80°C'!I16</f>
        <v>8.0003079999999994E-3</v>
      </c>
      <c r="E38" s="88">
        <f>'110°C'!A16</f>
        <v>0</v>
      </c>
      <c r="F38" s="89">
        <f>'110°C'!I16</f>
        <v>8.0003079999999994E-3</v>
      </c>
      <c r="G38" s="90">
        <f>'140°C'!A16</f>
        <v>0</v>
      </c>
      <c r="H38" s="91">
        <f>'140°C'!I16</f>
        <v>8.0003079999999994E-3</v>
      </c>
      <c r="L38" s="41">
        <f t="shared" si="9"/>
        <v>2.1771192080464346E-3</v>
      </c>
      <c r="P38" s="41">
        <f t="shared" si="10"/>
        <v>2.661689603427532E-2</v>
      </c>
      <c r="T38" s="41">
        <f t="shared" si="11"/>
        <v>7.3827238381946369E-3</v>
      </c>
      <c r="X38"/>
    </row>
    <row r="39" spans="1:24">
      <c r="A39" s="86">
        <f>fossil!A17</f>
        <v>4491264</v>
      </c>
      <c r="B39" s="87">
        <f>fossil!F17</f>
        <v>2.2522528424145052E-2</v>
      </c>
      <c r="C39" s="86">
        <f>'80°C'!A17</f>
        <v>120</v>
      </c>
      <c r="D39" s="87">
        <f>'80°C'!I17</f>
        <v>0.32105662499999998</v>
      </c>
      <c r="E39" s="88">
        <f>'110°C'!A17</f>
        <v>120</v>
      </c>
      <c r="F39" s="89">
        <f>'110°C'!I17</f>
        <v>0.123968881</v>
      </c>
      <c r="G39" s="90">
        <f>'140°C'!A17</f>
        <v>1</v>
      </c>
      <c r="H39" s="91">
        <f>'140°C'!I17</f>
        <v>1.7622682000000001E-2</v>
      </c>
      <c r="L39" s="41">
        <f t="shared" si="9"/>
        <v>2.0823366107056928E-3</v>
      </c>
      <c r="P39" s="41">
        <f t="shared" si="10"/>
        <v>2.9503016603326347E-2</v>
      </c>
      <c r="T39" s="41">
        <f t="shared" si="11"/>
        <v>1.9920110263054826E-2</v>
      </c>
    </row>
    <row r="40" spans="1:24">
      <c r="A40" s="86">
        <f>fossil!A18</f>
        <v>4491264</v>
      </c>
      <c r="B40" s="87">
        <f>fossil!F18</f>
        <v>1.4586713130469612E-2</v>
      </c>
      <c r="C40" s="86">
        <f>'80°C'!A18</f>
        <v>120</v>
      </c>
      <c r="D40" s="87">
        <f>'80°C'!I18</f>
        <v>0.376828159</v>
      </c>
      <c r="E40" s="88">
        <f>'110°C'!A18</f>
        <v>120</v>
      </c>
      <c r="F40" s="89">
        <f>'110°C'!I18</f>
        <v>0.194048305</v>
      </c>
      <c r="G40" s="90">
        <f>'140°C'!A18</f>
        <v>1</v>
      </c>
      <c r="H40" s="91">
        <f>'140°C'!I18</f>
        <v>0.186205172</v>
      </c>
      <c r="L40" s="41">
        <f t="shared" si="9"/>
        <v>1.9868201912595124E-3</v>
      </c>
      <c r="P40" s="41">
        <f t="shared" si="10"/>
        <v>3.1805507794295369E-2</v>
      </c>
      <c r="T40" s="41">
        <f t="shared" si="11"/>
        <v>4.3682963201809463E-2</v>
      </c>
    </row>
    <row r="41" spans="1:24">
      <c r="A41" s="86">
        <f>fossil!A19</f>
        <v>4491264</v>
      </c>
      <c r="B41" s="87">
        <f>fossil!F19</f>
        <v>1.5398194796661201E-2</v>
      </c>
      <c r="C41" s="86">
        <f>'80°C'!A19</f>
        <v>1440</v>
      </c>
      <c r="D41" s="87">
        <f>'80°C'!I19</f>
        <v>2.3924392999999999E-2</v>
      </c>
      <c r="E41" s="88">
        <f>'110°C'!A19</f>
        <v>240</v>
      </c>
      <c r="F41" s="89">
        <f>'110°C'!I19</f>
        <v>0.31849169799999999</v>
      </c>
      <c r="G41" s="90">
        <f>'140°C'!A19</f>
        <v>1</v>
      </c>
      <c r="H41" s="91">
        <f>'140°C'!I19</f>
        <v>1.6148164E-2</v>
      </c>
      <c r="L41" s="41">
        <f t="shared" si="9"/>
        <v>1.8905731043812885E-3</v>
      </c>
      <c r="P41" s="41">
        <f t="shared" si="10"/>
        <v>3.3404748007042677E-2</v>
      </c>
      <c r="T41" s="41">
        <f t="shared" si="11"/>
        <v>8.4275578492389147E-2</v>
      </c>
    </row>
    <row r="42" spans="1:24">
      <c r="A42" s="86">
        <f>fossil!A20</f>
        <v>4491264</v>
      </c>
      <c r="B42" s="87">
        <f>fossil!F20</f>
        <v>1.9201493695059794E-2</v>
      </c>
      <c r="C42" s="86">
        <f>'80°C'!A20</f>
        <v>1440</v>
      </c>
      <c r="D42" s="87">
        <f>'80°C'!I20</f>
        <v>2.5236697999999998E-2</v>
      </c>
      <c r="E42" s="88">
        <f>'110°C'!A20</f>
        <v>240</v>
      </c>
      <c r="F42" s="89">
        <f>'110°C'!I20</f>
        <v>0.19077799100000001</v>
      </c>
      <c r="G42" s="90">
        <f>'140°C'!A20</f>
        <v>1</v>
      </c>
      <c r="H42" s="91">
        <f>'140°C'!I20</f>
        <v>0.13267949400000001</v>
      </c>
      <c r="L42" s="41">
        <f t="shared" si="9"/>
        <v>1.7936252590097536E-3</v>
      </c>
      <c r="P42" s="41">
        <f t="shared" si="10"/>
        <v>3.4204113686816709E-2</v>
      </c>
      <c r="T42" s="41">
        <f t="shared" si="11"/>
        <v>0.14885227267997317</v>
      </c>
    </row>
    <row r="43" spans="1:24">
      <c r="A43" s="86">
        <f>fossil!A21</f>
        <v>4491264</v>
      </c>
      <c r="B43" s="87">
        <f>fossil!F21</f>
        <v>1.6971947461064636E-2</v>
      </c>
      <c r="C43" s="86">
        <f>'80°C'!A21</f>
        <v>720</v>
      </c>
      <c r="D43" s="87">
        <f>'80°C'!I21</f>
        <v>0.24333955800000001</v>
      </c>
      <c r="E43" s="88">
        <f>'110°C'!A21</f>
        <v>480</v>
      </c>
      <c r="F43" s="89">
        <f>'110°C'!I21</f>
        <v>0.173891605</v>
      </c>
      <c r="G43" s="90">
        <f>'140°C'!A21</f>
        <v>2</v>
      </c>
      <c r="H43" s="91">
        <f>'140°C'!I21</f>
        <v>1.3799387999999999E-2</v>
      </c>
      <c r="L43" s="41">
        <f t="shared" si="9"/>
        <v>1.6960349380968631E-3</v>
      </c>
      <c r="P43" s="41">
        <f t="shared" si="10"/>
        <v>3.4134685468443025E-2</v>
      </c>
      <c r="T43" s="41">
        <f t="shared" si="11"/>
        <v>0.24633344575531241</v>
      </c>
    </row>
    <row r="44" spans="1:24">
      <c r="A44" s="86">
        <f>fossil!A22</f>
        <v>4491264</v>
      </c>
      <c r="B44" s="87">
        <f>fossil!F22</f>
        <v>1.4161467290924918E-2</v>
      </c>
      <c r="C44" s="86">
        <f>'80°C'!A22</f>
        <v>720</v>
      </c>
      <c r="D44" s="87">
        <f>'80°C'!I22</f>
        <v>2.2491972999999998E-2</v>
      </c>
      <c r="E44" s="88">
        <f>'110°C'!A22</f>
        <v>480</v>
      </c>
      <c r="F44" s="89">
        <f>'110°C'!I22</f>
        <v>0.16680340900000001</v>
      </c>
      <c r="G44" s="90">
        <f>'140°C'!A22</f>
        <v>2</v>
      </c>
      <c r="H44" s="91">
        <f>'140°C'!I22</f>
        <v>0.15342587399999999</v>
      </c>
      <c r="L44" s="41">
        <f t="shared" si="9"/>
        <v>1.5978905235015327E-3</v>
      </c>
      <c r="P44" s="41">
        <f t="shared" si="10"/>
        <v>3.3160182841355683E-2</v>
      </c>
      <c r="T44" s="41">
        <f t="shared" si="11"/>
        <v>0.38763386054365695</v>
      </c>
    </row>
    <row r="45" spans="1:24">
      <c r="A45" s="86">
        <f>fossil!A23</f>
        <v>9973764</v>
      </c>
      <c r="B45" s="87">
        <f>fossil!F23</f>
        <v>1.5480839999999999E-2</v>
      </c>
      <c r="C45" s="86">
        <f>'80°C'!A23</f>
        <v>120</v>
      </c>
      <c r="D45" s="87">
        <f>'80°C'!I23</f>
        <v>2.2070459000000001E-2</v>
      </c>
      <c r="E45" s="88">
        <f>'110°C'!A23</f>
        <v>120</v>
      </c>
      <c r="F45" s="89">
        <f>'110°C'!I23</f>
        <v>4.4005572E-2</v>
      </c>
      <c r="G45" s="90">
        <f>'140°C'!A23</f>
        <v>2</v>
      </c>
      <c r="H45" s="91">
        <f>'140°C'!I23</f>
        <v>8.6541535000000003E-2</v>
      </c>
      <c r="L45" s="41">
        <f t="shared" si="9"/>
        <v>1.4993123260293745E-3</v>
      </c>
      <c r="P45" s="41">
        <f t="shared" si="10"/>
        <v>3.1282127335465038E-2</v>
      </c>
      <c r="T45" s="41">
        <f t="shared" si="11"/>
        <v>0.58590313874428024</v>
      </c>
    </row>
    <row r="46" spans="1:24">
      <c r="A46" s="86">
        <f>fossil!A24</f>
        <v>9973764</v>
      </c>
      <c r="B46" s="87">
        <f>fossil!F24</f>
        <v>1.6361813999999999E-2</v>
      </c>
      <c r="C46" s="86">
        <f>'80°C'!A24</f>
        <v>120</v>
      </c>
      <c r="D46" s="87">
        <f>'80°C'!I24</f>
        <v>3.1209658000000001E-2</v>
      </c>
      <c r="E46" s="88">
        <f>'110°C'!A24</f>
        <v>120</v>
      </c>
      <c r="F46" s="89">
        <f>'110°C'!I24</f>
        <v>4.5915267000000003E-2</v>
      </c>
      <c r="G46" s="90">
        <f>'140°C'!A24</f>
        <v>2</v>
      </c>
      <c r="H46" s="91">
        <f>'140°C'!I24</f>
        <v>0.163487876</v>
      </c>
    </row>
    <row r="47" spans="1:24">
      <c r="A47" s="86">
        <f>fossil!A25</f>
        <v>9973764</v>
      </c>
      <c r="B47" s="87">
        <f>fossil!F25</f>
        <v>1.6008079000000001E-2</v>
      </c>
      <c r="C47" s="86">
        <f>'80°C'!A25</f>
        <v>1440</v>
      </c>
      <c r="D47" s="87">
        <f>'80°C'!I25</f>
        <v>3.0548255E-2</v>
      </c>
      <c r="E47" s="88">
        <f>'110°C'!A25</f>
        <v>240</v>
      </c>
      <c r="F47" s="89">
        <f>'110°C'!I25</f>
        <v>5.5266368000000003E-2</v>
      </c>
      <c r="G47" s="90">
        <f>'140°C'!A25</f>
        <v>4</v>
      </c>
      <c r="H47" s="91">
        <f>'140°C'!I25</f>
        <v>0.17358997100000001</v>
      </c>
    </row>
    <row r="48" spans="1:24">
      <c r="A48" s="86">
        <f>fossil!A26</f>
        <v>9973764</v>
      </c>
      <c r="B48" s="87">
        <f>fossil!F26</f>
        <v>1.6227322999999998E-2</v>
      </c>
      <c r="C48" s="86">
        <f>'80°C'!A26</f>
        <v>1440</v>
      </c>
      <c r="D48" s="87">
        <f>'80°C'!I26</f>
        <v>3.1759234999999997E-2</v>
      </c>
      <c r="E48" s="88">
        <f>'110°C'!A26</f>
        <v>240</v>
      </c>
      <c r="F48" s="89">
        <f>'110°C'!I26</f>
        <v>5.9418674999999997E-2</v>
      </c>
      <c r="G48" s="90">
        <f>'140°C'!A26</f>
        <v>4</v>
      </c>
      <c r="H48" s="91">
        <f>'140°C'!I26</f>
        <v>9.0801915999999996E-2</v>
      </c>
    </row>
    <row r="49" spans="1:8">
      <c r="A49" s="86">
        <f>fossil!A27</f>
        <v>9272004</v>
      </c>
      <c r="B49" s="87">
        <f>fossil!F27</f>
        <v>1.6709422000000002E-2</v>
      </c>
      <c r="C49" s="86">
        <f>'80°C'!A27</f>
        <v>720</v>
      </c>
      <c r="D49" s="87">
        <f>'80°C'!I27</f>
        <v>3.9223002E-2</v>
      </c>
      <c r="E49" s="88">
        <f>'110°C'!A27</f>
        <v>480</v>
      </c>
      <c r="F49" s="89">
        <f>'110°C'!I27</f>
        <v>5.9154673999999997E-2</v>
      </c>
      <c r="G49" s="90">
        <f>'140°C'!A27</f>
        <v>6</v>
      </c>
      <c r="H49" s="91">
        <f>'140°C'!I27</f>
        <v>0.16612105599999999</v>
      </c>
    </row>
    <row r="50" spans="1:8">
      <c r="A50" s="86">
        <f>fossil!A28</f>
        <v>9272004</v>
      </c>
      <c r="B50" s="87">
        <f>fossil!F28</f>
        <v>1.6099149E-2</v>
      </c>
      <c r="C50" s="86">
        <f>'80°C'!A28</f>
        <v>720</v>
      </c>
      <c r="D50" s="87">
        <f>'80°C'!I28</f>
        <v>2.7940352000000002E-2</v>
      </c>
      <c r="E50" s="88">
        <f>'110°C'!A28</f>
        <v>480</v>
      </c>
      <c r="F50" s="89">
        <f>'110°C'!I28</f>
        <v>3.7396339000000001E-2</v>
      </c>
      <c r="G50" s="90">
        <f>'140°C'!A28</f>
        <v>6</v>
      </c>
      <c r="H50" s="91">
        <f>'140°C'!I28</f>
        <v>0.16914744400000001</v>
      </c>
    </row>
    <row r="51" spans="1:8">
      <c r="A51" s="86">
        <f>fossil!A29</f>
        <v>9272004</v>
      </c>
      <c r="B51" s="87">
        <f>fossil!F29</f>
        <v>1.6379214999999999E-2</v>
      </c>
      <c r="C51" s="86">
        <f>'80°C'!A29</f>
        <v>120</v>
      </c>
      <c r="D51" s="87">
        <f>'80°C'!I29</f>
        <v>3.3199689999999997E-2</v>
      </c>
      <c r="E51" s="88">
        <f>'110°C'!A29</f>
        <v>120</v>
      </c>
      <c r="F51" s="89">
        <f>'110°C'!I29</f>
        <v>4.7214820999999997E-2</v>
      </c>
      <c r="G51" s="90">
        <f>'140°C'!A29</f>
        <v>8</v>
      </c>
      <c r="H51" s="91">
        <f>'140°C'!I29</f>
        <v>0.34200188399999998</v>
      </c>
    </row>
    <row r="52" spans="1:8">
      <c r="A52" s="86">
        <f>fossil!A30</f>
        <v>9272004</v>
      </c>
      <c r="B52" s="87">
        <f>fossil!F30</f>
        <v>1.6406397E-2</v>
      </c>
      <c r="C52" s="86">
        <f>'80°C'!A30</f>
        <v>120</v>
      </c>
      <c r="D52" s="87">
        <f>'80°C'!I30</f>
        <v>2.0785863000000002E-2</v>
      </c>
      <c r="E52" s="88">
        <f>'110°C'!A30</f>
        <v>120</v>
      </c>
      <c r="F52" s="89">
        <f>'110°C'!I30</f>
        <v>4.1652586999999998E-2</v>
      </c>
      <c r="G52" s="90">
        <f>'140°C'!A30</f>
        <v>8</v>
      </c>
      <c r="H52" s="91">
        <f>'140°C'!I30</f>
        <v>0.37274268500000002</v>
      </c>
    </row>
    <row r="53" spans="1:8">
      <c r="A53" s="86">
        <f>fossil!A31</f>
        <v>9272004</v>
      </c>
      <c r="B53" s="87">
        <f>fossil!F31</f>
        <v>1.5024028E-2</v>
      </c>
      <c r="C53" s="86">
        <f>'80°C'!A31</f>
        <v>1440</v>
      </c>
      <c r="D53" s="87">
        <f>'80°C'!I31</f>
        <v>2.3829332000000002E-2</v>
      </c>
      <c r="E53" s="88">
        <f>'110°C'!A31</f>
        <v>240</v>
      </c>
      <c r="F53" s="89">
        <f>'110°C'!I31</f>
        <v>6.6091116000000005E-2</v>
      </c>
      <c r="G53" s="90">
        <f>'140°C'!A31</f>
        <v>24</v>
      </c>
      <c r="H53" s="91">
        <f>'140°C'!I31</f>
        <v>5.1055606000000003E-2</v>
      </c>
    </row>
    <row r="54" spans="1:8">
      <c r="A54" s="86">
        <f>fossil!A32</f>
        <v>9272004</v>
      </c>
      <c r="B54" s="87">
        <f>fossil!F32</f>
        <v>1.6197504000000001E-2</v>
      </c>
      <c r="C54" s="86">
        <f>'80°C'!A32</f>
        <v>1440</v>
      </c>
      <c r="D54" s="87">
        <f>'80°C'!I32</f>
        <v>2.7206900999999999E-2</v>
      </c>
      <c r="E54" s="88">
        <f>'110°C'!A32</f>
        <v>240</v>
      </c>
      <c r="F54" s="89">
        <f>'110°C'!I32</f>
        <v>5.2467609999999998E-2</v>
      </c>
      <c r="G54" s="90">
        <f>'140°C'!A32</f>
        <v>24</v>
      </c>
      <c r="H54" s="91">
        <f>'140°C'!I32</f>
        <v>0.24171714</v>
      </c>
    </row>
    <row r="55" spans="1:8">
      <c r="A55" s="86">
        <f>fossil!A33</f>
        <v>9272004</v>
      </c>
      <c r="B55" s="87">
        <f>fossil!F33</f>
        <v>1.5582148000000001E-2</v>
      </c>
      <c r="C55" s="86">
        <f>'80°C'!A33</f>
        <v>720</v>
      </c>
      <c r="D55" s="87">
        <f>'80°C'!I33</f>
        <v>2.4083055999999999E-2</v>
      </c>
      <c r="E55" s="88">
        <f>'110°C'!A33</f>
        <v>480</v>
      </c>
      <c r="F55" s="89">
        <f>'110°C'!I33</f>
        <v>3.9808631999999997E-2</v>
      </c>
      <c r="G55" s="90">
        <f>'140°C'!A33</f>
        <v>48</v>
      </c>
      <c r="H55" s="91">
        <f>'140°C'!I33</f>
        <v>6.6129632999999993E-2</v>
      </c>
    </row>
    <row r="56" spans="1:8">
      <c r="A56" s="86">
        <f>fossil!A34</f>
        <v>9272004</v>
      </c>
      <c r="B56" s="87">
        <f>fossil!F34</f>
        <v>1.8524043E-2</v>
      </c>
      <c r="C56" s="86">
        <f>'80°C'!A34</f>
        <v>720</v>
      </c>
      <c r="D56" s="87">
        <f>'80°C'!I34</f>
        <v>1.8865827000000002E-2</v>
      </c>
      <c r="E56" s="88">
        <f>'110°C'!A34</f>
        <v>480</v>
      </c>
      <c r="F56" s="89">
        <f>'110°C'!I34</f>
        <v>6.3800830000000003E-2</v>
      </c>
      <c r="G56" s="90">
        <f>'140°C'!A34</f>
        <v>48</v>
      </c>
      <c r="H56" s="91">
        <f>'140°C'!I34</f>
        <v>6.7581124000000006E-2</v>
      </c>
    </row>
    <row r="57" spans="1:8">
      <c r="A57" s="86">
        <f>fossil!A35</f>
        <v>9272004</v>
      </c>
      <c r="B57" s="87">
        <f>fossil!F35</f>
        <v>1.6096432000000001E-2</v>
      </c>
      <c r="C57" s="86">
        <f>'80°C'!A35</f>
        <v>120</v>
      </c>
      <c r="D57" s="87">
        <f>'80°C'!I35</f>
        <v>9.3507460000000001E-3</v>
      </c>
      <c r="E57" s="88">
        <f>'110°C'!A35</f>
        <v>120</v>
      </c>
      <c r="F57" s="89">
        <f>'110°C'!I35</f>
        <v>4.5445169000000001E-2</v>
      </c>
      <c r="G57" s="90">
        <f>'140°C'!A35</f>
        <v>48</v>
      </c>
      <c r="H57" s="91">
        <f>'140°C'!I35</f>
        <v>0.251154767</v>
      </c>
    </row>
    <row r="58" spans="1:8">
      <c r="A58" s="86">
        <f>fossil!A36</f>
        <v>9272004</v>
      </c>
      <c r="B58" s="87">
        <f>fossil!F36</f>
        <v>1.5588647000000001E-2</v>
      </c>
      <c r="C58" s="86">
        <f>'80°C'!A36</f>
        <v>120</v>
      </c>
      <c r="D58" s="87">
        <f>'80°C'!I36</f>
        <v>3.0711625999999999E-2</v>
      </c>
      <c r="E58" s="88">
        <f>'110°C'!A36</f>
        <v>120</v>
      </c>
      <c r="F58" s="89">
        <f>'110°C'!I36</f>
        <v>2.1678906000000001E-2</v>
      </c>
      <c r="G58" s="90">
        <f>'140°C'!A36</f>
        <v>48</v>
      </c>
      <c r="H58" s="91">
        <f>'140°C'!I36</f>
        <v>0.19506274800000001</v>
      </c>
    </row>
    <row r="59" spans="1:8">
      <c r="A59" s="86">
        <f>fossil!A37</f>
        <v>9272004</v>
      </c>
      <c r="B59" s="87">
        <f>fossil!F37</f>
        <v>1.7000370000000001E-2</v>
      </c>
      <c r="C59" s="86">
        <f>'80°C'!A37</f>
        <v>1440</v>
      </c>
      <c r="D59" s="87">
        <f>'80°C'!I37</f>
        <v>3.0874392000000001E-2</v>
      </c>
      <c r="E59" s="88">
        <f>'110°C'!A37</f>
        <v>240</v>
      </c>
      <c r="F59" s="89">
        <f>'110°C'!I37</f>
        <v>5.9255659000000002E-2</v>
      </c>
      <c r="G59" s="90">
        <f>'140°C'!A37</f>
        <v>72</v>
      </c>
      <c r="H59" s="91">
        <f>'140°C'!I37</f>
        <v>0.12875682099999999</v>
      </c>
    </row>
    <row r="60" spans="1:8">
      <c r="A60" s="86">
        <f>fossil!A38</f>
        <v>8877264</v>
      </c>
      <c r="B60" s="87">
        <f>fossil!F38</f>
        <v>1.5403306E-2</v>
      </c>
      <c r="C60" s="86">
        <f>'80°C'!A38</f>
        <v>1440</v>
      </c>
      <c r="D60" s="87">
        <f>'80°C'!I38</f>
        <v>3.0749367999999999E-2</v>
      </c>
      <c r="E60" s="88">
        <f>'110°C'!A38</f>
        <v>240</v>
      </c>
      <c r="F60" s="89">
        <f>'110°C'!I38</f>
        <v>5.8110686000000002E-2</v>
      </c>
      <c r="G60" s="90">
        <f>'140°C'!A38</f>
        <v>72</v>
      </c>
      <c r="H60" s="91">
        <f>'140°C'!I38</f>
        <v>0.23614652899999999</v>
      </c>
    </row>
    <row r="61" spans="1:8">
      <c r="A61" s="86">
        <f>fossil!A39</f>
        <v>8877264</v>
      </c>
      <c r="B61" s="87">
        <f>fossil!F39</f>
        <v>1.5871858999999999E-2</v>
      </c>
      <c r="C61" s="86">
        <f>'80°C'!A39</f>
        <v>720</v>
      </c>
      <c r="D61" s="87">
        <f>'80°C'!I39</f>
        <v>3.2024703000000002E-2</v>
      </c>
      <c r="E61" s="88">
        <f>'110°C'!A39</f>
        <v>480</v>
      </c>
      <c r="F61" s="89">
        <f>'110°C'!I39</f>
        <v>8.1128072999999995E-2</v>
      </c>
      <c r="G61" s="90">
        <f>'140°C'!A39</f>
        <v>96</v>
      </c>
      <c r="H61" s="91">
        <f>'140°C'!I39</f>
        <v>0.13595864399999999</v>
      </c>
    </row>
    <row r="62" spans="1:8">
      <c r="A62" s="86">
        <f>fossil!A40</f>
        <v>8877264</v>
      </c>
      <c r="B62" s="87">
        <f>fossil!F40</f>
        <v>1.5117698000000001E-2</v>
      </c>
      <c r="C62" s="86">
        <f>'80°C'!A40</f>
        <v>720</v>
      </c>
      <c r="D62" s="87">
        <f>'80°C'!I40</f>
        <v>3.6297151999999999E-2</v>
      </c>
      <c r="E62" s="88">
        <f>'110°C'!A40</f>
        <v>480</v>
      </c>
      <c r="F62" s="89">
        <f>'110°C'!I40</f>
        <v>5.0565259000000001E-2</v>
      </c>
      <c r="G62" s="90">
        <f>'140°C'!A40</f>
        <v>96</v>
      </c>
      <c r="H62" s="91">
        <f>'140°C'!I40</f>
        <v>0.123134138</v>
      </c>
    </row>
    <row r="63" spans="1:8" customFormat="1">
      <c r="A63" s="86">
        <f>fossil!A41</f>
        <v>5807064</v>
      </c>
      <c r="B63" s="87">
        <f>fossil!F41</f>
        <v>1.6409531000000002E-2</v>
      </c>
      <c r="G63" s="90">
        <f>'140°C'!A41</f>
        <v>120</v>
      </c>
      <c r="H63" s="91">
        <f>'140°C'!I41</f>
        <v>0.13117512000000001</v>
      </c>
    </row>
    <row r="64" spans="1:8" customFormat="1">
      <c r="A64" s="86">
        <f>fossil!A42</f>
        <v>5807064</v>
      </c>
      <c r="B64" s="87">
        <f>fossil!F42</f>
        <v>1.6888013E-2</v>
      </c>
      <c r="G64" s="90">
        <f>'140°C'!A42</f>
        <v>120</v>
      </c>
      <c r="H64" s="91">
        <f>'140°C'!I42</f>
        <v>0.113091515</v>
      </c>
    </row>
    <row r="65" spans="1:8" customFormat="1">
      <c r="A65" s="86">
        <f>fossil!A43</f>
        <v>5807064</v>
      </c>
      <c r="B65" s="87">
        <f>fossil!F43</f>
        <v>1.5281853999999999E-2</v>
      </c>
      <c r="G65" s="90">
        <f>'140°C'!A43</f>
        <v>1</v>
      </c>
      <c r="H65" s="91">
        <f>'140°C'!I43</f>
        <v>3.1784946000000001E-2</v>
      </c>
    </row>
    <row r="66" spans="1:8" customFormat="1">
      <c r="A66" s="86">
        <f>fossil!A44</f>
        <v>5807064</v>
      </c>
      <c r="B66" s="87">
        <f>fossil!F44</f>
        <v>1.5575111000000001E-2</v>
      </c>
      <c r="G66" s="90">
        <f>'140°C'!A44</f>
        <v>1</v>
      </c>
      <c r="H66" s="91">
        <f>'140°C'!I44</f>
        <v>2.7633851000000001E-2</v>
      </c>
    </row>
    <row r="67" spans="1:8" customFormat="1">
      <c r="A67" s="86">
        <f>fossil!A45</f>
        <v>8877264</v>
      </c>
      <c r="B67" s="87">
        <f>fossil!F45</f>
        <v>1.6776536000000002E-2</v>
      </c>
      <c r="G67" s="90">
        <f>'140°C'!A45</f>
        <v>2</v>
      </c>
      <c r="H67" s="91">
        <f>'140°C'!I45</f>
        <v>2.9474452000000002E-2</v>
      </c>
    </row>
    <row r="68" spans="1:8" customFormat="1">
      <c r="A68" s="86">
        <f>fossil!A46</f>
        <v>8877264</v>
      </c>
      <c r="B68" s="87">
        <f>fossil!F46</f>
        <v>1.5003298E-2</v>
      </c>
      <c r="G68" s="90">
        <f>'140°C'!A46</f>
        <v>2</v>
      </c>
      <c r="H68" s="91">
        <f>'140°C'!I46</f>
        <v>3.6792321000000003E-2</v>
      </c>
    </row>
    <row r="69" spans="1:8" customFormat="1">
      <c r="A69" s="86">
        <f>fossil!A47</f>
        <v>8877264</v>
      </c>
      <c r="B69" s="87">
        <f>fossil!F47</f>
        <v>1.5555114E-2</v>
      </c>
      <c r="G69" s="90">
        <f>'140°C'!A47</f>
        <v>4</v>
      </c>
      <c r="H69" s="91">
        <f>'140°C'!I47</f>
        <v>4.1127747999999999E-2</v>
      </c>
    </row>
    <row r="70" spans="1:8" customFormat="1">
      <c r="A70" s="86">
        <f>fossil!A48</f>
        <v>9973764</v>
      </c>
      <c r="B70" s="87">
        <f>fossil!F48</f>
        <v>1.4597681E-2</v>
      </c>
      <c r="G70" s="90">
        <f>'140°C'!A48</f>
        <v>4</v>
      </c>
      <c r="H70" s="91">
        <f>'140°C'!I48</f>
        <v>5.6858546000000003E-2</v>
      </c>
    </row>
    <row r="71" spans="1:8" customFormat="1">
      <c r="A71" s="86">
        <f>fossil!A49</f>
        <v>9973764</v>
      </c>
      <c r="B71" s="87">
        <f>fossil!F49</f>
        <v>1.5340588E-2</v>
      </c>
      <c r="G71" s="90">
        <f>'140°C'!A49</f>
        <v>6</v>
      </c>
      <c r="H71" s="91">
        <f>'140°C'!I49</f>
        <v>5.0338964999999999E-2</v>
      </c>
    </row>
    <row r="72" spans="1:8" customFormat="1">
      <c r="A72" s="86">
        <f>fossil!A50</f>
        <v>9272004</v>
      </c>
      <c r="B72" s="87">
        <f>fossil!F50</f>
        <v>1.3649839E-2</v>
      </c>
      <c r="G72" s="90">
        <f>'140°C'!A50</f>
        <v>6</v>
      </c>
      <c r="H72" s="91">
        <f>'140°C'!I50</f>
        <v>5.1740375999999998E-2</v>
      </c>
    </row>
    <row r="73" spans="1:8" customFormat="1">
      <c r="A73" s="86">
        <f>fossil!A51</f>
        <v>9272004</v>
      </c>
      <c r="B73" s="87">
        <f>fossil!F51</f>
        <v>1.4293024E-2</v>
      </c>
      <c r="G73" s="90">
        <f>'140°C'!A51</f>
        <v>8</v>
      </c>
      <c r="H73" s="91">
        <f>'140°C'!I51</f>
        <v>4.7789172999999997E-2</v>
      </c>
    </row>
    <row r="74" spans="1:8" customFormat="1">
      <c r="A74" s="86">
        <f>fossil!A52</f>
        <v>9272004</v>
      </c>
      <c r="B74" s="87">
        <f>fossil!F52</f>
        <v>1.4427743999999999E-2</v>
      </c>
      <c r="G74" s="90">
        <f>'140°C'!A52</f>
        <v>8</v>
      </c>
      <c r="H74" s="91">
        <f>'140°C'!I52</f>
        <v>5.3549785000000003E-2</v>
      </c>
    </row>
    <row r="75" spans="1:8" customFormat="1">
      <c r="A75" s="86">
        <f>fossil!A53</f>
        <v>9272004</v>
      </c>
      <c r="B75" s="87">
        <f>fossil!F53</f>
        <v>1.4211886999999999E-2</v>
      </c>
      <c r="G75" s="90">
        <f>'140°C'!A53</f>
        <v>24</v>
      </c>
      <c r="H75" s="91">
        <f>'140°C'!I53</f>
        <v>7.2688871000000002E-2</v>
      </c>
    </row>
    <row r="76" spans="1:8" customFormat="1">
      <c r="A76" s="86">
        <f>fossil!A54</f>
        <v>9272004</v>
      </c>
      <c r="B76" s="87">
        <f>fossil!F54</f>
        <v>1.4081086E-2</v>
      </c>
      <c r="G76" s="90">
        <f>'140°C'!A54</f>
        <v>24</v>
      </c>
      <c r="H76" s="91">
        <f>'140°C'!I54</f>
        <v>6.2467186000000001E-2</v>
      </c>
    </row>
    <row r="77" spans="1:8" customFormat="1">
      <c r="A77" s="86">
        <f>fossil!A55</f>
        <v>9272004</v>
      </c>
      <c r="B77" s="87">
        <f>fossil!F55</f>
        <v>1.4696580000000001E-2</v>
      </c>
      <c r="G77" s="90">
        <f>'140°C'!A55</f>
        <v>48</v>
      </c>
      <c r="H77" s="91">
        <f>'140°C'!I55</f>
        <v>9.2536698000000001E-2</v>
      </c>
    </row>
    <row r="78" spans="1:8" customFormat="1">
      <c r="A78" s="86">
        <f>fossil!A56</f>
        <v>9272004</v>
      </c>
      <c r="B78" s="87">
        <f>fossil!F56</f>
        <v>1.7000370000000001E-2</v>
      </c>
      <c r="G78" s="90">
        <f>'140°C'!A56</f>
        <v>48</v>
      </c>
      <c r="H78" s="91">
        <f>'140°C'!I56</f>
        <v>0.10754303699999999</v>
      </c>
    </row>
    <row r="79" spans="1:8" customFormat="1">
      <c r="A79" s="86">
        <f>fossil!A57</f>
        <v>8877264</v>
      </c>
      <c r="B79" s="87">
        <f>fossil!F57</f>
        <v>1.1048541E-2</v>
      </c>
      <c r="G79" s="90">
        <f>'140°C'!A57</f>
        <v>72</v>
      </c>
      <c r="H79" s="91">
        <f>'140°C'!I57</f>
        <v>0.12931213499999999</v>
      </c>
    </row>
    <row r="80" spans="1:8" customFormat="1">
      <c r="A80" s="86">
        <f>fossil!A58</f>
        <v>5807064</v>
      </c>
      <c r="B80" s="87">
        <f>fossil!F58</f>
        <v>1.7618801E-2</v>
      </c>
      <c r="G80" s="90">
        <f>'140°C'!A58</f>
        <v>72</v>
      </c>
      <c r="H80" s="91">
        <f>'140°C'!I58</f>
        <v>0.14434797699999999</v>
      </c>
    </row>
    <row r="81" spans="1:8" customFormat="1">
      <c r="A81" s="86">
        <f>fossil!A59</f>
        <v>5807064</v>
      </c>
      <c r="B81" s="87">
        <f>fossil!F59</f>
        <v>1.8877204000000002E-2</v>
      </c>
      <c r="G81" s="90">
        <f>'140°C'!A59</f>
        <v>96</v>
      </c>
      <c r="H81" s="91">
        <f>'140°C'!I59</f>
        <v>0.146114312</v>
      </c>
    </row>
    <row r="82" spans="1:8" customFormat="1">
      <c r="A82" s="86">
        <f>fossil!A60</f>
        <v>5807064</v>
      </c>
      <c r="B82" s="87">
        <f>fossil!F60</f>
        <v>1.6991353000000001E-2</v>
      </c>
      <c r="G82" s="90">
        <f>'140°C'!A60</f>
        <v>96</v>
      </c>
      <c r="H82" s="91">
        <f>'140°C'!I60</f>
        <v>0.133177559</v>
      </c>
    </row>
    <row r="83" spans="1:8" customFormat="1">
      <c r="A83" s="86">
        <f>fossil!A61</f>
        <v>8877264</v>
      </c>
      <c r="B83" s="87">
        <f>fossil!F61</f>
        <v>1.6203903814999802E-2</v>
      </c>
      <c r="G83" s="90">
        <f>'140°C'!A61</f>
        <v>120</v>
      </c>
      <c r="H83" s="91">
        <f>'140°C'!I61</f>
        <v>0.156073508</v>
      </c>
    </row>
    <row r="84" spans="1:8" customFormat="1">
      <c r="A84" s="86">
        <f>fossil!A62</f>
        <v>8877264</v>
      </c>
      <c r="B84" s="87">
        <f>fossil!F62</f>
        <v>1.6491992370263397E-2</v>
      </c>
      <c r="G84" s="90">
        <f>'140°C'!A62</f>
        <v>120</v>
      </c>
      <c r="H84" s="91">
        <f>'140°C'!I62</f>
        <v>0.128888962</v>
      </c>
    </row>
    <row r="85" spans="1:8" customFormat="1">
      <c r="A85" s="86">
        <f>fossil!A63</f>
        <v>8877264</v>
      </c>
      <c r="B85" s="87">
        <f>fossil!F63</f>
        <v>1.6420242127456627E-2</v>
      </c>
      <c r="G85" s="90">
        <f>'140°C'!A63</f>
        <v>1</v>
      </c>
      <c r="H85" s="91">
        <f>'140°C'!I63</f>
        <v>2.8851386E-2</v>
      </c>
    </row>
    <row r="86" spans="1:8" customFormat="1">
      <c r="A86" s="86">
        <f>fossil!A64</f>
        <v>8877264</v>
      </c>
      <c r="B86" s="87">
        <f>fossil!F64</f>
        <v>1.5136433408274886E-2</v>
      </c>
      <c r="G86" s="90">
        <f>'140°C'!A64</f>
        <v>1</v>
      </c>
      <c r="H86" s="91">
        <f>'140°C'!I64</f>
        <v>1.9287324000000002E-2</v>
      </c>
    </row>
    <row r="87" spans="1:8" customFormat="1">
      <c r="A87" s="86">
        <f>fossil!A65</f>
        <v>8877264</v>
      </c>
      <c r="B87" s="87">
        <f>fossil!F65</f>
        <v>1.6925811246025185E-2</v>
      </c>
      <c r="G87" s="90">
        <f>'140°C'!A65</f>
        <v>2</v>
      </c>
      <c r="H87" s="91">
        <f>'140°C'!I65</f>
        <v>3.1411832000000001E-2</v>
      </c>
    </row>
    <row r="88" spans="1:8" customFormat="1">
      <c r="A88" s="86">
        <f>fossil!A66</f>
        <v>8877264</v>
      </c>
      <c r="B88" s="87">
        <f>fossil!F66</f>
        <v>1.5941616361199562E-2</v>
      </c>
      <c r="G88" s="90">
        <f>'140°C'!A66</f>
        <v>2</v>
      </c>
      <c r="H88" s="91">
        <f>'140°C'!I66</f>
        <v>3.7716853000000002E-2</v>
      </c>
    </row>
    <row r="89" spans="1:8" customFormat="1">
      <c r="A89" s="86">
        <f>fossil!A67</f>
        <v>8877264</v>
      </c>
      <c r="B89" s="87">
        <f>fossil!F67</f>
        <v>1.9223476315228742E-2</v>
      </c>
      <c r="G89" s="90">
        <f>'140°C'!A67</f>
        <v>4</v>
      </c>
      <c r="H89" s="91">
        <f>'140°C'!I67</f>
        <v>4.3515705000000002E-2</v>
      </c>
    </row>
    <row r="90" spans="1:8" customFormat="1">
      <c r="A90" s="86">
        <f>fossil!A68</f>
        <v>8877264</v>
      </c>
      <c r="B90" s="87">
        <f>fossil!F68</f>
        <v>1.7454306623940263E-2</v>
      </c>
      <c r="G90" s="90">
        <f>'140°C'!A68</f>
        <v>4</v>
      </c>
      <c r="H90" s="91">
        <f>'140°C'!I68</f>
        <v>3.4869353999999998E-2</v>
      </c>
    </row>
    <row r="91" spans="1:8" customFormat="1">
      <c r="A91" s="86">
        <f>fossil!A69</f>
        <v>8877264</v>
      </c>
      <c r="B91" s="87">
        <f>fossil!F69</f>
        <v>1.5994643877073809E-2</v>
      </c>
      <c r="G91" s="90">
        <f>'140°C'!A69</f>
        <v>6</v>
      </c>
      <c r="H91" s="91">
        <f>'140°C'!I69</f>
        <v>4.1720934000000001E-2</v>
      </c>
    </row>
    <row r="92" spans="1:8" customFormat="1">
      <c r="A92" s="86">
        <f>fossil!A70</f>
        <v>8877264</v>
      </c>
      <c r="B92" s="87">
        <f>fossil!F70</f>
        <v>1.5689568535196239E-2</v>
      </c>
      <c r="G92" s="90">
        <f>'140°C'!A70</f>
        <v>6</v>
      </c>
      <c r="H92" s="91">
        <f>'140°C'!I70</f>
        <v>4.3372859999999999E-2</v>
      </c>
    </row>
    <row r="93" spans="1:8" customFormat="1">
      <c r="A93" s="86">
        <f>fossil!A71</f>
        <v>8877264</v>
      </c>
      <c r="B93" s="87">
        <f>fossil!F71</f>
        <v>1.6171639730968763E-2</v>
      </c>
      <c r="G93" s="90">
        <f>'140°C'!A71</f>
        <v>8</v>
      </c>
      <c r="H93" s="91">
        <f>'140°C'!I71</f>
        <v>4.4314735000000001E-2</v>
      </c>
    </row>
    <row r="94" spans="1:8" customFormat="1">
      <c r="A94" s="86">
        <f>fossil!A72</f>
        <v>8877264</v>
      </c>
      <c r="B94" s="87">
        <f>fossil!F72</f>
        <v>1.6249602742649537E-2</v>
      </c>
      <c r="G94" s="90">
        <f>'140°C'!A72</f>
        <v>8</v>
      </c>
      <c r="H94" s="91">
        <f>'140°C'!I72</f>
        <v>4.4207027000000003E-2</v>
      </c>
    </row>
    <row r="95" spans="1:8" customFormat="1">
      <c r="A95" s="86">
        <f>fossil!A73</f>
        <v>8877264</v>
      </c>
      <c r="B95" s="87">
        <f>fossil!F73</f>
        <v>1.5625662060958386E-2</v>
      </c>
      <c r="G95" s="90">
        <f>'140°C'!A73</f>
        <v>24</v>
      </c>
      <c r="H95" s="91">
        <f>'140°C'!I73</f>
        <v>5.9405992999999997E-2</v>
      </c>
    </row>
    <row r="96" spans="1:8" customFormat="1">
      <c r="A96" s="86">
        <f>fossil!A74</f>
        <v>8877264</v>
      </c>
      <c r="B96" s="87">
        <f>fossil!F74</f>
        <v>1.7259635020018853E-2</v>
      </c>
      <c r="G96" s="90">
        <f>'140°C'!A74</f>
        <v>24</v>
      </c>
      <c r="H96" s="91">
        <f>'140°C'!I74</f>
        <v>6.4247742999999996E-2</v>
      </c>
    </row>
    <row r="97" spans="1:8" customFormat="1">
      <c r="A97" s="86">
        <f>fossil!A75</f>
        <v>8877264</v>
      </c>
      <c r="B97" s="87">
        <f>fossil!F75</f>
        <v>1.5587086792478428E-2</v>
      </c>
      <c r="G97" s="90">
        <f>'140°C'!A75</f>
        <v>48</v>
      </c>
      <c r="H97" s="91">
        <f>'140°C'!I75</f>
        <v>6.5304483999999996E-2</v>
      </c>
    </row>
    <row r="98" spans="1:8" customFormat="1">
      <c r="A98" s="86">
        <f>fossil!A76</f>
        <v>8877264</v>
      </c>
      <c r="B98" s="87">
        <f>fossil!F76</f>
        <v>1.816741143734036E-2</v>
      </c>
      <c r="G98" s="90">
        <f>'140°C'!A76</f>
        <v>48</v>
      </c>
      <c r="H98" s="91">
        <f>'140°C'!I76</f>
        <v>6.1097120999999997E-2</v>
      </c>
    </row>
    <row r="99" spans="1:8" customFormat="1">
      <c r="A99" s="86">
        <f>fossil!A77</f>
        <v>8877264</v>
      </c>
      <c r="B99" s="87">
        <f>fossil!F77</f>
        <v>3.2803367466644771E-2</v>
      </c>
      <c r="G99" s="90">
        <f>'140°C'!A77</f>
        <v>48</v>
      </c>
      <c r="H99" s="91">
        <f>'140°C'!I77</f>
        <v>6.9964280000000004E-2</v>
      </c>
    </row>
    <row r="100" spans="1:8" customFormat="1">
      <c r="A100" s="86">
        <f>fossil!A78</f>
        <v>8877264</v>
      </c>
      <c r="B100" s="87">
        <f>fossil!F78</f>
        <v>1.7371401334596508E-2</v>
      </c>
      <c r="G100" s="90">
        <f>'140°C'!A78</f>
        <v>48</v>
      </c>
      <c r="H100" s="91">
        <f>'140°C'!I78</f>
        <v>7.2196899999999994E-2</v>
      </c>
    </row>
    <row r="101" spans="1:8" customFormat="1">
      <c r="A101" s="86">
        <f>fossil!A79</f>
        <v>8877264</v>
      </c>
      <c r="B101" s="87">
        <f>fossil!F79</f>
        <v>1.47072270261539E-2</v>
      </c>
      <c r="G101" s="90">
        <f>'140°C'!A79</f>
        <v>72</v>
      </c>
      <c r="H101" s="91">
        <f>'140°C'!I79</f>
        <v>6.4388279000000007E-2</v>
      </c>
    </row>
    <row r="102" spans="1:8" customFormat="1">
      <c r="A102" s="86">
        <f>fossil!A80</f>
        <v>8877264</v>
      </c>
      <c r="B102" s="87">
        <f>fossil!F80</f>
        <v>1.8322467914321291E-2</v>
      </c>
      <c r="G102" s="90">
        <f>'140°C'!A80</f>
        <v>96</v>
      </c>
      <c r="H102" s="91">
        <f>'140°C'!I80</f>
        <v>9.7267400000000004E-2</v>
      </c>
    </row>
    <row r="103" spans="1:8" customFormat="1">
      <c r="A103" s="86">
        <f>fossil!A81</f>
        <v>8877264</v>
      </c>
      <c r="B103" s="87">
        <f>fossil!F81</f>
        <v>1.841729592988529E-2</v>
      </c>
      <c r="G103" s="90">
        <f>'140°C'!A81</f>
        <v>96</v>
      </c>
      <c r="H103" s="91">
        <f>'140°C'!I81</f>
        <v>9.4040551999999999E-2</v>
      </c>
    </row>
    <row r="104" spans="1:8" customFormat="1">
      <c r="A104" s="86">
        <f>fossil!A82</f>
        <v>8877264</v>
      </c>
      <c r="B104" s="87">
        <f>fossil!F82</f>
        <v>1.7082486091960468E-2</v>
      </c>
      <c r="G104" s="90">
        <f>'140°C'!A82</f>
        <v>120</v>
      </c>
      <c r="H104" s="91">
        <f>'140°C'!I82</f>
        <v>7.5891334000000005E-2</v>
      </c>
    </row>
    <row r="105" spans="1:8" customFormat="1">
      <c r="A105" s="86">
        <f>fossil!A83</f>
        <v>5149164</v>
      </c>
      <c r="B105" s="87">
        <f>fossil!F83</f>
        <v>1.7159670914415826E-2</v>
      </c>
      <c r="G105" s="90">
        <f>'140°C'!A83</f>
        <v>120</v>
      </c>
      <c r="H105" s="91">
        <f>'140°C'!I83</f>
        <v>6.8376377000000002E-2</v>
      </c>
    </row>
    <row r="106" spans="1:8" customFormat="1">
      <c r="A106" s="86">
        <f>fossil!A84</f>
        <v>5149164</v>
      </c>
      <c r="B106" s="87">
        <f>fossil!F84</f>
        <v>1.619365429650545E-2</v>
      </c>
      <c r="G106" s="90">
        <f>'140°C'!A84</f>
        <v>1</v>
      </c>
      <c r="H106" s="91">
        <f>'140°C'!I84</f>
        <v>1.1505133000000001E-2</v>
      </c>
    </row>
    <row r="107" spans="1:8" customFormat="1">
      <c r="A107" s="86">
        <f>fossil!A85</f>
        <v>5149164</v>
      </c>
      <c r="B107" s="87">
        <f>fossil!F85</f>
        <v>1.6040301927413264E-2</v>
      </c>
      <c r="G107" s="90">
        <f>'140°C'!A85</f>
        <v>1</v>
      </c>
      <c r="H107" s="91">
        <f>'140°C'!I85</f>
        <v>3.4172879000000003E-2</v>
      </c>
    </row>
    <row r="108" spans="1:8" customFormat="1">
      <c r="A108" s="86">
        <f>fossil!A86</f>
        <v>5149164</v>
      </c>
      <c r="B108" s="87">
        <f>fossil!F86</f>
        <v>1.6244307045225E-2</v>
      </c>
      <c r="G108" s="90">
        <f>'140°C'!A86</f>
        <v>2</v>
      </c>
      <c r="H108" s="91">
        <f>'140°C'!I86</f>
        <v>1.9925819000000001E-2</v>
      </c>
    </row>
    <row r="109" spans="1:8" customFormat="1">
      <c r="A109" s="86">
        <f>fossil!A87</f>
        <v>5149164</v>
      </c>
      <c r="B109" s="87">
        <f>fossil!F87</f>
        <v>1.6190970969570315E-2</v>
      </c>
      <c r="G109" s="90">
        <f>'140°C'!A87</f>
        <v>2</v>
      </c>
      <c r="H109" s="91">
        <f>'140°C'!I87</f>
        <v>2.9500815E-2</v>
      </c>
    </row>
    <row r="110" spans="1:8" customFormat="1">
      <c r="A110" s="86">
        <f>fossil!A88</f>
        <v>5149164</v>
      </c>
      <c r="B110" s="87">
        <f>fossil!F88</f>
        <v>1.6845620708985001E-2</v>
      </c>
      <c r="G110" s="90">
        <f>'140°C'!A88</f>
        <v>4</v>
      </c>
      <c r="H110" s="91">
        <f>'140°C'!I88</f>
        <v>3.7721146999999997E-2</v>
      </c>
    </row>
    <row r="111" spans="1:8" customFormat="1">
      <c r="A111" s="86">
        <f>fossil!A89</f>
        <v>4491264</v>
      </c>
      <c r="B111" s="87">
        <f>fossil!F89</f>
        <v>1.7846760682037652E-2</v>
      </c>
      <c r="G111" s="90">
        <f>'140°C'!A89</f>
        <v>4</v>
      </c>
      <c r="H111" s="91">
        <f>'140°C'!I89</f>
        <v>3.6799467000000002E-2</v>
      </c>
    </row>
    <row r="112" spans="1:8" customFormat="1">
      <c r="A112" s="86">
        <f>fossil!A90</f>
        <v>4491264</v>
      </c>
      <c r="B112" s="87">
        <f>fossil!F90</f>
        <v>1.5949309212696036E-2</v>
      </c>
      <c r="G112" s="90">
        <f>'140°C'!A90</f>
        <v>6</v>
      </c>
      <c r="H112" s="91">
        <f>'140°C'!I90</f>
        <v>4.1854680999999998E-2</v>
      </c>
    </row>
    <row r="113" spans="1:8" customFormat="1">
      <c r="A113" s="86">
        <f>fossil!A91</f>
        <v>4491264</v>
      </c>
      <c r="B113" s="87">
        <f>fossil!F91</f>
        <v>1.7391745100153989E-2</v>
      </c>
      <c r="G113" s="90">
        <f>'140°C'!A91</f>
        <v>6</v>
      </c>
      <c r="H113" s="91">
        <f>'140°C'!I91</f>
        <v>3.7418701999999998E-2</v>
      </c>
    </row>
    <row r="114" spans="1:8" customFormat="1">
      <c r="A114" s="86">
        <f>fossil!A92</f>
        <v>4491264</v>
      </c>
      <c r="B114" s="87">
        <f>fossil!F92</f>
        <v>1.5979792853708874E-2</v>
      </c>
      <c r="G114" s="90">
        <f>'140°C'!A92</f>
        <v>8</v>
      </c>
      <c r="H114" s="91">
        <f>'140°C'!I92</f>
        <v>4.8510269000000002E-2</v>
      </c>
    </row>
    <row r="115" spans="1:8" customFormat="1">
      <c r="A115" s="86">
        <f>fossil!A93</f>
        <v>4491264</v>
      </c>
      <c r="B115" s="87">
        <f>fossil!F93</f>
        <v>1.6786882116221577E-2</v>
      </c>
      <c r="G115" s="90">
        <f>'140°C'!A93</f>
        <v>8</v>
      </c>
      <c r="H115" s="91">
        <f>'140°C'!I93</f>
        <v>4.9305562999999997E-2</v>
      </c>
    </row>
    <row r="116" spans="1:8" customFormat="1">
      <c r="A116" s="86">
        <f>fossil!A94</f>
        <v>4491264</v>
      </c>
      <c r="B116" s="87">
        <f>fossil!F94</f>
        <v>1.7280151535187232E-2</v>
      </c>
      <c r="G116" s="90">
        <f>'140°C'!A94</f>
        <v>24</v>
      </c>
      <c r="H116" s="91">
        <f>'140°C'!I94</f>
        <v>6.6925819999999997E-2</v>
      </c>
    </row>
    <row r="117" spans="1:8" customFormat="1">
      <c r="A117" s="86">
        <f>fossil!A95</f>
        <v>4491264</v>
      </c>
      <c r="B117" s="87">
        <f>fossil!F95</f>
        <v>1.5877471810872828E-2</v>
      </c>
      <c r="G117" s="90">
        <f>'140°C'!A95</f>
        <v>24</v>
      </c>
      <c r="H117" s="91">
        <f>'140°C'!I95</f>
        <v>6.0961939E-2</v>
      </c>
    </row>
    <row r="118" spans="1:8" customFormat="1">
      <c r="A118" s="86">
        <f>fossil!A96</f>
        <v>4491264</v>
      </c>
      <c r="B118" s="87">
        <f>fossil!F96</f>
        <v>1.6249189159375649E-2</v>
      </c>
      <c r="G118" s="90">
        <f>'140°C'!A96</f>
        <v>48</v>
      </c>
      <c r="H118" s="91">
        <f>'140°C'!I96</f>
        <v>6.8785529999999998E-2</v>
      </c>
    </row>
    <row r="119" spans="1:8" customFormat="1">
      <c r="A119" s="86">
        <f>fossil!A97</f>
        <v>6464964</v>
      </c>
      <c r="B119" s="87">
        <f>fossil!F97</f>
        <v>1.5272363215793217E-2</v>
      </c>
      <c r="G119" s="90">
        <f>'140°C'!A97</f>
        <v>48</v>
      </c>
      <c r="H119" s="91">
        <f>'140°C'!I97</f>
        <v>6.3689951999999994E-2</v>
      </c>
    </row>
    <row r="120" spans="1:8" customFormat="1">
      <c r="A120" s="86">
        <f>fossil!A98</f>
        <v>6464964</v>
      </c>
      <c r="B120" s="87">
        <f>fossil!F98</f>
        <v>1.9592004406061021E-2</v>
      </c>
      <c r="G120" s="90">
        <f>'140°C'!A98</f>
        <v>48</v>
      </c>
      <c r="H120" s="91">
        <f>'140°C'!I98</f>
        <v>5.0849456000000001E-2</v>
      </c>
    </row>
    <row r="121" spans="1:8" customFormat="1">
      <c r="A121" s="86">
        <f>fossil!A99</f>
        <v>6464964</v>
      </c>
      <c r="B121" s="87">
        <f>fossil!F99</f>
        <v>1.589032136687599E-2</v>
      </c>
      <c r="G121" s="90">
        <f>'140°C'!A99</f>
        <v>48</v>
      </c>
      <c r="H121" s="91">
        <f>'140°C'!I99</f>
        <v>6.6136535999999996E-2</v>
      </c>
    </row>
    <row r="122" spans="1:8" customFormat="1">
      <c r="A122" s="86">
        <f>fossil!A100</f>
        <v>6464964</v>
      </c>
      <c r="B122" s="87">
        <f>fossil!F100</f>
        <v>1.4593094714262449E-2</v>
      </c>
      <c r="G122" s="90">
        <f>'140°C'!A100</f>
        <v>72</v>
      </c>
      <c r="H122" s="91">
        <f>'140°C'!I100</f>
        <v>6.9813451999999998E-2</v>
      </c>
    </row>
    <row r="123" spans="1:8" customFormat="1">
      <c r="A123" s="86">
        <f>fossil!A101</f>
        <v>8877264</v>
      </c>
      <c r="B123" s="87">
        <f>fossil!F101</f>
        <v>1.5668392503699918E-2</v>
      </c>
      <c r="G123" s="90">
        <f>'140°C'!A101</f>
        <v>72</v>
      </c>
      <c r="H123" s="91">
        <f>'140°C'!I101</f>
        <v>8.0116537000000002E-2</v>
      </c>
    </row>
    <row r="124" spans="1:8" customFormat="1">
      <c r="A124" s="86">
        <f>fossil!A102</f>
        <v>8877264</v>
      </c>
      <c r="B124" s="87">
        <f>fossil!F102</f>
        <v>1.7626379117552077E-2</v>
      </c>
      <c r="G124" s="90">
        <f>'140°C'!A102</f>
        <v>96</v>
      </c>
      <c r="H124" s="91">
        <f>'140°C'!I102</f>
        <v>8.0012367000000001E-2</v>
      </c>
    </row>
    <row r="125" spans="1:8" customFormat="1">
      <c r="A125" s="86">
        <f>fossil!A103</f>
        <v>11508864</v>
      </c>
      <c r="B125" s="87">
        <f>fossil!F103</f>
        <v>1.5724654517511046E-2</v>
      </c>
      <c r="G125" s="90">
        <f>'140°C'!A103</f>
        <v>96</v>
      </c>
      <c r="H125" s="91">
        <f>'140°C'!I103</f>
        <v>8.6845522999999994E-2</v>
      </c>
    </row>
    <row r="126" spans="1:8" customFormat="1">
      <c r="A126" s="86">
        <f>fossil!A104</f>
        <v>11508864</v>
      </c>
      <c r="B126" s="87">
        <f>fossil!F104</f>
        <v>1.5666762042655696E-2</v>
      </c>
      <c r="G126" s="90">
        <f>'140°C'!A104</f>
        <v>120</v>
      </c>
      <c r="H126" s="91">
        <f>'140°C'!I104</f>
        <v>8.1619378000000006E-2</v>
      </c>
    </row>
    <row r="127" spans="1:8" customFormat="1">
      <c r="A127" s="86">
        <f>fossil!A105</f>
        <v>11508864</v>
      </c>
      <c r="B127" s="87">
        <f>fossil!F105</f>
        <v>1.5720257386859934E-2</v>
      </c>
      <c r="G127" s="90">
        <f>'140°C'!A105</f>
        <v>120</v>
      </c>
      <c r="H127" s="91">
        <f>'140°C'!I105</f>
        <v>8.3572048999999995E-2</v>
      </c>
    </row>
    <row r="128" spans="1:8" customFormat="1">
      <c r="A128" s="86">
        <f>fossil!A106</f>
        <v>11508864</v>
      </c>
      <c r="B128" s="87">
        <f>fossil!F106</f>
        <v>1.7664368616215058E-2</v>
      </c>
    </row>
    <row r="129" spans="1:2" customFormat="1">
      <c r="A129" s="86">
        <f>fossil!A107</f>
        <v>11508864</v>
      </c>
      <c r="B129" s="87">
        <f>fossil!F107</f>
        <v>1.9813884217240806E-2</v>
      </c>
    </row>
    <row r="130" spans="1:2" customFormat="1">
      <c r="A130" s="86">
        <f>fossil!A108</f>
        <v>11508864</v>
      </c>
      <c r="B130" s="87">
        <f>fossil!F108</f>
        <v>1.7582859231129035E-2</v>
      </c>
    </row>
    <row r="131" spans="1:2" customFormat="1">
      <c r="A131" s="86">
        <f>fossil!A109</f>
        <v>11508864</v>
      </c>
      <c r="B131" s="87">
        <f>fossil!F109</f>
        <v>1.5812955046372954E-2</v>
      </c>
    </row>
    <row r="132" spans="1:2" customFormat="1">
      <c r="A132" s="86">
        <f>fossil!A110</f>
        <v>11508864</v>
      </c>
      <c r="B132" s="87">
        <f>fossil!F110</f>
        <v>1.5810835844730545E-2</v>
      </c>
    </row>
    <row r="133" spans="1:2" customFormat="1">
      <c r="A133" s="86">
        <f>fossil!A111</f>
        <v>11508864</v>
      </c>
      <c r="B133" s="87">
        <f>fossil!F111</f>
        <v>1.685526466649977E-2</v>
      </c>
    </row>
    <row r="134" spans="1:2" customFormat="1">
      <c r="A134" s="86">
        <f>fossil!A112</f>
        <v>10631664</v>
      </c>
      <c r="B134" s="87">
        <f>fossil!F112</f>
        <v>1.6225180548635761E-2</v>
      </c>
    </row>
    <row r="135" spans="1:2" customFormat="1">
      <c r="A135" s="86">
        <f>fossil!A113</f>
        <v>9315864</v>
      </c>
      <c r="B135" s="87">
        <f>fossil!F113</f>
        <v>1.5293436319696159E-2</v>
      </c>
    </row>
    <row r="136" spans="1:2" customFormat="1">
      <c r="A136" s="86">
        <f>fossil!A114</f>
        <v>9315864</v>
      </c>
      <c r="B136" s="87">
        <f>fossil!F114</f>
        <v>1.3092686804564001E-2</v>
      </c>
    </row>
    <row r="137" spans="1:2" customFormat="1">
      <c r="A137" s="86">
        <f>fossil!A115</f>
        <v>9201828</v>
      </c>
      <c r="B137" s="87">
        <f>fossil!F115</f>
        <v>1.4558553942799498E-2</v>
      </c>
    </row>
    <row r="138" spans="1:2" customFormat="1">
      <c r="A138" s="86">
        <f>fossil!A116</f>
        <v>9315864</v>
      </c>
      <c r="B138" s="87">
        <f>fossil!F116</f>
        <v>1.5947530734975124E-2</v>
      </c>
    </row>
    <row r="139" spans="1:2" customFormat="1">
      <c r="A139" s="86">
        <f>fossil!A117</f>
        <v>9315864</v>
      </c>
      <c r="B139" s="87">
        <f>fossil!F117</f>
        <v>1.5322226514399304E-2</v>
      </c>
    </row>
    <row r="140" spans="1:2" customFormat="1">
      <c r="A140" s="86">
        <f>fossil!A118</f>
        <v>9315864</v>
      </c>
      <c r="B140" s="87">
        <f>fossil!F118</f>
        <v>1.5370564681275857E-2</v>
      </c>
    </row>
    <row r="141" spans="1:2" customFormat="1">
      <c r="A141" s="86"/>
      <c r="B141" s="87"/>
    </row>
    <row r="142" spans="1:2" customFormat="1">
      <c r="A142" s="86"/>
      <c r="B142" s="87"/>
    </row>
    <row r="143" spans="1:2" customFormat="1"/>
    <row r="144" spans="1:2" customFormat="1"/>
    <row r="145" spans="1:28" customFormat="1"/>
    <row r="146" spans="1:28">
      <c r="A146" s="2"/>
    </row>
    <row r="147" spans="1:28">
      <c r="A147" s="41" t="s">
        <v>6</v>
      </c>
    </row>
    <row r="148" spans="1:28">
      <c r="B148" s="22">
        <f>Z4</f>
        <v>9.9999999999999995E-7</v>
      </c>
      <c r="C148"/>
      <c r="D148"/>
      <c r="E148"/>
      <c r="F148"/>
      <c r="G148"/>
      <c r="I148" s="58">
        <f>AA4</f>
        <v>0.02</v>
      </c>
      <c r="J148"/>
      <c r="K148"/>
      <c r="L148"/>
      <c r="M148"/>
      <c r="N148"/>
      <c r="O148" s="16"/>
      <c r="P148" s="17">
        <v>1</v>
      </c>
      <c r="Q148"/>
      <c r="R148"/>
      <c r="S148"/>
      <c r="T148"/>
      <c r="U148"/>
      <c r="V148" s="16"/>
      <c r="W148" s="59">
        <f>AC4</f>
        <v>45</v>
      </c>
    </row>
    <row r="149" spans="1:28">
      <c r="A149" s="97" t="s">
        <v>35</v>
      </c>
      <c r="B149" s="97" t="s">
        <v>14</v>
      </c>
      <c r="C149"/>
      <c r="D149"/>
      <c r="E149"/>
      <c r="F149"/>
      <c r="G149"/>
      <c r="H149" s="97" t="s">
        <v>35</v>
      </c>
      <c r="I149" s="98" t="s">
        <v>1</v>
      </c>
      <c r="J149"/>
      <c r="K149"/>
      <c r="L149"/>
      <c r="M149"/>
      <c r="N149"/>
      <c r="O149" s="97" t="s">
        <v>35</v>
      </c>
      <c r="P149" s="97" t="s">
        <v>2</v>
      </c>
      <c r="Q149"/>
      <c r="R149"/>
      <c r="S149"/>
      <c r="T149"/>
      <c r="U149"/>
      <c r="V149" s="97" t="s">
        <v>35</v>
      </c>
      <c r="W149" s="97" t="s">
        <v>3</v>
      </c>
    </row>
    <row r="150" spans="1:28">
      <c r="A150" s="99">
        <f t="shared" ref="A150:A213" si="12">LOG(A25*B$148)</f>
        <v>0.90309346133390145</v>
      </c>
      <c r="B150" s="100">
        <f>B25</f>
        <v>5.6907469973248803E-2</v>
      </c>
      <c r="C150" s="138" t="str">
        <f>fossil!J3</f>
        <v>2895ave</v>
      </c>
      <c r="D150" s="138" t="str">
        <f>fossil!K3</f>
        <v>RKH</v>
      </c>
      <c r="E150" s="138">
        <f>fossil!L3</f>
        <v>1</v>
      </c>
      <c r="F150" s="138" t="str">
        <f>fossil!M3</f>
        <v>H316</v>
      </c>
      <c r="G150" s="138">
        <f>fossil!N3</f>
        <v>0</v>
      </c>
      <c r="H150" s="51">
        <v>-1</v>
      </c>
      <c r="I150" s="106">
        <f>D25</f>
        <v>2.7243038000000001E-2</v>
      </c>
      <c r="J150">
        <f>'80°C'!J3</f>
        <v>2588</v>
      </c>
      <c r="K150">
        <f>'80°C'!K3</f>
        <v>0</v>
      </c>
      <c r="L150">
        <f>'80°C'!L3</f>
        <v>0</v>
      </c>
      <c r="M150" t="str">
        <f>'80°C'!M3</f>
        <v>G483</v>
      </c>
      <c r="N150" t="str">
        <f>'80°C'!N3</f>
        <v>NA</v>
      </c>
      <c r="O150" s="51">
        <v>-1</v>
      </c>
      <c r="P150" s="103">
        <f>F25</f>
        <v>2.7243038000000001E-2</v>
      </c>
      <c r="Q150">
        <f>'110°C'!J3</f>
        <v>2588</v>
      </c>
      <c r="R150">
        <f>'110°C'!K3</f>
        <v>0</v>
      </c>
      <c r="S150">
        <f>'110°C'!L3</f>
        <v>0</v>
      </c>
      <c r="T150" t="str">
        <f>'110°C'!M3</f>
        <v>G483</v>
      </c>
      <c r="U150" t="str">
        <f>'110°C'!N3</f>
        <v>NA</v>
      </c>
      <c r="V150" s="51">
        <v>-1</v>
      </c>
      <c r="W150" s="104">
        <f t="shared" ref="W150:W163" si="13">H25</f>
        <v>2.7243038000000001E-2</v>
      </c>
      <c r="X150" s="41">
        <f>'140°C'!J3</f>
        <v>2588</v>
      </c>
      <c r="Y150" s="41">
        <f>'140°C'!K3</f>
        <v>0</v>
      </c>
      <c r="Z150" s="41">
        <f>'140°C'!L3</f>
        <v>0</v>
      </c>
      <c r="AA150" s="41" t="str">
        <f>'140°C'!M3</f>
        <v>G483</v>
      </c>
      <c r="AB150" s="41" t="str">
        <f>'140°C'!N3</f>
        <v>NA</v>
      </c>
    </row>
    <row r="151" spans="1:28">
      <c r="A151" s="99">
        <f t="shared" si="12"/>
        <v>0.90309346133390145</v>
      </c>
      <c r="B151" s="100">
        <f t="shared" ref="B151:B214" si="14">B26</f>
        <v>2.8537226039590361E-2</v>
      </c>
      <c r="C151" s="138">
        <f>fossil!J4</f>
        <v>3960</v>
      </c>
      <c r="D151" s="138" t="str">
        <f>fossil!K4</f>
        <v>RKH</v>
      </c>
      <c r="E151" s="138">
        <f>fossil!L4</f>
        <v>1</v>
      </c>
      <c r="F151" s="138" t="str">
        <f>fossil!M4</f>
        <v>G483</v>
      </c>
      <c r="G151" s="138">
        <f>fossil!N4</f>
        <v>0</v>
      </c>
      <c r="H151" s="51">
        <v>-1</v>
      </c>
      <c r="I151" s="106">
        <f t="shared" ref="I151:I164" si="15">D26</f>
        <v>2.6510110999999999E-2</v>
      </c>
      <c r="J151">
        <f>'80°C'!J4</f>
        <v>2588</v>
      </c>
      <c r="K151">
        <f>'80°C'!K4</f>
        <v>0</v>
      </c>
      <c r="L151">
        <f>'80°C'!L4</f>
        <v>0</v>
      </c>
      <c r="M151" t="str">
        <f>'80°C'!M4</f>
        <v>G483</v>
      </c>
      <c r="N151" t="str">
        <f>'80°C'!N4</f>
        <v>NA</v>
      </c>
      <c r="O151" s="51">
        <v>-1</v>
      </c>
      <c r="P151" s="103">
        <f>F26</f>
        <v>2.6510110999999999E-2</v>
      </c>
      <c r="Q151">
        <f>'110°C'!J4</f>
        <v>2588</v>
      </c>
      <c r="R151">
        <f>'110°C'!K4</f>
        <v>0</v>
      </c>
      <c r="S151">
        <f>'110°C'!L4</f>
        <v>0</v>
      </c>
      <c r="T151" t="str">
        <f>'110°C'!M4</f>
        <v>G483</v>
      </c>
      <c r="U151" t="str">
        <f>'110°C'!N4</f>
        <v>NA</v>
      </c>
      <c r="V151" s="51">
        <v>-1</v>
      </c>
      <c r="W151" s="104">
        <f t="shared" si="13"/>
        <v>2.6510110999999999E-2</v>
      </c>
      <c r="X151" s="41">
        <f>'140°C'!J4</f>
        <v>2588</v>
      </c>
      <c r="Y151" s="41">
        <f>'140°C'!K4</f>
        <v>0</v>
      </c>
      <c r="Z151" s="41">
        <f>'140°C'!L4</f>
        <v>0</v>
      </c>
      <c r="AA151" s="41" t="str">
        <f>'140°C'!M4</f>
        <v>G483</v>
      </c>
      <c r="AB151" s="41" t="str">
        <f>'140°C'!N4</f>
        <v>NA</v>
      </c>
    </row>
    <row r="152" spans="1:28">
      <c r="A152" s="99">
        <f t="shared" si="12"/>
        <v>0.90309346133390145</v>
      </c>
      <c r="B152" s="100">
        <f t="shared" si="14"/>
        <v>1.6713993351471661E-2</v>
      </c>
      <c r="C152">
        <f>fossil!J5</f>
        <v>3961</v>
      </c>
      <c r="D152" t="str">
        <f>fossil!K5</f>
        <v>RKH</v>
      </c>
      <c r="E152">
        <f>fossil!L5</f>
        <v>1</v>
      </c>
      <c r="F152" t="str">
        <f>fossil!M5</f>
        <v>G483</v>
      </c>
      <c r="G152">
        <f>fossil!N5</f>
        <v>0</v>
      </c>
      <c r="H152" s="51">
        <v>-1</v>
      </c>
      <c r="I152" s="106">
        <f t="shared" si="15"/>
        <v>0.34585809000000001</v>
      </c>
      <c r="J152">
        <f>'80°C'!J5</f>
        <v>2588</v>
      </c>
      <c r="K152">
        <f>'80°C'!K5</f>
        <v>0</v>
      </c>
      <c r="L152">
        <f>'80°C'!L5</f>
        <v>0</v>
      </c>
      <c r="M152" t="str">
        <f>'80°C'!M5</f>
        <v>H391</v>
      </c>
      <c r="N152" t="str">
        <f>'80°C'!N5</f>
        <v>nh4 contam</v>
      </c>
      <c r="O152" s="51">
        <v>-1</v>
      </c>
      <c r="P152" s="103">
        <f t="shared" ref="P152:P163" si="16">F29</f>
        <v>2.5486640000000001E-2</v>
      </c>
      <c r="Q152">
        <f>'110°C'!J5</f>
        <v>2588</v>
      </c>
      <c r="R152">
        <f>'110°C'!K5</f>
        <v>0</v>
      </c>
      <c r="S152">
        <f>'110°C'!L5</f>
        <v>0</v>
      </c>
      <c r="T152" t="str">
        <f>'110°C'!M5</f>
        <v>H391</v>
      </c>
      <c r="U152" t="str">
        <f>'110°C'!N5</f>
        <v>nh4 contam</v>
      </c>
      <c r="V152" s="51">
        <v>-1</v>
      </c>
      <c r="W152" s="104">
        <f t="shared" si="13"/>
        <v>0.34585809000000001</v>
      </c>
      <c r="X152" s="41">
        <f>'140°C'!J5</f>
        <v>2588</v>
      </c>
      <c r="Y152" s="41">
        <f>'140°C'!K5</f>
        <v>0</v>
      </c>
      <c r="Z152" s="41">
        <f>'140°C'!L5</f>
        <v>0</v>
      </c>
      <c r="AA152" s="41" t="str">
        <f>'140°C'!M5</f>
        <v>H391</v>
      </c>
      <c r="AB152" s="41" t="str">
        <f>'140°C'!N5</f>
        <v>nh4 contam</v>
      </c>
    </row>
    <row r="153" spans="1:28">
      <c r="A153" s="99">
        <f t="shared" si="12"/>
        <v>0.79557861664234164</v>
      </c>
      <c r="B153" s="100">
        <f t="shared" si="14"/>
        <v>2.3122542104583355E-2</v>
      </c>
      <c r="C153" t="str">
        <f>fossil!J6</f>
        <v>2896ave</v>
      </c>
      <c r="D153" t="str">
        <f>fossil!K6</f>
        <v>RKH</v>
      </c>
      <c r="E153">
        <f>fossil!L6</f>
        <v>2</v>
      </c>
      <c r="F153" t="str">
        <f>fossil!M6</f>
        <v>H316</v>
      </c>
      <c r="G153">
        <f>fossil!N6</f>
        <v>0</v>
      </c>
      <c r="H153" s="51">
        <v>-1</v>
      </c>
      <c r="I153" s="106">
        <f t="shared" si="15"/>
        <v>0.19915899500000001</v>
      </c>
      <c r="J153">
        <f>'80°C'!J6</f>
        <v>2588</v>
      </c>
      <c r="K153">
        <f>'80°C'!K6</f>
        <v>0</v>
      </c>
      <c r="L153">
        <f>'80°C'!L6</f>
        <v>0</v>
      </c>
      <c r="M153" t="str">
        <f>'80°C'!M6</f>
        <v>H391</v>
      </c>
      <c r="N153" t="str">
        <f>'80°C'!N6</f>
        <v>nh4 contam</v>
      </c>
      <c r="O153" s="51">
        <v>-1</v>
      </c>
      <c r="P153" s="103">
        <f t="shared" si="16"/>
        <v>8.2973449999999994E-3</v>
      </c>
      <c r="Q153">
        <f>'110°C'!J6</f>
        <v>2588</v>
      </c>
      <c r="R153">
        <f>'110°C'!K6</f>
        <v>0</v>
      </c>
      <c r="S153">
        <f>'110°C'!L6</f>
        <v>0</v>
      </c>
      <c r="T153" t="str">
        <f>'110°C'!M6</f>
        <v>H391</v>
      </c>
      <c r="U153" t="str">
        <f>'110°C'!N6</f>
        <v>nh4 contam</v>
      </c>
      <c r="V153" s="51">
        <v>-1</v>
      </c>
      <c r="W153" s="104">
        <f t="shared" si="13"/>
        <v>0.19915899500000001</v>
      </c>
      <c r="X153" s="41">
        <f>'140°C'!J6</f>
        <v>2588</v>
      </c>
      <c r="Y153" s="41">
        <f>'140°C'!K6</f>
        <v>0</v>
      </c>
      <c r="Z153" s="41">
        <f>'140°C'!L6</f>
        <v>0</v>
      </c>
      <c r="AA153" s="41" t="str">
        <f>'140°C'!M6</f>
        <v>H391</v>
      </c>
      <c r="AB153" s="41" t="str">
        <f>'140°C'!N6</f>
        <v>nh4 contam</v>
      </c>
    </row>
    <row r="154" spans="1:28">
      <c r="A154" s="99">
        <f t="shared" si="12"/>
        <v>0.79557861664234164</v>
      </c>
      <c r="B154" s="100">
        <f t="shared" si="14"/>
        <v>2.2347200230317974E-2</v>
      </c>
      <c r="C154" t="str">
        <f>fossil!J7</f>
        <v>2897ave</v>
      </c>
      <c r="D154" t="str">
        <f>fossil!K7</f>
        <v>RKH</v>
      </c>
      <c r="E154">
        <f>fossil!L7</f>
        <v>2</v>
      </c>
      <c r="F154" t="str">
        <f>fossil!M7</f>
        <v>H316</v>
      </c>
      <c r="G154">
        <f>fossil!N7</f>
        <v>0</v>
      </c>
      <c r="H154" s="51">
        <v>-1</v>
      </c>
      <c r="I154" s="106">
        <f t="shared" si="15"/>
        <v>2.5486640000000001E-2</v>
      </c>
      <c r="J154">
        <f>'80°C'!J7</f>
        <v>2589</v>
      </c>
      <c r="K154">
        <f>'80°C'!K7</f>
        <v>0</v>
      </c>
      <c r="L154">
        <f>'80°C'!L7</f>
        <v>0</v>
      </c>
      <c r="M154" t="str">
        <f>'80°C'!M7</f>
        <v>H402</v>
      </c>
      <c r="N154" t="str">
        <f>'80°C'!N7</f>
        <v>NA</v>
      </c>
      <c r="O154" s="51">
        <v>-1</v>
      </c>
      <c r="P154" s="103">
        <f t="shared" si="16"/>
        <v>2.4619996000000002E-2</v>
      </c>
      <c r="Q154">
        <f>'110°C'!J7</f>
        <v>2589</v>
      </c>
      <c r="R154">
        <f>'110°C'!K7</f>
        <v>0</v>
      </c>
      <c r="S154">
        <f>'110°C'!L7</f>
        <v>0</v>
      </c>
      <c r="T154" t="str">
        <f>'110°C'!M7</f>
        <v>H402</v>
      </c>
      <c r="U154" t="str">
        <f>'110°C'!N7</f>
        <v>NA</v>
      </c>
      <c r="V154" s="51">
        <v>-1</v>
      </c>
      <c r="W154" s="104">
        <f t="shared" si="13"/>
        <v>2.5486640000000001E-2</v>
      </c>
      <c r="X154" s="41">
        <f>'140°C'!J7</f>
        <v>2589</v>
      </c>
      <c r="Y154" s="41">
        <f>'140°C'!K7</f>
        <v>0</v>
      </c>
      <c r="Z154" s="41">
        <f>'140°C'!L7</f>
        <v>0</v>
      </c>
      <c r="AA154" s="41" t="str">
        <f>'140°C'!M7</f>
        <v>H402</v>
      </c>
      <c r="AB154" s="41" t="str">
        <f>'140°C'!N7</f>
        <v>NA</v>
      </c>
    </row>
    <row r="155" spans="1:28">
      <c r="A155" s="99">
        <f t="shared" si="12"/>
        <v>0.79557861664234164</v>
      </c>
      <c r="B155" s="100">
        <f t="shared" si="14"/>
        <v>2.2907646700652731E-2</v>
      </c>
      <c r="C155" t="str">
        <f>fossil!J8</f>
        <v>2898ave</v>
      </c>
      <c r="D155" t="str">
        <f>fossil!K8</f>
        <v>RKH</v>
      </c>
      <c r="E155">
        <f>fossil!L8</f>
        <v>2</v>
      </c>
      <c r="F155" t="str">
        <f>fossil!M8</f>
        <v>H316</v>
      </c>
      <c r="G155">
        <f>fossil!N8</f>
        <v>0</v>
      </c>
      <c r="H155" s="51">
        <v>-1</v>
      </c>
      <c r="I155" s="106">
        <f t="shared" si="15"/>
        <v>8.2973449999999994E-3</v>
      </c>
      <c r="J155">
        <f>'80°C'!J8</f>
        <v>2589</v>
      </c>
      <c r="K155">
        <f>'80°C'!K8</f>
        <v>0</v>
      </c>
      <c r="L155">
        <f>'80°C'!L8</f>
        <v>0</v>
      </c>
      <c r="M155" t="str">
        <f>'80°C'!M8</f>
        <v>H402</v>
      </c>
      <c r="N155" t="str">
        <f>'80°C'!N8</f>
        <v>NA</v>
      </c>
      <c r="O155" s="51">
        <v>-1</v>
      </c>
      <c r="P155" s="103">
        <f t="shared" si="16"/>
        <v>2.5337532999999999E-2</v>
      </c>
      <c r="Q155">
        <f>'110°C'!J8</f>
        <v>2589</v>
      </c>
      <c r="R155">
        <f>'110°C'!K8</f>
        <v>0</v>
      </c>
      <c r="S155">
        <f>'110°C'!L8</f>
        <v>0</v>
      </c>
      <c r="T155" t="str">
        <f>'110°C'!M8</f>
        <v>H402</v>
      </c>
      <c r="U155" t="str">
        <f>'110°C'!N8</f>
        <v>NA</v>
      </c>
      <c r="V155" s="51">
        <v>-1</v>
      </c>
      <c r="W155" s="104">
        <f t="shared" si="13"/>
        <v>8.2973449999999994E-3</v>
      </c>
      <c r="X155" s="41">
        <f>'140°C'!J8</f>
        <v>2589</v>
      </c>
      <c r="Y155" s="41">
        <f>'140°C'!K8</f>
        <v>0</v>
      </c>
      <c r="Z155" s="41">
        <f>'140°C'!L8</f>
        <v>0</v>
      </c>
      <c r="AA155" s="41" t="str">
        <f>'140°C'!M8</f>
        <v>H402</v>
      </c>
      <c r="AB155" s="41" t="str">
        <f>'140°C'!N8</f>
        <v>NA</v>
      </c>
    </row>
    <row r="156" spans="1:28">
      <c r="A156" s="99">
        <f t="shared" si="12"/>
        <v>0.79557861664234164</v>
      </c>
      <c r="B156" s="100">
        <f t="shared" si="14"/>
        <v>2.4207213077421862E-2</v>
      </c>
      <c r="C156" t="str">
        <f>fossil!J9</f>
        <v>2899ave</v>
      </c>
      <c r="D156" t="str">
        <f>fossil!K9</f>
        <v>RKH</v>
      </c>
      <c r="E156">
        <f>fossil!L9</f>
        <v>2</v>
      </c>
      <c r="F156" t="str">
        <f>fossil!M9</f>
        <v>H316</v>
      </c>
      <c r="G156">
        <f>fossil!N9</f>
        <v>0</v>
      </c>
      <c r="H156" s="51">
        <v>-1</v>
      </c>
      <c r="I156" s="106">
        <f t="shared" si="15"/>
        <v>2.4619996000000002E-2</v>
      </c>
      <c r="J156">
        <f>'80°C'!J9</f>
        <v>4126</v>
      </c>
      <c r="K156">
        <f>'80°C'!K9</f>
        <v>0</v>
      </c>
      <c r="L156">
        <f>'80°C'!L9</f>
        <v>0</v>
      </c>
      <c r="M156" t="str">
        <f>'80°C'!M9</f>
        <v>G483</v>
      </c>
      <c r="N156" t="str">
        <f>'80°C'!N9</f>
        <v>NA</v>
      </c>
      <c r="O156" s="51">
        <v>-1</v>
      </c>
      <c r="P156" s="103">
        <f t="shared" si="16"/>
        <v>2.1181881E-2</v>
      </c>
      <c r="Q156">
        <f>'110°C'!J9</f>
        <v>4126</v>
      </c>
      <c r="R156">
        <f>'110°C'!K9</f>
        <v>0</v>
      </c>
      <c r="S156">
        <f>'110°C'!L9</f>
        <v>0</v>
      </c>
      <c r="T156" t="str">
        <f>'110°C'!M9</f>
        <v>G483</v>
      </c>
      <c r="U156" t="str">
        <f>'110°C'!N9</f>
        <v>NA</v>
      </c>
      <c r="V156" s="51">
        <v>-1</v>
      </c>
      <c r="W156" s="104">
        <f t="shared" si="13"/>
        <v>2.4619996000000002E-2</v>
      </c>
      <c r="X156" s="41">
        <f>'140°C'!J9</f>
        <v>4126</v>
      </c>
      <c r="Y156" s="41">
        <f>'140°C'!K9</f>
        <v>0</v>
      </c>
      <c r="Z156" s="41">
        <f>'140°C'!L9</f>
        <v>0</v>
      </c>
      <c r="AA156" s="41" t="str">
        <f>'140°C'!M9</f>
        <v>G483</v>
      </c>
      <c r="AB156" s="41" t="str">
        <f>'140°C'!N9</f>
        <v>NA</v>
      </c>
    </row>
    <row r="157" spans="1:28">
      <c r="A157" s="99">
        <f t="shared" si="12"/>
        <v>0.79557861664234164</v>
      </c>
      <c r="B157" s="100">
        <f t="shared" si="14"/>
        <v>2.3407996923605817E-2</v>
      </c>
      <c r="C157" t="str">
        <f>fossil!J10</f>
        <v>2901ave</v>
      </c>
      <c r="D157" t="str">
        <f>fossil!K10</f>
        <v>RKH</v>
      </c>
      <c r="E157">
        <f>fossil!L10</f>
        <v>2</v>
      </c>
      <c r="F157" t="str">
        <f>fossil!M10</f>
        <v>H316</v>
      </c>
      <c r="G157">
        <f>fossil!N10</f>
        <v>0</v>
      </c>
      <c r="H157" s="51">
        <v>-1</v>
      </c>
      <c r="I157" s="106">
        <f t="shared" si="15"/>
        <v>2.5337532999999999E-2</v>
      </c>
      <c r="J157">
        <f>'80°C'!J10</f>
        <v>4126</v>
      </c>
      <c r="K157">
        <f>'80°C'!K10</f>
        <v>0</v>
      </c>
      <c r="L157">
        <f>'80°C'!L10</f>
        <v>0</v>
      </c>
      <c r="M157" t="str">
        <f>'80°C'!M10</f>
        <v>G483</v>
      </c>
      <c r="N157" t="str">
        <f>'80°C'!N10</f>
        <v>NA</v>
      </c>
      <c r="O157" s="51">
        <v>-1</v>
      </c>
      <c r="P157" s="103">
        <f t="shared" si="16"/>
        <v>2.1832266999999999E-2</v>
      </c>
      <c r="Q157">
        <f>'110°C'!J10</f>
        <v>4126</v>
      </c>
      <c r="R157">
        <f>'110°C'!K10</f>
        <v>0</v>
      </c>
      <c r="S157">
        <f>'110°C'!L10</f>
        <v>0</v>
      </c>
      <c r="T157" t="str">
        <f>'110°C'!M10</f>
        <v>G483</v>
      </c>
      <c r="U157" t="str">
        <f>'110°C'!N10</f>
        <v>NA</v>
      </c>
      <c r="V157" s="51">
        <v>-1</v>
      </c>
      <c r="W157" s="104">
        <f t="shared" si="13"/>
        <v>2.5337532999999999E-2</v>
      </c>
      <c r="X157" s="41">
        <f>'140°C'!J10</f>
        <v>4126</v>
      </c>
      <c r="Y157" s="41">
        <f>'140°C'!K10</f>
        <v>0</v>
      </c>
      <c r="Z157" s="41">
        <f>'140°C'!L10</f>
        <v>0</v>
      </c>
      <c r="AA157" s="41" t="str">
        <f>'140°C'!M10</f>
        <v>G483</v>
      </c>
      <c r="AB157" s="41" t="str">
        <f>'140°C'!N10</f>
        <v>NA</v>
      </c>
    </row>
    <row r="158" spans="1:28">
      <c r="A158" s="99">
        <f t="shared" si="12"/>
        <v>0.79557861664234164</v>
      </c>
      <c r="B158" s="100">
        <f t="shared" si="14"/>
        <v>1.8197677321103556E-2</v>
      </c>
      <c r="C158">
        <f>fossil!J11</f>
        <v>3962</v>
      </c>
      <c r="D158" t="str">
        <f>fossil!K11</f>
        <v>RKH</v>
      </c>
      <c r="E158">
        <f>fossil!L11</f>
        <v>2</v>
      </c>
      <c r="F158" t="str">
        <f>fossil!M11</f>
        <v>G483</v>
      </c>
      <c r="G158">
        <f>fossil!N11</f>
        <v>0</v>
      </c>
      <c r="H158" s="51">
        <v>-1</v>
      </c>
      <c r="I158" s="106">
        <f t="shared" si="15"/>
        <v>2.1181881E-2</v>
      </c>
      <c r="J158">
        <f>'80°C'!J11</f>
        <v>4126</v>
      </c>
      <c r="K158">
        <f>'80°C'!K11</f>
        <v>0</v>
      </c>
      <c r="L158">
        <f>'80°C'!L11</f>
        <v>0</v>
      </c>
      <c r="M158" t="str">
        <f>'80°C'!M11</f>
        <v>H398</v>
      </c>
      <c r="N158" t="str">
        <f>'80°C'!N11</f>
        <v>NA</v>
      </c>
      <c r="O158" s="51">
        <v>-1</v>
      </c>
      <c r="P158" s="103">
        <f t="shared" si="16"/>
        <v>2.7153525000000001E-2</v>
      </c>
      <c r="Q158">
        <f>'110°C'!J11</f>
        <v>4126</v>
      </c>
      <c r="R158">
        <f>'110°C'!K11</f>
        <v>0</v>
      </c>
      <c r="S158">
        <f>'110°C'!L11</f>
        <v>0</v>
      </c>
      <c r="T158" t="str">
        <f>'110°C'!M11</f>
        <v>H398</v>
      </c>
      <c r="U158" t="str">
        <f>'110°C'!N11</f>
        <v>NA</v>
      </c>
      <c r="V158" s="51">
        <v>-1</v>
      </c>
      <c r="W158" s="104">
        <f t="shared" si="13"/>
        <v>2.1181881E-2</v>
      </c>
      <c r="X158" s="41">
        <f>'140°C'!J11</f>
        <v>4126</v>
      </c>
      <c r="Y158" s="41">
        <f>'140°C'!K11</f>
        <v>0</v>
      </c>
      <c r="Z158" s="41">
        <f>'140°C'!L11</f>
        <v>0</v>
      </c>
      <c r="AA158" s="41" t="str">
        <f>'140°C'!M11</f>
        <v>H398</v>
      </c>
      <c r="AB158" s="41" t="str">
        <f>'140°C'!N11</f>
        <v>NA</v>
      </c>
    </row>
    <row r="159" spans="1:28">
      <c r="A159" s="99">
        <f t="shared" si="12"/>
        <v>0.79557861664234164</v>
      </c>
      <c r="B159" s="100">
        <f t="shared" si="14"/>
        <v>1.5502634094366597E-2</v>
      </c>
      <c r="C159">
        <f>fossil!J12</f>
        <v>3963</v>
      </c>
      <c r="D159" t="str">
        <f>fossil!K12</f>
        <v>RKH</v>
      </c>
      <c r="E159">
        <f>fossil!L12</f>
        <v>2</v>
      </c>
      <c r="F159" t="str">
        <f>fossil!M12</f>
        <v>G483</v>
      </c>
      <c r="G159">
        <f>fossil!N12</f>
        <v>0</v>
      </c>
      <c r="H159" s="51">
        <v>-1</v>
      </c>
      <c r="I159" s="106">
        <f t="shared" si="15"/>
        <v>2.1832266999999999E-2</v>
      </c>
      <c r="J159">
        <f>'80°C'!J12</f>
        <v>4126</v>
      </c>
      <c r="K159">
        <f>'80°C'!K12</f>
        <v>0</v>
      </c>
      <c r="L159">
        <f>'80°C'!L12</f>
        <v>0</v>
      </c>
      <c r="M159" t="str">
        <f>'80°C'!M12</f>
        <v>H398</v>
      </c>
      <c r="N159" t="str">
        <f>'80°C'!N12</f>
        <v>NA</v>
      </c>
      <c r="O159" s="51">
        <v>-1</v>
      </c>
      <c r="P159" s="103">
        <f t="shared" si="16"/>
        <v>2.6041251000000001E-2</v>
      </c>
      <c r="Q159">
        <f>'110°C'!J12</f>
        <v>4126</v>
      </c>
      <c r="R159">
        <f>'110°C'!K12</f>
        <v>0</v>
      </c>
      <c r="S159">
        <f>'110°C'!L12</f>
        <v>0</v>
      </c>
      <c r="T159" t="str">
        <f>'110°C'!M12</f>
        <v>H398</v>
      </c>
      <c r="U159" t="str">
        <f>'110°C'!N12</f>
        <v>NA</v>
      </c>
      <c r="V159" s="51">
        <v>-1</v>
      </c>
      <c r="W159" s="104">
        <f t="shared" si="13"/>
        <v>2.1832266999999999E-2</v>
      </c>
      <c r="X159" s="41">
        <f>'140°C'!J12</f>
        <v>4126</v>
      </c>
      <c r="Y159" s="41">
        <f>'140°C'!K12</f>
        <v>0</v>
      </c>
      <c r="Z159" s="41">
        <f>'140°C'!L12</f>
        <v>0</v>
      </c>
      <c r="AA159" s="41" t="str">
        <f>'140°C'!M12</f>
        <v>H398</v>
      </c>
      <c r="AB159" s="41" t="str">
        <f>'140°C'!N12</f>
        <v>NA</v>
      </c>
    </row>
    <row r="160" spans="1:28">
      <c r="A160" s="99">
        <f t="shared" si="12"/>
        <v>0.79557861664234164</v>
      </c>
      <c r="B160" s="100">
        <f t="shared" si="14"/>
        <v>1.5921161501360401E-2</v>
      </c>
      <c r="C160">
        <f>fossil!J13</f>
        <v>3964</v>
      </c>
      <c r="D160" t="str">
        <f>fossil!K13</f>
        <v>RKH</v>
      </c>
      <c r="E160">
        <f>fossil!L13</f>
        <v>2</v>
      </c>
      <c r="F160" t="str">
        <f>fossil!M13</f>
        <v>G483</v>
      </c>
      <c r="G160">
        <f>fossil!N13</f>
        <v>0</v>
      </c>
      <c r="H160" s="51">
        <v>-1</v>
      </c>
      <c r="I160" s="106">
        <f t="shared" si="15"/>
        <v>2.7153525000000001E-2</v>
      </c>
      <c r="J160">
        <f>'80°C'!J13</f>
        <v>4129</v>
      </c>
      <c r="K160">
        <f>'80°C'!K13</f>
        <v>0</v>
      </c>
      <c r="L160">
        <f>'80°C'!L13</f>
        <v>0</v>
      </c>
      <c r="M160" t="str">
        <f>'80°C'!M13</f>
        <v>G483</v>
      </c>
      <c r="N160" t="str">
        <f>'80°C'!N13</f>
        <v>NA</v>
      </c>
      <c r="O160" s="51">
        <v>-1</v>
      </c>
      <c r="P160" s="103">
        <f t="shared" si="16"/>
        <v>4.4054161000000001E-2</v>
      </c>
      <c r="Q160">
        <f>'110°C'!J13</f>
        <v>4129</v>
      </c>
      <c r="R160">
        <f>'110°C'!K13</f>
        <v>0</v>
      </c>
      <c r="S160">
        <f>'110°C'!L13</f>
        <v>0</v>
      </c>
      <c r="T160" t="str">
        <f>'110°C'!M13</f>
        <v>G483</v>
      </c>
      <c r="U160" t="str">
        <f>'110°C'!N13</f>
        <v>NA</v>
      </c>
      <c r="V160" s="51">
        <v>-1</v>
      </c>
      <c r="W160" s="104">
        <f t="shared" si="13"/>
        <v>2.7153525000000001E-2</v>
      </c>
      <c r="X160" s="41">
        <f>'140°C'!J13</f>
        <v>4129</v>
      </c>
      <c r="Y160" s="41">
        <f>'140°C'!K13</f>
        <v>0</v>
      </c>
      <c r="Z160" s="41">
        <f>'140°C'!L13</f>
        <v>0</v>
      </c>
      <c r="AA160" s="41" t="str">
        <f>'140°C'!M13</f>
        <v>G483</v>
      </c>
      <c r="AB160" s="41" t="str">
        <f>'140°C'!N13</f>
        <v>NA</v>
      </c>
    </row>
    <row r="161" spans="1:28">
      <c r="A161" s="99">
        <f t="shared" si="12"/>
        <v>0.79557861664234164</v>
      </c>
      <c r="B161" s="100">
        <f t="shared" si="14"/>
        <v>1.4689972694361092E-2</v>
      </c>
      <c r="C161">
        <f>fossil!J14</f>
        <v>3965</v>
      </c>
      <c r="D161" t="str">
        <f>fossil!K14</f>
        <v>RKH</v>
      </c>
      <c r="E161">
        <f>fossil!L14</f>
        <v>2</v>
      </c>
      <c r="F161" t="str">
        <f>fossil!M14</f>
        <v>G483</v>
      </c>
      <c r="G161">
        <f>fossil!N14</f>
        <v>0</v>
      </c>
      <c r="H161" s="51">
        <v>-1</v>
      </c>
      <c r="I161" s="106">
        <f t="shared" si="15"/>
        <v>2.6041251000000001E-2</v>
      </c>
      <c r="J161">
        <f>'80°C'!J14</f>
        <v>4129</v>
      </c>
      <c r="K161">
        <f>'80°C'!K14</f>
        <v>0</v>
      </c>
      <c r="L161">
        <f>'80°C'!L14</f>
        <v>0</v>
      </c>
      <c r="M161" t="str">
        <f>'80°C'!M14</f>
        <v>G483</v>
      </c>
      <c r="N161" t="str">
        <f>'80°C'!N14</f>
        <v>NA</v>
      </c>
      <c r="O161" s="51">
        <v>-1</v>
      </c>
      <c r="P161" s="103">
        <f t="shared" si="16"/>
        <v>8.0003079999999994E-3</v>
      </c>
      <c r="Q161">
        <f>'110°C'!J14</f>
        <v>4129</v>
      </c>
      <c r="R161">
        <f>'110°C'!K14</f>
        <v>0</v>
      </c>
      <c r="S161">
        <f>'110°C'!L14</f>
        <v>0</v>
      </c>
      <c r="T161" t="str">
        <f>'110°C'!M14</f>
        <v>G483</v>
      </c>
      <c r="U161" t="str">
        <f>'110°C'!N14</f>
        <v>NA</v>
      </c>
      <c r="V161" s="51">
        <v>-1</v>
      </c>
      <c r="W161" s="104">
        <f t="shared" si="13"/>
        <v>2.6041251000000001E-2</v>
      </c>
      <c r="X161" s="41">
        <f>'140°C'!J14</f>
        <v>4129</v>
      </c>
      <c r="Y161" s="41">
        <f>'140°C'!K14</f>
        <v>0</v>
      </c>
      <c r="Z161" s="41">
        <f>'140°C'!L14</f>
        <v>0</v>
      </c>
      <c r="AA161" s="41" t="str">
        <f>'140°C'!M14</f>
        <v>G483</v>
      </c>
      <c r="AB161" s="41" t="str">
        <f>'140°C'!N14</f>
        <v>NA</v>
      </c>
    </row>
    <row r="162" spans="1:28">
      <c r="A162" s="99">
        <f t="shared" si="12"/>
        <v>0.65236858398131603</v>
      </c>
      <c r="B162" s="100">
        <f t="shared" si="14"/>
        <v>2.1373739413825019E-2</v>
      </c>
      <c r="C162" t="str">
        <f>fossil!J15</f>
        <v>2902ave</v>
      </c>
      <c r="D162" t="str">
        <f>fossil!K15</f>
        <v>RKH</v>
      </c>
      <c r="E162">
        <f>fossil!L15</f>
        <v>3</v>
      </c>
      <c r="F162" t="str">
        <f>fossil!M15</f>
        <v>H316</v>
      </c>
      <c r="G162">
        <f>fossil!N15</f>
        <v>0</v>
      </c>
      <c r="H162" s="51">
        <v>-1</v>
      </c>
      <c r="I162" s="106">
        <f t="shared" si="15"/>
        <v>4.4054161000000001E-2</v>
      </c>
      <c r="J162">
        <f>'80°C'!J15</f>
        <v>4129</v>
      </c>
      <c r="K162">
        <f>'80°C'!K15</f>
        <v>0</v>
      </c>
      <c r="L162">
        <f>'80°C'!L15</f>
        <v>0</v>
      </c>
      <c r="M162" t="str">
        <f>'80°C'!M15</f>
        <v>H429</v>
      </c>
      <c r="N162" t="str">
        <f>'80°C'!N15</f>
        <v>NA</v>
      </c>
      <c r="O162" s="51">
        <v>-1</v>
      </c>
      <c r="P162" s="103">
        <f t="shared" si="16"/>
        <v>0.123968881</v>
      </c>
      <c r="Q162">
        <f>'110°C'!J15</f>
        <v>4129</v>
      </c>
      <c r="R162">
        <f>'110°C'!K15</f>
        <v>0</v>
      </c>
      <c r="S162">
        <f>'110°C'!L15</f>
        <v>0</v>
      </c>
      <c r="T162" t="str">
        <f>'110°C'!M15</f>
        <v>H429</v>
      </c>
      <c r="U162" t="str">
        <f>'110°C'!N15</f>
        <v>NA</v>
      </c>
      <c r="V162" s="51">
        <v>-1</v>
      </c>
      <c r="W162" s="104">
        <f t="shared" si="13"/>
        <v>4.4054161000000001E-2</v>
      </c>
      <c r="X162" s="41">
        <f>'140°C'!J15</f>
        <v>4129</v>
      </c>
      <c r="Y162" s="41">
        <f>'140°C'!K15</f>
        <v>0</v>
      </c>
      <c r="Z162" s="41">
        <f>'140°C'!L15</f>
        <v>0</v>
      </c>
      <c r="AA162" s="41" t="str">
        <f>'140°C'!M15</f>
        <v>H429</v>
      </c>
      <c r="AB162" s="41" t="str">
        <f>'140°C'!N15</f>
        <v>NA</v>
      </c>
    </row>
    <row r="163" spans="1:28">
      <c r="A163" s="99">
        <f t="shared" si="12"/>
        <v>0.65236858398131603</v>
      </c>
      <c r="B163" s="100">
        <f t="shared" si="14"/>
        <v>2.0173184953936434E-2</v>
      </c>
      <c r="C163" t="str">
        <f>fossil!J16</f>
        <v>2303ave</v>
      </c>
      <c r="D163" t="str">
        <f>fossil!K16</f>
        <v>RKH</v>
      </c>
      <c r="E163">
        <f>fossil!L16</f>
        <v>3</v>
      </c>
      <c r="F163" t="str">
        <f>fossil!M16</f>
        <v>H316</v>
      </c>
      <c r="G163">
        <f>fossil!N16</f>
        <v>0</v>
      </c>
      <c r="H163" s="51">
        <v>-1</v>
      </c>
      <c r="I163" s="106">
        <f t="shared" si="15"/>
        <v>8.0003079999999994E-3</v>
      </c>
      <c r="J163">
        <f>'80°C'!J16</f>
        <v>4129</v>
      </c>
      <c r="K163">
        <f>'80°C'!K16</f>
        <v>0</v>
      </c>
      <c r="L163">
        <f>'80°C'!L16</f>
        <v>0</v>
      </c>
      <c r="M163" t="str">
        <f>'80°C'!M16</f>
        <v>H402</v>
      </c>
      <c r="N163" t="str">
        <f>'80°C'!N16</f>
        <v>NA</v>
      </c>
      <c r="O163" s="51">
        <v>-1</v>
      </c>
      <c r="P163" s="103">
        <f t="shared" si="16"/>
        <v>0.194048305</v>
      </c>
      <c r="Q163">
        <f>'110°C'!J16</f>
        <v>4129</v>
      </c>
      <c r="R163">
        <f>'110°C'!K16</f>
        <v>0</v>
      </c>
      <c r="S163">
        <f>'110°C'!L16</f>
        <v>0</v>
      </c>
      <c r="T163" t="str">
        <f>'110°C'!M16</f>
        <v>H402</v>
      </c>
      <c r="U163" t="str">
        <f>'110°C'!N16</f>
        <v>NA</v>
      </c>
      <c r="V163" s="51">
        <v>-1</v>
      </c>
      <c r="W163" s="104">
        <f t="shared" si="13"/>
        <v>8.0003079999999994E-3</v>
      </c>
      <c r="X163" s="41">
        <f>'140°C'!J16</f>
        <v>4129</v>
      </c>
      <c r="Y163" s="41">
        <f>'140°C'!K16</f>
        <v>0</v>
      </c>
      <c r="Z163" s="41">
        <f>'140°C'!L16</f>
        <v>0</v>
      </c>
      <c r="AA163" s="41" t="str">
        <f>'140°C'!M16</f>
        <v>H402</v>
      </c>
      <c r="AB163" s="41" t="str">
        <f>'140°C'!N16</f>
        <v>NA</v>
      </c>
    </row>
    <row r="164" spans="1:28">
      <c r="A164" s="99">
        <f t="shared" si="12"/>
        <v>0.65236858398131603</v>
      </c>
      <c r="B164" s="100">
        <f t="shared" si="14"/>
        <v>2.2522528424145052E-2</v>
      </c>
      <c r="C164" t="str">
        <f>fossil!J17</f>
        <v>2304ave</v>
      </c>
      <c r="D164" t="str">
        <f>fossil!K17</f>
        <v>RKH</v>
      </c>
      <c r="E164">
        <f>fossil!L17</f>
        <v>3</v>
      </c>
      <c r="F164" t="str">
        <f>fossil!M17</f>
        <v>H316</v>
      </c>
      <c r="G164">
        <f>fossil!N17</f>
        <v>0</v>
      </c>
      <c r="H164" s="86">
        <f>LOG(C39*I$148)</f>
        <v>0.38021124171160603</v>
      </c>
      <c r="I164" s="100">
        <f t="shared" si="15"/>
        <v>0.32105662499999998</v>
      </c>
      <c r="J164">
        <f>'80°C'!J17</f>
        <v>2588</v>
      </c>
      <c r="K164">
        <f>'80°C'!K17</f>
        <v>80</v>
      </c>
      <c r="L164">
        <f>'80°C'!L17</f>
        <v>120</v>
      </c>
      <c r="M164" t="str">
        <f>'80°C'!M17</f>
        <v>H391</v>
      </c>
      <c r="N164" t="str">
        <f>'80°C'!N17</f>
        <v>nh4 contam</v>
      </c>
      <c r="O164" s="101">
        <f>LOG(E39)</f>
        <v>2.0791812460476247</v>
      </c>
      <c r="P164" s="142">
        <f>F39</f>
        <v>0.123968881</v>
      </c>
      <c r="Q164">
        <f>'110°C'!J17</f>
        <v>2588</v>
      </c>
      <c r="R164">
        <f>'110°C'!K17</f>
        <v>110</v>
      </c>
      <c r="S164">
        <f>'110°C'!L17</f>
        <v>120</v>
      </c>
      <c r="T164" t="str">
        <f>'110°C'!M17</f>
        <v>H391</v>
      </c>
      <c r="U164" t="str">
        <f>'110°C'!N17</f>
        <v>nh4 contam</v>
      </c>
      <c r="V164" s="101">
        <f>LOG(G39*W$148)</f>
        <v>1.6532125137753437</v>
      </c>
      <c r="W164" s="89">
        <f>H39</f>
        <v>1.7622682000000001E-2</v>
      </c>
      <c r="X164" s="41">
        <f>'140°C'!J17</f>
        <v>2588</v>
      </c>
      <c r="Y164" s="41">
        <f>'140°C'!K17</f>
        <v>140</v>
      </c>
      <c r="Z164" s="41">
        <f>'140°C'!L17</f>
        <v>1</v>
      </c>
      <c r="AA164" s="41" t="str">
        <f>'140°C'!M17</f>
        <v>H391</v>
      </c>
      <c r="AB164" s="41" t="str">
        <f>'140°C'!N17</f>
        <v>nh4 contam</v>
      </c>
    </row>
    <row r="165" spans="1:28">
      <c r="A165" s="99">
        <f t="shared" si="12"/>
        <v>0.65236858398131603</v>
      </c>
      <c r="B165" s="100">
        <f t="shared" si="14"/>
        <v>1.4586713130469612E-2</v>
      </c>
      <c r="C165">
        <f>fossil!J18</f>
        <v>2905</v>
      </c>
      <c r="D165" t="str">
        <f>fossil!K18</f>
        <v>RKH</v>
      </c>
      <c r="E165">
        <f>fossil!L18</f>
        <v>3</v>
      </c>
      <c r="F165" t="str">
        <f>fossil!M18</f>
        <v>G483</v>
      </c>
      <c r="G165">
        <f>fossil!N18</f>
        <v>0</v>
      </c>
      <c r="H165" s="86">
        <f t="shared" ref="H165:H187" si="17">LOG(C40*I$148)</f>
        <v>0.38021124171160603</v>
      </c>
      <c r="I165" s="100">
        <f t="shared" ref="I165:I187" si="18">D40</f>
        <v>0.376828159</v>
      </c>
      <c r="J165">
        <f>'80°C'!J18</f>
        <v>2588</v>
      </c>
      <c r="K165">
        <f>'80°C'!K18</f>
        <v>80</v>
      </c>
      <c r="L165">
        <f>'80°C'!L18</f>
        <v>120</v>
      </c>
      <c r="M165" t="str">
        <f>'80°C'!M18</f>
        <v>H391</v>
      </c>
      <c r="N165" t="str">
        <f>'80°C'!N18</f>
        <v>nh4 contam</v>
      </c>
      <c r="O165" s="101">
        <f t="shared" ref="O165:O187" si="19">LOG(E40)</f>
        <v>2.0791812460476247</v>
      </c>
      <c r="P165" s="142">
        <f t="shared" ref="P165:P187" si="20">F40</f>
        <v>0.194048305</v>
      </c>
      <c r="Q165">
        <f>'110°C'!J18</f>
        <v>2588</v>
      </c>
      <c r="R165">
        <f>'110°C'!K18</f>
        <v>110</v>
      </c>
      <c r="S165">
        <f>'110°C'!L18</f>
        <v>120</v>
      </c>
      <c r="T165" t="str">
        <f>'110°C'!M18</f>
        <v>H391</v>
      </c>
      <c r="U165" t="str">
        <f>'110°C'!N18</f>
        <v>nh4 contam</v>
      </c>
      <c r="V165" s="101">
        <f t="shared" ref="V165:V228" si="21">LOG(G40*W$148)</f>
        <v>1.6532125137753437</v>
      </c>
      <c r="W165" s="89">
        <f t="shared" ref="W165:W228" si="22">H40</f>
        <v>0.186205172</v>
      </c>
      <c r="X165" s="41">
        <f>'140°C'!J18</f>
        <v>2588</v>
      </c>
      <c r="Y165" s="41">
        <f>'140°C'!K18</f>
        <v>140</v>
      </c>
      <c r="Z165" s="41">
        <f>'140°C'!L18</f>
        <v>1</v>
      </c>
      <c r="AA165" s="41" t="str">
        <f>'140°C'!M18</f>
        <v>H391</v>
      </c>
      <c r="AB165" s="41" t="str">
        <f>'140°C'!N18</f>
        <v>nh4 contam</v>
      </c>
    </row>
    <row r="166" spans="1:28">
      <c r="A166" s="99">
        <f t="shared" si="12"/>
        <v>0.65236858398131603</v>
      </c>
      <c r="B166" s="100">
        <f t="shared" si="14"/>
        <v>1.5398194796661201E-2</v>
      </c>
      <c r="C166">
        <f>fossil!J19</f>
        <v>2906</v>
      </c>
      <c r="D166" t="str">
        <f>fossil!K19</f>
        <v>RKH</v>
      </c>
      <c r="E166">
        <f>fossil!L19</f>
        <v>3</v>
      </c>
      <c r="F166" t="str">
        <f>fossil!M19</f>
        <v>G483</v>
      </c>
      <c r="G166">
        <f>fossil!N19</f>
        <v>0</v>
      </c>
      <c r="H166" s="86">
        <f t="shared" si="17"/>
        <v>1.4593924877592308</v>
      </c>
      <c r="I166" s="100">
        <f t="shared" si="18"/>
        <v>2.3924392999999999E-2</v>
      </c>
      <c r="J166">
        <f>'80°C'!J19</f>
        <v>2588</v>
      </c>
      <c r="K166">
        <f>'80°C'!K19</f>
        <v>80</v>
      </c>
      <c r="L166">
        <f>'80°C'!L19</f>
        <v>1440</v>
      </c>
      <c r="M166" t="str">
        <f>'80°C'!M19</f>
        <v>H420</v>
      </c>
      <c r="N166" t="str">
        <f>'80°C'!N19</f>
        <v>NA</v>
      </c>
      <c r="O166" s="101">
        <f t="shared" si="19"/>
        <v>2.3802112417116059</v>
      </c>
      <c r="P166" s="142">
        <f t="shared" si="20"/>
        <v>0.31849169799999999</v>
      </c>
      <c r="Q166">
        <f>'110°C'!J19</f>
        <v>2588</v>
      </c>
      <c r="R166">
        <f>'110°C'!K19</f>
        <v>110</v>
      </c>
      <c r="S166">
        <f>'110°C'!L19</f>
        <v>240</v>
      </c>
      <c r="T166" t="str">
        <f>'110°C'!M19</f>
        <v>H391</v>
      </c>
      <c r="U166" t="str">
        <f>'110°C'!N19</f>
        <v>nh4 contam</v>
      </c>
      <c r="V166" s="101">
        <f t="shared" si="21"/>
        <v>1.6532125137753437</v>
      </c>
      <c r="W166" s="89">
        <f t="shared" si="22"/>
        <v>1.6148164E-2</v>
      </c>
      <c r="X166" s="41">
        <f>'140°C'!J19</f>
        <v>2588</v>
      </c>
      <c r="Y166" s="41">
        <f>'140°C'!K19</f>
        <v>140</v>
      </c>
      <c r="Z166" s="41">
        <f>'140°C'!L19</f>
        <v>1</v>
      </c>
      <c r="AA166" s="41" t="str">
        <f>'140°C'!M19</f>
        <v>H391</v>
      </c>
      <c r="AB166" s="41" t="str">
        <f>'140°C'!N19</f>
        <v>nh4 contam</v>
      </c>
    </row>
    <row r="167" spans="1:28">
      <c r="A167" s="99">
        <f t="shared" si="12"/>
        <v>0.65236858398131603</v>
      </c>
      <c r="B167" s="100">
        <f t="shared" si="14"/>
        <v>1.9201493695059794E-2</v>
      </c>
      <c r="C167">
        <f>fossil!J20</f>
        <v>3966</v>
      </c>
      <c r="D167" t="str">
        <f>fossil!K20</f>
        <v>RKH</v>
      </c>
      <c r="E167">
        <f>fossil!L20</f>
        <v>3</v>
      </c>
      <c r="F167" t="str">
        <f>fossil!M20</f>
        <v>G483</v>
      </c>
      <c r="G167">
        <f>fossil!N20</f>
        <v>0</v>
      </c>
      <c r="H167" s="86">
        <f t="shared" si="17"/>
        <v>1.4593924877592308</v>
      </c>
      <c r="I167" s="100">
        <f t="shared" si="18"/>
        <v>2.5236697999999998E-2</v>
      </c>
      <c r="J167">
        <f>'80°C'!J20</f>
        <v>2588</v>
      </c>
      <c r="K167">
        <f>'80°C'!K20</f>
        <v>80</v>
      </c>
      <c r="L167">
        <f>'80°C'!L20</f>
        <v>1440</v>
      </c>
      <c r="M167" t="str">
        <f>'80°C'!M20</f>
        <v>H420</v>
      </c>
      <c r="N167" t="str">
        <f>'80°C'!N20</f>
        <v>NA</v>
      </c>
      <c r="O167" s="101">
        <f t="shared" si="19"/>
        <v>2.3802112417116059</v>
      </c>
      <c r="P167" s="142">
        <f t="shared" si="20"/>
        <v>0.19077799100000001</v>
      </c>
      <c r="Q167">
        <f>'110°C'!J20</f>
        <v>2588</v>
      </c>
      <c r="R167">
        <f>'110°C'!K20</f>
        <v>110</v>
      </c>
      <c r="S167">
        <f>'110°C'!L20</f>
        <v>240</v>
      </c>
      <c r="T167" t="str">
        <f>'110°C'!M20</f>
        <v>H391</v>
      </c>
      <c r="U167" t="str">
        <f>'110°C'!N20</f>
        <v>nh4 contam</v>
      </c>
      <c r="V167" s="101">
        <f t="shared" si="21"/>
        <v>1.6532125137753437</v>
      </c>
      <c r="W167" s="89">
        <f t="shared" si="22"/>
        <v>0.13267949400000001</v>
      </c>
      <c r="X167" s="41">
        <f>'140°C'!J20</f>
        <v>2588</v>
      </c>
      <c r="Y167" s="41">
        <f>'140°C'!K20</f>
        <v>140</v>
      </c>
      <c r="Z167" s="41">
        <f>'140°C'!L20</f>
        <v>1</v>
      </c>
      <c r="AA167" s="41" t="str">
        <f>'140°C'!M20</f>
        <v>H391</v>
      </c>
      <c r="AB167" s="41" t="str">
        <f>'140°C'!N20</f>
        <v>nh4 contam</v>
      </c>
    </row>
    <row r="168" spans="1:28">
      <c r="A168" s="99">
        <f t="shared" si="12"/>
        <v>0.65236858398131603</v>
      </c>
      <c r="B168" s="100">
        <f t="shared" si="14"/>
        <v>1.6971947461064636E-2</v>
      </c>
      <c r="C168">
        <f>fossil!J21</f>
        <v>3967</v>
      </c>
      <c r="D168" t="str">
        <f>fossil!K21</f>
        <v>RKH</v>
      </c>
      <c r="E168">
        <f>fossil!L21</f>
        <v>3</v>
      </c>
      <c r="F168" t="str">
        <f>fossil!M21</f>
        <v>G483</v>
      </c>
      <c r="G168">
        <f>fossil!N21</f>
        <v>0</v>
      </c>
      <c r="H168" s="86">
        <f t="shared" si="17"/>
        <v>1.1583624920952498</v>
      </c>
      <c r="I168" s="100">
        <f t="shared" si="18"/>
        <v>0.24333955800000001</v>
      </c>
      <c r="J168">
        <f>'80°C'!J21</f>
        <v>2588</v>
      </c>
      <c r="K168">
        <f>'80°C'!K21</f>
        <v>80</v>
      </c>
      <c r="L168">
        <f>'80°C'!L21</f>
        <v>720</v>
      </c>
      <c r="M168" t="str">
        <f>'80°C'!M21</f>
        <v>H391</v>
      </c>
      <c r="N168" t="str">
        <f>'80°C'!N21</f>
        <v>nh4 contam</v>
      </c>
      <c r="O168" s="101">
        <f t="shared" si="19"/>
        <v>2.6812412373755872</v>
      </c>
      <c r="P168" s="142">
        <f t="shared" si="20"/>
        <v>0.173891605</v>
      </c>
      <c r="Q168">
        <f>'110°C'!J21</f>
        <v>2588</v>
      </c>
      <c r="R168">
        <f>'110°C'!K21</f>
        <v>110</v>
      </c>
      <c r="S168">
        <f>'110°C'!L21</f>
        <v>480</v>
      </c>
      <c r="T168" t="str">
        <f>'110°C'!M21</f>
        <v>H391</v>
      </c>
      <c r="U168" t="str">
        <f>'110°C'!N21</f>
        <v>nh4 contam</v>
      </c>
      <c r="V168" s="101">
        <f t="shared" si="21"/>
        <v>1.954242509439325</v>
      </c>
      <c r="W168" s="89">
        <f t="shared" si="22"/>
        <v>1.3799387999999999E-2</v>
      </c>
      <c r="X168" s="41">
        <f>'140°C'!J21</f>
        <v>2588</v>
      </c>
      <c r="Y168" s="41">
        <f>'140°C'!K21</f>
        <v>140</v>
      </c>
      <c r="Z168" s="41">
        <f>'140°C'!L21</f>
        <v>2</v>
      </c>
      <c r="AA168" s="41" t="str">
        <f>'140°C'!M21</f>
        <v>H391</v>
      </c>
      <c r="AB168" s="41" t="str">
        <f>'140°C'!N21</f>
        <v>nh4 contam</v>
      </c>
    </row>
    <row r="169" spans="1:28">
      <c r="A169" s="99">
        <f t="shared" si="12"/>
        <v>0.65236858398131603</v>
      </c>
      <c r="B169" s="100">
        <f t="shared" si="14"/>
        <v>1.4161467290924918E-2</v>
      </c>
      <c r="C169">
        <f>fossil!J22</f>
        <v>3968</v>
      </c>
      <c r="D169" t="str">
        <f>fossil!K22</f>
        <v>RKH</v>
      </c>
      <c r="E169">
        <f>fossil!L22</f>
        <v>3</v>
      </c>
      <c r="F169" t="str">
        <f>fossil!M22</f>
        <v>G483</v>
      </c>
      <c r="G169">
        <f>fossil!N22</f>
        <v>0</v>
      </c>
      <c r="H169" s="86">
        <f t="shared" si="17"/>
        <v>1.1583624920952498</v>
      </c>
      <c r="I169" s="100">
        <f t="shared" si="18"/>
        <v>2.2491972999999998E-2</v>
      </c>
      <c r="J169">
        <f>'80°C'!J22</f>
        <v>2588</v>
      </c>
      <c r="K169">
        <f>'80°C'!K22</f>
        <v>80</v>
      </c>
      <c r="L169">
        <f>'80°C'!L22</f>
        <v>720</v>
      </c>
      <c r="M169" t="str">
        <f>'80°C'!M22</f>
        <v>H420</v>
      </c>
      <c r="N169" t="str">
        <f>'80°C'!N22</f>
        <v>NA</v>
      </c>
      <c r="O169" s="101">
        <f t="shared" si="19"/>
        <v>2.6812412373755872</v>
      </c>
      <c r="P169" s="142">
        <f t="shared" si="20"/>
        <v>0.16680340900000001</v>
      </c>
      <c r="Q169">
        <f>'110°C'!J22</f>
        <v>2588</v>
      </c>
      <c r="R169">
        <f>'110°C'!K22</f>
        <v>110</v>
      </c>
      <c r="S169">
        <f>'110°C'!L22</f>
        <v>480</v>
      </c>
      <c r="T169" t="str">
        <f>'110°C'!M22</f>
        <v>H391</v>
      </c>
      <c r="U169" t="str">
        <f>'110°C'!N22</f>
        <v>nh4 contam</v>
      </c>
      <c r="V169" s="101">
        <f t="shared" si="21"/>
        <v>1.954242509439325</v>
      </c>
      <c r="W169" s="89">
        <f t="shared" si="22"/>
        <v>0.15342587399999999</v>
      </c>
      <c r="X169" s="41">
        <f>'140°C'!J22</f>
        <v>2588</v>
      </c>
      <c r="Y169" s="41">
        <f>'140°C'!K22</f>
        <v>140</v>
      </c>
      <c r="Z169" s="41">
        <f>'140°C'!L22</f>
        <v>2</v>
      </c>
      <c r="AA169" s="41" t="str">
        <f>'140°C'!M22</f>
        <v>H391</v>
      </c>
      <c r="AB169" s="41" t="str">
        <f>'140°C'!N22</f>
        <v>nh4 contam</v>
      </c>
    </row>
    <row r="170" spans="1:28">
      <c r="A170" s="99">
        <f t="shared" si="12"/>
        <v>0.99885908769322007</v>
      </c>
      <c r="B170" s="100">
        <f t="shared" si="14"/>
        <v>1.5480839999999999E-2</v>
      </c>
      <c r="C170">
        <f>fossil!J23</f>
        <v>4058</v>
      </c>
      <c r="D170" t="str">
        <f>fossil!K23</f>
        <v>YCG</v>
      </c>
      <c r="E170">
        <f>fossil!L23</f>
        <v>3</v>
      </c>
      <c r="F170" t="str">
        <f>fossil!M23</f>
        <v>G483</v>
      </c>
      <c r="G170">
        <f>fossil!N23</f>
        <v>0</v>
      </c>
      <c r="H170" s="86">
        <f t="shared" si="17"/>
        <v>0.38021124171160603</v>
      </c>
      <c r="I170" s="100">
        <f t="shared" si="18"/>
        <v>2.2070459000000001E-2</v>
      </c>
      <c r="J170">
        <f>'80°C'!J23</f>
        <v>2589</v>
      </c>
      <c r="K170">
        <f>'80°C'!K23</f>
        <v>80</v>
      </c>
      <c r="L170">
        <f>'80°C'!L23</f>
        <v>120</v>
      </c>
      <c r="M170" t="str">
        <f>'80°C'!M23</f>
        <v>H397</v>
      </c>
      <c r="N170" t="str">
        <f>'80°C'!N23</f>
        <v>NA</v>
      </c>
      <c r="O170" s="101">
        <f t="shared" si="19"/>
        <v>2.0791812460476247</v>
      </c>
      <c r="P170" s="142">
        <f t="shared" si="20"/>
        <v>4.4005572E-2</v>
      </c>
      <c r="Q170">
        <f>'110°C'!J23</f>
        <v>2589</v>
      </c>
      <c r="R170">
        <f>'110°C'!K23</f>
        <v>110</v>
      </c>
      <c r="S170">
        <f>'110°C'!L23</f>
        <v>120</v>
      </c>
      <c r="T170" t="str">
        <f>'110°C'!M23</f>
        <v>H397</v>
      </c>
      <c r="U170" t="str">
        <f>'110°C'!N23</f>
        <v>NA</v>
      </c>
      <c r="V170" s="101">
        <f t="shared" si="21"/>
        <v>1.954242509439325</v>
      </c>
      <c r="W170" s="89">
        <f t="shared" si="22"/>
        <v>8.6541535000000003E-2</v>
      </c>
      <c r="X170" s="41">
        <f>'140°C'!J23</f>
        <v>2588</v>
      </c>
      <c r="Y170" s="41">
        <f>'140°C'!K23</f>
        <v>140</v>
      </c>
      <c r="Z170" s="41">
        <f>'140°C'!L23</f>
        <v>2</v>
      </c>
      <c r="AA170" s="41" t="str">
        <f>'140°C'!M23</f>
        <v>H391</v>
      </c>
      <c r="AB170" s="41" t="str">
        <f>'140°C'!N23</f>
        <v>nh4 contam</v>
      </c>
    </row>
    <row r="171" spans="1:28">
      <c r="A171" s="99">
        <f t="shared" si="12"/>
        <v>0.99885908769322007</v>
      </c>
      <c r="B171" s="100">
        <f t="shared" si="14"/>
        <v>1.6361813999999999E-2</v>
      </c>
      <c r="C171">
        <f>fossil!J24</f>
        <v>4059</v>
      </c>
      <c r="D171" t="str">
        <f>fossil!K24</f>
        <v>YCG</v>
      </c>
      <c r="E171">
        <f>fossil!L24</f>
        <v>3</v>
      </c>
      <c r="F171" t="str">
        <f>fossil!M24</f>
        <v>G483</v>
      </c>
      <c r="G171">
        <f>fossil!N24</f>
        <v>0</v>
      </c>
      <c r="H171" s="86">
        <f t="shared" si="17"/>
        <v>0.38021124171160603</v>
      </c>
      <c r="I171" s="100">
        <f t="shared" si="18"/>
        <v>3.1209658000000001E-2</v>
      </c>
      <c r="J171">
        <f>'80°C'!J24</f>
        <v>2589</v>
      </c>
      <c r="K171">
        <f>'80°C'!K24</f>
        <v>80</v>
      </c>
      <c r="L171">
        <f>'80°C'!L24</f>
        <v>120</v>
      </c>
      <c r="M171" t="str">
        <f>'80°C'!M24</f>
        <v>H397</v>
      </c>
      <c r="N171" t="str">
        <f>'80°C'!N24</f>
        <v>NA</v>
      </c>
      <c r="O171" s="101">
        <f t="shared" si="19"/>
        <v>2.0791812460476247</v>
      </c>
      <c r="P171" s="142">
        <f t="shared" si="20"/>
        <v>4.5915267000000003E-2</v>
      </c>
      <c r="Q171">
        <f>'110°C'!J24</f>
        <v>2589</v>
      </c>
      <c r="R171">
        <f>'110°C'!K24</f>
        <v>110</v>
      </c>
      <c r="S171">
        <f>'110°C'!L24</f>
        <v>120</v>
      </c>
      <c r="T171" t="str">
        <f>'110°C'!M24</f>
        <v>H397</v>
      </c>
      <c r="U171" t="str">
        <f>'110°C'!N24</f>
        <v>NA</v>
      </c>
      <c r="V171" s="101">
        <f t="shared" si="21"/>
        <v>1.954242509439325</v>
      </c>
      <c r="W171" s="89">
        <f t="shared" si="22"/>
        <v>0.163487876</v>
      </c>
      <c r="X171" s="41">
        <f>'140°C'!J24</f>
        <v>2588</v>
      </c>
      <c r="Y171" s="41">
        <f>'140°C'!K24</f>
        <v>140</v>
      </c>
      <c r="Z171" s="41">
        <f>'140°C'!L24</f>
        <v>2</v>
      </c>
      <c r="AA171" s="41" t="str">
        <f>'140°C'!M24</f>
        <v>H391</v>
      </c>
      <c r="AB171" s="41" t="str">
        <f>'140°C'!N24</f>
        <v>nh4 contam</v>
      </c>
    </row>
    <row r="172" spans="1:28">
      <c r="A172" s="99">
        <f t="shared" si="12"/>
        <v>0.99885908769322007</v>
      </c>
      <c r="B172" s="100">
        <f t="shared" si="14"/>
        <v>1.6008079000000001E-2</v>
      </c>
      <c r="C172" t="str">
        <f>fossil!J25</f>
        <v>4060a1</v>
      </c>
      <c r="D172" t="str">
        <f>fossil!K25</f>
        <v>YCG</v>
      </c>
      <c r="E172">
        <f>fossil!L25</f>
        <v>3</v>
      </c>
      <c r="F172" t="str">
        <f>fossil!M25</f>
        <v>G483</v>
      </c>
      <c r="G172">
        <f>fossil!N25</f>
        <v>0</v>
      </c>
      <c r="H172" s="86">
        <f t="shared" si="17"/>
        <v>1.4593924877592308</v>
      </c>
      <c r="I172" s="100">
        <f t="shared" si="18"/>
        <v>3.0548255E-2</v>
      </c>
      <c r="J172">
        <f>'80°C'!J25</f>
        <v>2589</v>
      </c>
      <c r="K172">
        <f>'80°C'!K25</f>
        <v>80</v>
      </c>
      <c r="L172">
        <f>'80°C'!L25</f>
        <v>1440</v>
      </c>
      <c r="M172" t="str">
        <f>'80°C'!M25</f>
        <v>H402</v>
      </c>
      <c r="N172" t="str">
        <f>'80°C'!N25</f>
        <v>NA</v>
      </c>
      <c r="O172" s="101">
        <f t="shared" si="19"/>
        <v>2.3802112417116059</v>
      </c>
      <c r="P172" s="142">
        <f t="shared" si="20"/>
        <v>5.5266368000000003E-2</v>
      </c>
      <c r="Q172">
        <f>'110°C'!J25</f>
        <v>2589</v>
      </c>
      <c r="R172">
        <f>'110°C'!K25</f>
        <v>110</v>
      </c>
      <c r="S172">
        <f>'110°C'!L25</f>
        <v>240</v>
      </c>
      <c r="T172" t="str">
        <f>'110°C'!M25</f>
        <v>H397</v>
      </c>
      <c r="U172" t="str">
        <f>'110°C'!N25</f>
        <v>NA</v>
      </c>
      <c r="V172" s="101">
        <f t="shared" si="21"/>
        <v>2.255272505103306</v>
      </c>
      <c r="W172" s="89">
        <f t="shared" si="22"/>
        <v>0.17358997100000001</v>
      </c>
      <c r="X172" s="41">
        <f>'140°C'!J25</f>
        <v>2588</v>
      </c>
      <c r="Y172" s="41">
        <f>'140°C'!K25</f>
        <v>140</v>
      </c>
      <c r="Z172" s="41">
        <f>'140°C'!L25</f>
        <v>4</v>
      </c>
      <c r="AA172" s="41" t="str">
        <f>'140°C'!M25</f>
        <v>H391</v>
      </c>
      <c r="AB172" s="41" t="str">
        <f>'140°C'!N25</f>
        <v>nh4 contam</v>
      </c>
    </row>
    <row r="173" spans="1:28">
      <c r="A173" s="99">
        <f t="shared" si="12"/>
        <v>0.99885908769322007</v>
      </c>
      <c r="B173" s="100">
        <f t="shared" si="14"/>
        <v>1.6227322999999998E-2</v>
      </c>
      <c r="C173" t="str">
        <f>fossil!J26</f>
        <v>4060b1</v>
      </c>
      <c r="D173" t="str">
        <f>fossil!K26</f>
        <v>YCG</v>
      </c>
      <c r="E173">
        <f>fossil!L26</f>
        <v>3</v>
      </c>
      <c r="F173" t="str">
        <f>fossil!M26</f>
        <v>G483</v>
      </c>
      <c r="G173">
        <f>fossil!N26</f>
        <v>0</v>
      </c>
      <c r="H173" s="86">
        <f t="shared" si="17"/>
        <v>1.4593924877592308</v>
      </c>
      <c r="I173" s="100">
        <f t="shared" si="18"/>
        <v>3.1759234999999997E-2</v>
      </c>
      <c r="J173">
        <f>'80°C'!J26</f>
        <v>2589</v>
      </c>
      <c r="K173">
        <f>'80°C'!K26</f>
        <v>80</v>
      </c>
      <c r="L173">
        <f>'80°C'!L26</f>
        <v>1440</v>
      </c>
      <c r="M173" t="str">
        <f>'80°C'!M26</f>
        <v>H402</v>
      </c>
      <c r="N173" t="str">
        <f>'80°C'!N26</f>
        <v>NA</v>
      </c>
      <c r="O173" s="101">
        <f t="shared" si="19"/>
        <v>2.3802112417116059</v>
      </c>
      <c r="P173" s="142">
        <f t="shared" si="20"/>
        <v>5.9418674999999997E-2</v>
      </c>
      <c r="Q173">
        <f>'110°C'!J26</f>
        <v>2589</v>
      </c>
      <c r="R173">
        <f>'110°C'!K26</f>
        <v>110</v>
      </c>
      <c r="S173">
        <f>'110°C'!L26</f>
        <v>240</v>
      </c>
      <c r="T173" t="str">
        <f>'110°C'!M26</f>
        <v>H402</v>
      </c>
      <c r="U173" t="str">
        <f>'110°C'!N26</f>
        <v>NA</v>
      </c>
      <c r="V173" s="101">
        <f t="shared" si="21"/>
        <v>2.255272505103306</v>
      </c>
      <c r="W173" s="89">
        <f t="shared" si="22"/>
        <v>9.0801915999999996E-2</v>
      </c>
      <c r="X173" s="41">
        <f>'140°C'!J26</f>
        <v>2588</v>
      </c>
      <c r="Y173" s="41">
        <f>'140°C'!K26</f>
        <v>140</v>
      </c>
      <c r="Z173" s="41">
        <f>'140°C'!L26</f>
        <v>4</v>
      </c>
      <c r="AA173" s="41" t="str">
        <f>'140°C'!M26</f>
        <v>H391</v>
      </c>
      <c r="AB173" s="41" t="str">
        <f>'140°C'!N26</f>
        <v>nh4 contam</v>
      </c>
    </row>
    <row r="174" spans="1:28">
      <c r="A174" s="99">
        <f t="shared" si="12"/>
        <v>0.96717361031291149</v>
      </c>
      <c r="B174" s="100">
        <f t="shared" si="14"/>
        <v>1.6709422000000002E-2</v>
      </c>
      <c r="C174">
        <f>fossil!J27</f>
        <v>4061</v>
      </c>
      <c r="D174" t="str">
        <f>fossil!K27</f>
        <v>YCG</v>
      </c>
      <c r="E174" t="str">
        <f>fossil!L27</f>
        <v>4B</v>
      </c>
      <c r="F174" t="str">
        <f>fossil!M27</f>
        <v>G483</v>
      </c>
      <c r="G174">
        <f>fossil!N27</f>
        <v>0</v>
      </c>
      <c r="H174" s="86">
        <f t="shared" si="17"/>
        <v>1.1583624920952498</v>
      </c>
      <c r="I174" s="100">
        <f t="shared" si="18"/>
        <v>3.9223002E-2</v>
      </c>
      <c r="J174">
        <f>'80°C'!J27</f>
        <v>2589</v>
      </c>
      <c r="K174">
        <f>'80°C'!K27</f>
        <v>80</v>
      </c>
      <c r="L174">
        <f>'80°C'!L27</f>
        <v>720</v>
      </c>
      <c r="M174" t="str">
        <f>'80°C'!M27</f>
        <v>H397</v>
      </c>
      <c r="N174" t="str">
        <f>'80°C'!N27</f>
        <v>NA</v>
      </c>
      <c r="O174" s="101">
        <f t="shared" si="19"/>
        <v>2.6812412373755872</v>
      </c>
      <c r="P174" s="142">
        <f t="shared" si="20"/>
        <v>5.9154673999999997E-2</v>
      </c>
      <c r="Q174">
        <f>'110°C'!J27</f>
        <v>2589</v>
      </c>
      <c r="R174">
        <f>'110°C'!K27</f>
        <v>110</v>
      </c>
      <c r="S174">
        <f>'110°C'!L27</f>
        <v>480</v>
      </c>
      <c r="T174" t="str">
        <f>'110°C'!M27</f>
        <v>H397</v>
      </c>
      <c r="U174" t="str">
        <f>'110°C'!N27</f>
        <v>NA</v>
      </c>
      <c r="V174" s="101">
        <f t="shared" si="21"/>
        <v>2.4313637641589874</v>
      </c>
      <c r="W174" s="89">
        <f t="shared" si="22"/>
        <v>0.16612105599999999</v>
      </c>
      <c r="X174" s="41">
        <f>'140°C'!J27</f>
        <v>2588</v>
      </c>
      <c r="Y174" s="41">
        <f>'140°C'!K27</f>
        <v>140</v>
      </c>
      <c r="Z174" s="41">
        <f>'140°C'!L27</f>
        <v>6</v>
      </c>
      <c r="AA174" s="41" t="str">
        <f>'140°C'!M27</f>
        <v>H391</v>
      </c>
      <c r="AB174" s="41" t="str">
        <f>'140°C'!N27</f>
        <v>nh4 contam</v>
      </c>
    </row>
    <row r="175" spans="1:28">
      <c r="A175" s="99">
        <f t="shared" si="12"/>
        <v>0.96717361031291149</v>
      </c>
      <c r="B175" s="100">
        <f t="shared" si="14"/>
        <v>1.6099149E-2</v>
      </c>
      <c r="C175">
        <f>fossil!J28</f>
        <v>4062</v>
      </c>
      <c r="D175" t="str">
        <f>fossil!K28</f>
        <v>YCG</v>
      </c>
      <c r="E175" t="str">
        <f>fossil!L28</f>
        <v>4B</v>
      </c>
      <c r="F175" t="str">
        <f>fossil!M28</f>
        <v>G483</v>
      </c>
      <c r="G175">
        <f>fossil!N28</f>
        <v>0</v>
      </c>
      <c r="H175" s="86">
        <f t="shared" si="17"/>
        <v>1.1583624920952498</v>
      </c>
      <c r="I175" s="100">
        <f t="shared" si="18"/>
        <v>2.7940352000000002E-2</v>
      </c>
      <c r="J175">
        <f>'80°C'!J28</f>
        <v>2589</v>
      </c>
      <c r="K175">
        <f>'80°C'!K28</f>
        <v>80</v>
      </c>
      <c r="L175">
        <f>'80°C'!L28</f>
        <v>720</v>
      </c>
      <c r="M175" t="str">
        <f>'80°C'!M28</f>
        <v>H402</v>
      </c>
      <c r="N175" t="str">
        <f>'80°C'!N28</f>
        <v>NA</v>
      </c>
      <c r="O175" s="101">
        <f t="shared" si="19"/>
        <v>2.6812412373755872</v>
      </c>
      <c r="P175" s="142">
        <f t="shared" si="20"/>
        <v>3.7396339000000001E-2</v>
      </c>
      <c r="Q175">
        <f>'110°C'!J28</f>
        <v>2589</v>
      </c>
      <c r="R175">
        <f>'110°C'!K28</f>
        <v>110</v>
      </c>
      <c r="S175">
        <f>'110°C'!L28</f>
        <v>480</v>
      </c>
      <c r="T175" t="str">
        <f>'110°C'!M28</f>
        <v>H402</v>
      </c>
      <c r="U175" t="str">
        <f>'110°C'!N28</f>
        <v>NA</v>
      </c>
      <c r="V175" s="101">
        <f t="shared" si="21"/>
        <v>2.4313637641589874</v>
      </c>
      <c r="W175" s="89">
        <f t="shared" si="22"/>
        <v>0.16914744400000001</v>
      </c>
      <c r="X175" s="41">
        <f>'140°C'!J28</f>
        <v>2588</v>
      </c>
      <c r="Y175" s="41">
        <f>'140°C'!K28</f>
        <v>140</v>
      </c>
      <c r="Z175" s="41">
        <f>'140°C'!L28</f>
        <v>6</v>
      </c>
      <c r="AA175" s="41" t="str">
        <f>'140°C'!M28</f>
        <v>H391</v>
      </c>
      <c r="AB175" s="41" t="str">
        <f>'140°C'!N28</f>
        <v>nh4 contam</v>
      </c>
    </row>
    <row r="176" spans="1:28">
      <c r="A176" s="99">
        <f t="shared" si="12"/>
        <v>0.96717361031291149</v>
      </c>
      <c r="B176" s="100">
        <f t="shared" si="14"/>
        <v>1.6379214999999999E-2</v>
      </c>
      <c r="C176" t="str">
        <f>fossil!J29</f>
        <v>4063-1</v>
      </c>
      <c r="D176" t="str">
        <f>fossil!K29</f>
        <v>YCG</v>
      </c>
      <c r="E176" t="str">
        <f>fossil!L29</f>
        <v>4B</v>
      </c>
      <c r="F176" t="str">
        <f>fossil!M29</f>
        <v>G483</v>
      </c>
      <c r="G176">
        <f>fossil!N29</f>
        <v>0</v>
      </c>
      <c r="H176" s="86">
        <f t="shared" si="17"/>
        <v>0.38021124171160603</v>
      </c>
      <c r="I176" s="100">
        <f t="shared" si="18"/>
        <v>3.3199689999999997E-2</v>
      </c>
      <c r="J176">
        <f>'80°C'!J29</f>
        <v>4126</v>
      </c>
      <c r="K176">
        <f>'80°C'!K29</f>
        <v>80</v>
      </c>
      <c r="L176">
        <f>'80°C'!L29</f>
        <v>120</v>
      </c>
      <c r="M176" t="str">
        <f>'80°C'!M29</f>
        <v>H398</v>
      </c>
      <c r="N176" t="str">
        <f>'80°C'!N29</f>
        <v>NA</v>
      </c>
      <c r="O176" s="101">
        <f t="shared" si="19"/>
        <v>2.0791812460476247</v>
      </c>
      <c r="P176" s="142">
        <f t="shared" si="20"/>
        <v>4.7214820999999997E-2</v>
      </c>
      <c r="Q176">
        <f>'110°C'!J29</f>
        <v>4126</v>
      </c>
      <c r="R176">
        <f>'110°C'!K29</f>
        <v>110</v>
      </c>
      <c r="S176">
        <f>'110°C'!L29</f>
        <v>120</v>
      </c>
      <c r="T176" t="str">
        <f>'110°C'!M29</f>
        <v>H398</v>
      </c>
      <c r="U176" t="str">
        <f>'110°C'!N29</f>
        <v>NA</v>
      </c>
      <c r="V176" s="101">
        <f t="shared" si="21"/>
        <v>2.5563025007672873</v>
      </c>
      <c r="W176" s="89">
        <f t="shared" si="22"/>
        <v>0.34200188399999998</v>
      </c>
      <c r="X176" s="41">
        <f>'140°C'!J29</f>
        <v>2588</v>
      </c>
      <c r="Y176" s="41">
        <f>'140°C'!K29</f>
        <v>140</v>
      </c>
      <c r="Z176" s="41">
        <f>'140°C'!L29</f>
        <v>8</v>
      </c>
      <c r="AA176" s="41" t="str">
        <f>'140°C'!M29</f>
        <v>H391</v>
      </c>
      <c r="AB176" s="41" t="str">
        <f>'140°C'!N29</f>
        <v>nh4 contam</v>
      </c>
    </row>
    <row r="177" spans="1:28">
      <c r="A177" s="99">
        <f t="shared" si="12"/>
        <v>0.96717361031291149</v>
      </c>
      <c r="B177" s="100">
        <f t="shared" si="14"/>
        <v>1.6406397E-2</v>
      </c>
      <c r="C177" t="str">
        <f>fossil!J30</f>
        <v>4064-1</v>
      </c>
      <c r="D177" t="str">
        <f>fossil!K30</f>
        <v>YCG</v>
      </c>
      <c r="E177" t="str">
        <f>fossil!L30</f>
        <v>4B</v>
      </c>
      <c r="F177" t="str">
        <f>fossil!M30</f>
        <v>G483</v>
      </c>
      <c r="G177">
        <f>fossil!N30</f>
        <v>0</v>
      </c>
      <c r="H177" s="86">
        <f t="shared" si="17"/>
        <v>0.38021124171160603</v>
      </c>
      <c r="I177" s="100">
        <f t="shared" si="18"/>
        <v>2.0785863000000002E-2</v>
      </c>
      <c r="J177">
        <f>'80°C'!J30</f>
        <v>4126</v>
      </c>
      <c r="K177">
        <f>'80°C'!K30</f>
        <v>80</v>
      </c>
      <c r="L177">
        <f>'80°C'!L30</f>
        <v>120</v>
      </c>
      <c r="M177" t="str">
        <f>'80°C'!M30</f>
        <v>H420</v>
      </c>
      <c r="N177" t="str">
        <f>'80°C'!N30</f>
        <v>NA</v>
      </c>
      <c r="O177" s="101">
        <f t="shared" si="19"/>
        <v>2.0791812460476247</v>
      </c>
      <c r="P177" s="142">
        <f t="shared" si="20"/>
        <v>4.1652586999999998E-2</v>
      </c>
      <c r="Q177">
        <f>'110°C'!J30</f>
        <v>4126</v>
      </c>
      <c r="R177">
        <f>'110°C'!K30</f>
        <v>110</v>
      </c>
      <c r="S177">
        <f>'110°C'!L30</f>
        <v>120</v>
      </c>
      <c r="T177" t="str">
        <f>'110°C'!M30</f>
        <v>H398</v>
      </c>
      <c r="U177" t="str">
        <f>'110°C'!N30</f>
        <v>NA</v>
      </c>
      <c r="V177" s="101">
        <f t="shared" si="21"/>
        <v>2.5563025007672873</v>
      </c>
      <c r="W177" s="89">
        <f t="shared" si="22"/>
        <v>0.37274268500000002</v>
      </c>
      <c r="X177" s="41">
        <f>'140°C'!J30</f>
        <v>2588</v>
      </c>
      <c r="Y177" s="41">
        <f>'140°C'!K30</f>
        <v>140</v>
      </c>
      <c r="Z177" s="41">
        <f>'140°C'!L30</f>
        <v>8</v>
      </c>
      <c r="AA177" s="41" t="str">
        <f>'140°C'!M30</f>
        <v>H391</v>
      </c>
      <c r="AB177" s="41" t="str">
        <f>'140°C'!N30</f>
        <v>nh4 contam</v>
      </c>
    </row>
    <row r="178" spans="1:28">
      <c r="A178" s="99">
        <f t="shared" si="12"/>
        <v>0.96717361031291149</v>
      </c>
      <c r="B178" s="100">
        <f t="shared" si="14"/>
        <v>1.5024028E-2</v>
      </c>
      <c r="C178">
        <f>fossil!J31</f>
        <v>4065</v>
      </c>
      <c r="D178" t="str">
        <f>fossil!K31</f>
        <v>YCG</v>
      </c>
      <c r="E178" t="str">
        <f>fossil!L31</f>
        <v>4B</v>
      </c>
      <c r="F178" t="str">
        <f>fossil!M31</f>
        <v>G483</v>
      </c>
      <c r="G178">
        <f>fossil!N31</f>
        <v>0</v>
      </c>
      <c r="H178" s="86">
        <f t="shared" si="17"/>
        <v>1.4593924877592308</v>
      </c>
      <c r="I178" s="100">
        <f t="shared" si="18"/>
        <v>2.3829332000000002E-2</v>
      </c>
      <c r="J178">
        <f>'80°C'!J31</f>
        <v>4126</v>
      </c>
      <c r="K178">
        <f>'80°C'!K31</f>
        <v>80</v>
      </c>
      <c r="L178">
        <f>'80°C'!L31</f>
        <v>1440</v>
      </c>
      <c r="M178" t="str">
        <f>'80°C'!M31</f>
        <v>H420</v>
      </c>
      <c r="N178" t="str">
        <f>'80°C'!N31</f>
        <v>NA</v>
      </c>
      <c r="O178" s="101">
        <f t="shared" si="19"/>
        <v>2.3802112417116059</v>
      </c>
      <c r="P178" s="142">
        <f t="shared" si="20"/>
        <v>6.6091116000000005E-2</v>
      </c>
      <c r="Q178">
        <f>'110°C'!J31</f>
        <v>4126</v>
      </c>
      <c r="R178">
        <f>'110°C'!K31</f>
        <v>110</v>
      </c>
      <c r="S178">
        <f>'110°C'!L31</f>
        <v>240</v>
      </c>
      <c r="T178" t="str">
        <f>'110°C'!M31</f>
        <v>H398</v>
      </c>
      <c r="U178" t="str">
        <f>'110°C'!N31</f>
        <v>NA</v>
      </c>
      <c r="V178" s="101">
        <f t="shared" si="21"/>
        <v>3.0334237554869499</v>
      </c>
      <c r="W178" s="89">
        <f t="shared" si="22"/>
        <v>5.1055606000000003E-2</v>
      </c>
      <c r="X178" s="41">
        <f>'140°C'!J31</f>
        <v>2588</v>
      </c>
      <c r="Y178" s="41">
        <f>'140°C'!K31</f>
        <v>140</v>
      </c>
      <c r="Z178" s="41">
        <f>'140°C'!L31</f>
        <v>24</v>
      </c>
      <c r="AA178" s="41" t="str">
        <f>'140°C'!M31</f>
        <v>H420</v>
      </c>
      <c r="AB178" s="41" t="str">
        <f>'140°C'!N31</f>
        <v>NA</v>
      </c>
    </row>
    <row r="179" spans="1:28">
      <c r="A179" s="99">
        <f t="shared" si="12"/>
        <v>0.96717361031291149</v>
      </c>
      <c r="B179" s="100">
        <f t="shared" si="14"/>
        <v>1.6197504000000001E-2</v>
      </c>
      <c r="C179" t="str">
        <f>fossil!J32</f>
        <v>4066-1</v>
      </c>
      <c r="D179" t="str">
        <f>fossil!K32</f>
        <v>YCG</v>
      </c>
      <c r="E179" t="str">
        <f>fossil!L32</f>
        <v>4B</v>
      </c>
      <c r="F179" t="str">
        <f>fossil!M32</f>
        <v>G483</v>
      </c>
      <c r="G179">
        <f>fossil!N32</f>
        <v>0</v>
      </c>
      <c r="H179" s="86">
        <f t="shared" si="17"/>
        <v>1.4593924877592308</v>
      </c>
      <c r="I179" s="100">
        <f t="shared" si="18"/>
        <v>2.7206900999999999E-2</v>
      </c>
      <c r="J179">
        <f>'80°C'!J32</f>
        <v>4126</v>
      </c>
      <c r="K179">
        <f>'80°C'!K32</f>
        <v>80</v>
      </c>
      <c r="L179">
        <f>'80°C'!L32</f>
        <v>1440</v>
      </c>
      <c r="M179" t="str">
        <f>'80°C'!M32</f>
        <v>H420</v>
      </c>
      <c r="N179" t="str">
        <f>'80°C'!N32</f>
        <v>NA</v>
      </c>
      <c r="O179" s="101">
        <f t="shared" si="19"/>
        <v>2.3802112417116059</v>
      </c>
      <c r="P179" s="142">
        <f t="shared" si="20"/>
        <v>5.2467609999999998E-2</v>
      </c>
      <c r="Q179">
        <f>'110°C'!J32</f>
        <v>4126</v>
      </c>
      <c r="R179">
        <f>'110°C'!K32</f>
        <v>110</v>
      </c>
      <c r="S179">
        <f>'110°C'!L32</f>
        <v>240</v>
      </c>
      <c r="T179" t="str">
        <f>'110°C'!M32</f>
        <v>H398</v>
      </c>
      <c r="U179" t="str">
        <f>'110°C'!N32</f>
        <v>NA</v>
      </c>
      <c r="V179" s="101">
        <f t="shared" si="21"/>
        <v>3.0334237554869499</v>
      </c>
      <c r="W179" s="89">
        <f t="shared" si="22"/>
        <v>0.24171714</v>
      </c>
      <c r="X179" s="41">
        <f>'140°C'!J32</f>
        <v>2588</v>
      </c>
      <c r="Y179" s="41">
        <f>'140°C'!K32</f>
        <v>140</v>
      </c>
      <c r="Z179" s="41">
        <f>'140°C'!L32</f>
        <v>24</v>
      </c>
      <c r="AA179" s="41" t="str">
        <f>'140°C'!M32</f>
        <v>H391</v>
      </c>
      <c r="AB179" s="41" t="str">
        <f>'140°C'!N32</f>
        <v>nh4 contam</v>
      </c>
    </row>
    <row r="180" spans="1:28">
      <c r="A180" s="99">
        <f t="shared" si="12"/>
        <v>0.96717361031291149</v>
      </c>
      <c r="B180" s="100">
        <f t="shared" si="14"/>
        <v>1.5582148000000001E-2</v>
      </c>
      <c r="C180" t="str">
        <f>fossil!J33</f>
        <v>4068-1</v>
      </c>
      <c r="D180" t="str">
        <f>fossil!K33</f>
        <v>YCG</v>
      </c>
      <c r="E180" t="str">
        <f>fossil!L33</f>
        <v>4B</v>
      </c>
      <c r="F180" t="str">
        <f>fossil!M33</f>
        <v>G483</v>
      </c>
      <c r="G180">
        <f>fossil!N33</f>
        <v>0</v>
      </c>
      <c r="H180" s="86">
        <f t="shared" si="17"/>
        <v>1.1583624920952498</v>
      </c>
      <c r="I180" s="100">
        <f t="shared" si="18"/>
        <v>2.4083055999999999E-2</v>
      </c>
      <c r="J180">
        <f>'80°C'!J33</f>
        <v>4126</v>
      </c>
      <c r="K180">
        <f>'80°C'!K33</f>
        <v>80</v>
      </c>
      <c r="L180">
        <f>'80°C'!L33</f>
        <v>720</v>
      </c>
      <c r="M180" t="str">
        <f>'80°C'!M33</f>
        <v>H398</v>
      </c>
      <c r="N180" t="str">
        <f>'80°C'!N33</f>
        <v>NA</v>
      </c>
      <c r="O180" s="101">
        <f t="shared" si="19"/>
        <v>2.6812412373755872</v>
      </c>
      <c r="P180" s="142">
        <f t="shared" si="20"/>
        <v>3.9808631999999997E-2</v>
      </c>
      <c r="Q180">
        <f>'110°C'!J33</f>
        <v>4126</v>
      </c>
      <c r="R180">
        <f>'110°C'!K33</f>
        <v>110</v>
      </c>
      <c r="S180">
        <f>'110°C'!L33</f>
        <v>480</v>
      </c>
      <c r="T180" t="str">
        <f>'110°C'!M33</f>
        <v>H398</v>
      </c>
      <c r="U180" t="str">
        <f>'110°C'!N33</f>
        <v>NA</v>
      </c>
      <c r="V180" s="101">
        <f t="shared" si="21"/>
        <v>3.3344537511509307</v>
      </c>
      <c r="W180" s="89">
        <f t="shared" si="22"/>
        <v>6.6129632999999993E-2</v>
      </c>
      <c r="X180" s="41">
        <f>'140°C'!J33</f>
        <v>2588</v>
      </c>
      <c r="Y180" s="41">
        <f>'140°C'!K33</f>
        <v>140</v>
      </c>
      <c r="Z180" s="41">
        <f>'140°C'!L33</f>
        <v>48</v>
      </c>
      <c r="AA180" s="41" t="str">
        <f>'140°C'!M33</f>
        <v>G483</v>
      </c>
      <c r="AB180" s="41" t="str">
        <f>'140°C'!N33</f>
        <v>NA</v>
      </c>
    </row>
    <row r="181" spans="1:28">
      <c r="A181" s="99">
        <f t="shared" si="12"/>
        <v>0.96717361031291149</v>
      </c>
      <c r="B181" s="100">
        <f t="shared" si="14"/>
        <v>1.8524043E-2</v>
      </c>
      <c r="C181" t="str">
        <f>fossil!J34</f>
        <v>4069-1</v>
      </c>
      <c r="D181" t="str">
        <f>fossil!K34</f>
        <v>YCG</v>
      </c>
      <c r="E181" t="str">
        <f>fossil!L34</f>
        <v>4B</v>
      </c>
      <c r="F181" t="str">
        <f>fossil!M34</f>
        <v>G483</v>
      </c>
      <c r="G181">
        <f>fossil!N34</f>
        <v>0</v>
      </c>
      <c r="H181" s="86">
        <f t="shared" si="17"/>
        <v>1.1583624920952498</v>
      </c>
      <c r="I181" s="100">
        <f t="shared" si="18"/>
        <v>1.8865827000000002E-2</v>
      </c>
      <c r="J181">
        <f>'80°C'!J34</f>
        <v>4126</v>
      </c>
      <c r="K181">
        <f>'80°C'!K34</f>
        <v>80</v>
      </c>
      <c r="L181">
        <f>'80°C'!L34</f>
        <v>720</v>
      </c>
      <c r="M181" t="str">
        <f>'80°C'!M34</f>
        <v>H420</v>
      </c>
      <c r="N181" t="str">
        <f>'80°C'!N34</f>
        <v>NA</v>
      </c>
      <c r="O181" s="101">
        <f t="shared" si="19"/>
        <v>2.6812412373755872</v>
      </c>
      <c r="P181" s="142">
        <f t="shared" si="20"/>
        <v>6.3800830000000003E-2</v>
      </c>
      <c r="Q181">
        <f>'110°C'!J34</f>
        <v>4126</v>
      </c>
      <c r="R181">
        <f>'110°C'!K34</f>
        <v>110</v>
      </c>
      <c r="S181">
        <f>'110°C'!L34</f>
        <v>480</v>
      </c>
      <c r="T181" t="str">
        <f>'110°C'!M34</f>
        <v>H398</v>
      </c>
      <c r="U181" t="str">
        <f>'110°C'!N34</f>
        <v>NA</v>
      </c>
      <c r="V181" s="101">
        <f t="shared" si="21"/>
        <v>3.3344537511509307</v>
      </c>
      <c r="W181" s="89">
        <f t="shared" si="22"/>
        <v>6.7581124000000006E-2</v>
      </c>
      <c r="X181" s="41">
        <f>'140°C'!J34</f>
        <v>2588</v>
      </c>
      <c r="Y181" s="41">
        <f>'140°C'!K34</f>
        <v>140</v>
      </c>
      <c r="Z181" s="41">
        <f>'140°C'!L34</f>
        <v>48</v>
      </c>
      <c r="AA181" s="41" t="str">
        <f>'140°C'!M34</f>
        <v>G483</v>
      </c>
      <c r="AB181" s="41" t="str">
        <f>'140°C'!N34</f>
        <v>NA</v>
      </c>
    </row>
    <row r="182" spans="1:28">
      <c r="A182" s="99">
        <f t="shared" si="12"/>
        <v>0.96717361031291149</v>
      </c>
      <c r="B182" s="100">
        <f t="shared" si="14"/>
        <v>1.6096432000000001E-2</v>
      </c>
      <c r="C182">
        <f>fossil!J35</f>
        <v>4070</v>
      </c>
      <c r="D182" t="str">
        <f>fossil!K35</f>
        <v>YCG</v>
      </c>
      <c r="E182" t="str">
        <f>fossil!L35</f>
        <v>4B</v>
      </c>
      <c r="F182" t="str">
        <f>fossil!M35</f>
        <v>G483</v>
      </c>
      <c r="G182">
        <f>fossil!N35</f>
        <v>0</v>
      </c>
      <c r="H182" s="86">
        <f t="shared" si="17"/>
        <v>0.38021124171160603</v>
      </c>
      <c r="I182" s="100">
        <f t="shared" si="18"/>
        <v>9.3507460000000001E-3</v>
      </c>
      <c r="J182">
        <f>'80°C'!J35</f>
        <v>4129</v>
      </c>
      <c r="K182">
        <f>'80°C'!K35</f>
        <v>80</v>
      </c>
      <c r="L182">
        <f>'80°C'!L35</f>
        <v>120</v>
      </c>
      <c r="M182" t="str">
        <f>'80°C'!M35</f>
        <v>H398</v>
      </c>
      <c r="N182" t="str">
        <f>'80°C'!N35</f>
        <v>NA</v>
      </c>
      <c r="O182" s="101">
        <f t="shared" si="19"/>
        <v>2.0791812460476247</v>
      </c>
      <c r="P182" s="142">
        <f t="shared" si="20"/>
        <v>4.5445169000000001E-2</v>
      </c>
      <c r="Q182">
        <f>'110°C'!J35</f>
        <v>4129</v>
      </c>
      <c r="R182">
        <f>'110°C'!K35</f>
        <v>110</v>
      </c>
      <c r="S182">
        <f>'110°C'!L35</f>
        <v>120</v>
      </c>
      <c r="T182" t="str">
        <f>'110°C'!M35</f>
        <v>H398</v>
      </c>
      <c r="U182" t="str">
        <f>'110°C'!N35</f>
        <v>NA</v>
      </c>
      <c r="V182" s="101">
        <f t="shared" si="21"/>
        <v>3.3344537511509307</v>
      </c>
      <c r="W182" s="89">
        <f t="shared" si="22"/>
        <v>0.251154767</v>
      </c>
      <c r="X182" s="41">
        <f>'140°C'!J35</f>
        <v>2588</v>
      </c>
      <c r="Y182" s="41">
        <f>'140°C'!K35</f>
        <v>140</v>
      </c>
      <c r="Z182" s="41">
        <f>'140°C'!L35</f>
        <v>48</v>
      </c>
      <c r="AA182" s="41" t="str">
        <f>'140°C'!M35</f>
        <v>H391</v>
      </c>
      <c r="AB182" s="41" t="str">
        <f>'140°C'!N35</f>
        <v>nh4 contam</v>
      </c>
    </row>
    <row r="183" spans="1:28">
      <c r="A183" s="99">
        <f t="shared" si="12"/>
        <v>0.96717361031291149</v>
      </c>
      <c r="B183" s="100">
        <f t="shared" si="14"/>
        <v>1.5588647000000001E-2</v>
      </c>
      <c r="C183">
        <f>fossil!J36</f>
        <v>3959</v>
      </c>
      <c r="D183" t="str">
        <f>fossil!K36</f>
        <v>YCG</v>
      </c>
      <c r="E183" t="str">
        <f>fossil!L36</f>
        <v>4B</v>
      </c>
      <c r="F183" t="str">
        <f>fossil!M36</f>
        <v>G483</v>
      </c>
      <c r="G183">
        <f>fossil!N36</f>
        <v>0</v>
      </c>
      <c r="H183" s="86">
        <f t="shared" si="17"/>
        <v>0.38021124171160603</v>
      </c>
      <c r="I183" s="100">
        <f t="shared" si="18"/>
        <v>3.0711625999999999E-2</v>
      </c>
      <c r="J183">
        <f>'80°C'!J36</f>
        <v>4129</v>
      </c>
      <c r="K183">
        <f>'80°C'!K36</f>
        <v>80</v>
      </c>
      <c r="L183">
        <f>'80°C'!L36</f>
        <v>120</v>
      </c>
      <c r="M183" t="str">
        <f>'80°C'!M36</f>
        <v>H398</v>
      </c>
      <c r="N183" t="str">
        <f>'80°C'!N36</f>
        <v>NA</v>
      </c>
      <c r="O183" s="101">
        <f t="shared" si="19"/>
        <v>2.0791812460476247</v>
      </c>
      <c r="P183" s="142">
        <f t="shared" si="20"/>
        <v>2.1678906000000001E-2</v>
      </c>
      <c r="Q183">
        <f>'110°C'!J36</f>
        <v>4129</v>
      </c>
      <c r="R183">
        <f>'110°C'!K36</f>
        <v>110</v>
      </c>
      <c r="S183">
        <f>'110°C'!L36</f>
        <v>120</v>
      </c>
      <c r="T183" t="str">
        <f>'110°C'!M36</f>
        <v>H398</v>
      </c>
      <c r="U183" t="str">
        <f>'110°C'!N36</f>
        <v>NA</v>
      </c>
      <c r="V183" s="101">
        <f t="shared" si="21"/>
        <v>3.3344537511509307</v>
      </c>
      <c r="W183" s="89">
        <f t="shared" si="22"/>
        <v>0.19506274800000001</v>
      </c>
      <c r="X183" s="41">
        <f>'140°C'!J36</f>
        <v>2588</v>
      </c>
      <c r="Y183" s="41">
        <f>'140°C'!K36</f>
        <v>140</v>
      </c>
      <c r="Z183" s="41">
        <f>'140°C'!L36</f>
        <v>48</v>
      </c>
      <c r="AA183" s="41" t="str">
        <f>'140°C'!M36</f>
        <v>H391</v>
      </c>
      <c r="AB183" s="41" t="str">
        <f>'140°C'!N36</f>
        <v>nh4 contam</v>
      </c>
    </row>
    <row r="184" spans="1:28">
      <c r="A184" s="99">
        <f t="shared" si="12"/>
        <v>0.96717361031291149</v>
      </c>
      <c r="B184" s="100">
        <f t="shared" si="14"/>
        <v>1.7000370000000001E-2</v>
      </c>
      <c r="C184" t="str">
        <f>fossil!J37</f>
        <v>4095-1</v>
      </c>
      <c r="D184" t="str">
        <f>fossil!K37</f>
        <v>YCG</v>
      </c>
      <c r="E184" t="str">
        <f>fossil!L37</f>
        <v>4B</v>
      </c>
      <c r="F184" t="str">
        <f>fossil!M37</f>
        <v>G483</v>
      </c>
      <c r="G184">
        <f>fossil!N37</f>
        <v>0</v>
      </c>
      <c r="H184" s="86">
        <f t="shared" si="17"/>
        <v>1.4593924877592308</v>
      </c>
      <c r="I184" s="100">
        <f t="shared" si="18"/>
        <v>3.0874392000000001E-2</v>
      </c>
      <c r="J184">
        <f>'80°C'!J37</f>
        <v>4129</v>
      </c>
      <c r="K184">
        <f>'80°C'!K37</f>
        <v>80</v>
      </c>
      <c r="L184">
        <f>'80°C'!L37</f>
        <v>1440</v>
      </c>
      <c r="M184" t="str">
        <f>'80°C'!M37</f>
        <v>H398</v>
      </c>
      <c r="N184" t="str">
        <f>'80°C'!N37</f>
        <v>NA</v>
      </c>
      <c r="O184" s="101">
        <f t="shared" si="19"/>
        <v>2.3802112417116059</v>
      </c>
      <c r="P184" s="142">
        <f t="shared" si="20"/>
        <v>5.9255659000000002E-2</v>
      </c>
      <c r="Q184">
        <f>'110°C'!J37</f>
        <v>4129</v>
      </c>
      <c r="R184">
        <f>'110°C'!K37</f>
        <v>110</v>
      </c>
      <c r="S184">
        <f>'110°C'!L37</f>
        <v>240</v>
      </c>
      <c r="T184" t="str">
        <f>'110°C'!M37</f>
        <v>H402</v>
      </c>
      <c r="U184" t="str">
        <f>'110°C'!N37</f>
        <v>NA</v>
      </c>
      <c r="V184" s="101">
        <f t="shared" si="21"/>
        <v>3.510545010206612</v>
      </c>
      <c r="W184" s="89">
        <f t="shared" si="22"/>
        <v>0.12875682099999999</v>
      </c>
      <c r="X184" s="41">
        <f>'140°C'!J37</f>
        <v>2588</v>
      </c>
      <c r="Y184" s="41">
        <f>'140°C'!K37</f>
        <v>140</v>
      </c>
      <c r="Z184" s="41">
        <f>'140°C'!L37</f>
        <v>72</v>
      </c>
      <c r="AA184" s="41" t="str">
        <f>'140°C'!M37</f>
        <v>H391</v>
      </c>
      <c r="AB184" s="41" t="str">
        <f>'140°C'!N37</f>
        <v>nh4 contam</v>
      </c>
    </row>
    <row r="185" spans="1:28">
      <c r="A185" s="99">
        <f t="shared" si="12"/>
        <v>0.94827913550926557</v>
      </c>
      <c r="B185" s="100">
        <f t="shared" si="14"/>
        <v>1.5403306E-2</v>
      </c>
      <c r="C185">
        <f>fossil!J38</f>
        <v>4071</v>
      </c>
      <c r="D185" t="str">
        <f>fossil!K38</f>
        <v>YCG</v>
      </c>
      <c r="E185" t="str">
        <f>fossil!L38</f>
        <v>5B</v>
      </c>
      <c r="F185" t="str">
        <f>fossil!M38</f>
        <v>G483</v>
      </c>
      <c r="G185">
        <f>fossil!N38</f>
        <v>0</v>
      </c>
      <c r="H185" s="86">
        <f t="shared" si="17"/>
        <v>1.4593924877592308</v>
      </c>
      <c r="I185" s="100">
        <f t="shared" si="18"/>
        <v>3.0749367999999999E-2</v>
      </c>
      <c r="J185">
        <f>'80°C'!J38</f>
        <v>4129</v>
      </c>
      <c r="K185">
        <f>'80°C'!K38</f>
        <v>80</v>
      </c>
      <c r="L185">
        <f>'80°C'!L38</f>
        <v>1440</v>
      </c>
      <c r="M185" t="str">
        <f>'80°C'!M38</f>
        <v>H398</v>
      </c>
      <c r="N185" t="str">
        <f>'80°C'!N38</f>
        <v>NA</v>
      </c>
      <c r="O185" s="101">
        <f t="shared" si="19"/>
        <v>2.3802112417116059</v>
      </c>
      <c r="P185" s="142">
        <f t="shared" si="20"/>
        <v>5.8110686000000002E-2</v>
      </c>
      <c r="Q185">
        <f>'110°C'!J38</f>
        <v>4129</v>
      </c>
      <c r="R185">
        <f>'110°C'!K38</f>
        <v>110</v>
      </c>
      <c r="S185">
        <f>'110°C'!L38</f>
        <v>240</v>
      </c>
      <c r="T185" t="str">
        <f>'110°C'!M38</f>
        <v>H398</v>
      </c>
      <c r="U185" t="str">
        <f>'110°C'!N38</f>
        <v>NA</v>
      </c>
      <c r="V185" s="101">
        <f t="shared" si="21"/>
        <v>3.510545010206612</v>
      </c>
      <c r="W185" s="89">
        <f t="shared" si="22"/>
        <v>0.23614652899999999</v>
      </c>
      <c r="X185" s="41">
        <f>'140°C'!J38</f>
        <v>2588</v>
      </c>
      <c r="Y185" s="41">
        <f>'140°C'!K38</f>
        <v>140</v>
      </c>
      <c r="Z185" s="41">
        <f>'140°C'!L38</f>
        <v>72</v>
      </c>
      <c r="AA185" s="41" t="str">
        <f>'140°C'!M38</f>
        <v>H391</v>
      </c>
      <c r="AB185" s="41" t="str">
        <f>'140°C'!N38</f>
        <v>nh4 contam</v>
      </c>
    </row>
    <row r="186" spans="1:28">
      <c r="A186" s="99">
        <f t="shared" si="12"/>
        <v>0.94827913550926557</v>
      </c>
      <c r="B186" s="100">
        <f t="shared" si="14"/>
        <v>1.5871858999999999E-2</v>
      </c>
      <c r="C186" t="str">
        <f>fossil!J39</f>
        <v>4072-1</v>
      </c>
      <c r="D186" t="str">
        <f>fossil!K39</f>
        <v>YCG</v>
      </c>
      <c r="E186" t="str">
        <f>fossil!L39</f>
        <v>5B</v>
      </c>
      <c r="F186" t="str">
        <f>fossil!M39</f>
        <v>G483</v>
      </c>
      <c r="G186">
        <f>fossil!N39</f>
        <v>0</v>
      </c>
      <c r="H186" s="86">
        <f t="shared" si="17"/>
        <v>1.1583624920952498</v>
      </c>
      <c r="I186" s="100">
        <f t="shared" si="18"/>
        <v>3.2024703000000002E-2</v>
      </c>
      <c r="J186">
        <f>'80°C'!J39</f>
        <v>4129</v>
      </c>
      <c r="K186">
        <f>'80°C'!K39</f>
        <v>80</v>
      </c>
      <c r="L186">
        <f>'80°C'!L39</f>
        <v>720</v>
      </c>
      <c r="M186" t="str">
        <f>'80°C'!M39</f>
        <v>H420</v>
      </c>
      <c r="N186" t="str">
        <f>'80°C'!N39</f>
        <v>NA</v>
      </c>
      <c r="O186" s="101">
        <f t="shared" si="19"/>
        <v>2.6812412373755872</v>
      </c>
      <c r="P186" s="142">
        <f t="shared" si="20"/>
        <v>8.1128072999999995E-2</v>
      </c>
      <c r="Q186">
        <f>'110°C'!J39</f>
        <v>4129</v>
      </c>
      <c r="R186">
        <f>'110°C'!K39</f>
        <v>110</v>
      </c>
      <c r="S186">
        <f>'110°C'!L39</f>
        <v>480</v>
      </c>
      <c r="T186" t="str">
        <f>'110°C'!M39</f>
        <v>H398</v>
      </c>
      <c r="U186" t="str">
        <f>'110°C'!N39</f>
        <v>NA</v>
      </c>
      <c r="V186" s="101">
        <f t="shared" si="21"/>
        <v>3.6354837468149119</v>
      </c>
      <c r="W186" s="89">
        <f t="shared" si="22"/>
        <v>0.13595864399999999</v>
      </c>
      <c r="X186" s="41">
        <f>'140°C'!J39</f>
        <v>2588</v>
      </c>
      <c r="Y186" s="41">
        <f>'140°C'!K39</f>
        <v>140</v>
      </c>
      <c r="Z186" s="41">
        <f>'140°C'!L39</f>
        <v>96</v>
      </c>
      <c r="AA186" s="41" t="str">
        <f>'140°C'!M39</f>
        <v>H391</v>
      </c>
      <c r="AB186" s="41" t="str">
        <f>'140°C'!N39</f>
        <v>nh4 contam</v>
      </c>
    </row>
    <row r="187" spans="1:28">
      <c r="A187" s="99">
        <f t="shared" si="12"/>
        <v>0.94827913550926557</v>
      </c>
      <c r="B187" s="100">
        <f t="shared" si="14"/>
        <v>1.5117698000000001E-2</v>
      </c>
      <c r="C187">
        <f>fossil!J40</f>
        <v>4073</v>
      </c>
      <c r="D187" t="str">
        <f>fossil!K40</f>
        <v>YCG</v>
      </c>
      <c r="E187" t="str">
        <f>fossil!L40</f>
        <v>5B</v>
      </c>
      <c r="F187" t="str">
        <f>fossil!M40</f>
        <v>G483</v>
      </c>
      <c r="G187">
        <f>fossil!N40</f>
        <v>0</v>
      </c>
      <c r="H187" s="86">
        <f t="shared" si="17"/>
        <v>1.1583624920952498</v>
      </c>
      <c r="I187" s="100">
        <f t="shared" si="18"/>
        <v>3.6297151999999999E-2</v>
      </c>
      <c r="J187">
        <f>'80°C'!J40</f>
        <v>4129</v>
      </c>
      <c r="K187">
        <f>'80°C'!K40</f>
        <v>80</v>
      </c>
      <c r="L187">
        <f>'80°C'!L40</f>
        <v>720</v>
      </c>
      <c r="M187" t="str">
        <f>'80°C'!M40</f>
        <v>H398</v>
      </c>
      <c r="N187" t="str">
        <f>'80°C'!N40</f>
        <v>NA</v>
      </c>
      <c r="O187" s="101">
        <f t="shared" si="19"/>
        <v>2.6812412373755872</v>
      </c>
      <c r="P187" s="142">
        <f t="shared" si="20"/>
        <v>5.0565259000000001E-2</v>
      </c>
      <c r="Q187">
        <f>'110°C'!J40</f>
        <v>4129</v>
      </c>
      <c r="R187">
        <f>'110°C'!K40</f>
        <v>110</v>
      </c>
      <c r="S187">
        <f>'110°C'!L40</f>
        <v>480</v>
      </c>
      <c r="T187" t="str">
        <f>'110°C'!M40</f>
        <v>H420</v>
      </c>
      <c r="U187" t="str">
        <f>'110°C'!N40</f>
        <v>NA</v>
      </c>
      <c r="V187" s="101">
        <f t="shared" si="21"/>
        <v>3.6354837468149119</v>
      </c>
      <c r="W187" s="89">
        <f t="shared" si="22"/>
        <v>0.123134138</v>
      </c>
      <c r="X187" s="41">
        <f>'140°C'!J40</f>
        <v>2588</v>
      </c>
      <c r="Y187" s="41">
        <f>'140°C'!K40</f>
        <v>140</v>
      </c>
      <c r="Z187" s="41">
        <f>'140°C'!L40</f>
        <v>96</v>
      </c>
      <c r="AA187" s="41" t="str">
        <f>'140°C'!M40</f>
        <v>H391</v>
      </c>
      <c r="AB187" s="41" t="str">
        <f>'140°C'!N40</f>
        <v>nh4 contam</v>
      </c>
    </row>
    <row r="188" spans="1:28">
      <c r="A188" s="99">
        <f t="shared" si="12"/>
        <v>0.7639566124451852</v>
      </c>
      <c r="B188" s="100">
        <f t="shared" si="14"/>
        <v>1.6409531000000002E-2</v>
      </c>
      <c r="C188" t="str">
        <f>fossil!J41</f>
        <v>4074-1</v>
      </c>
      <c r="D188" t="str">
        <f>fossil!K41</f>
        <v>YCG</v>
      </c>
      <c r="E188">
        <f>fossil!L41</f>
        <v>6</v>
      </c>
      <c r="F188" t="str">
        <f>fossil!M41</f>
        <v>G483</v>
      </c>
      <c r="G188">
        <f>fossil!N41</f>
        <v>0</v>
      </c>
      <c r="H188"/>
      <c r="I188"/>
      <c r="J188"/>
      <c r="K188"/>
      <c r="L188"/>
      <c r="M188"/>
      <c r="N188"/>
      <c r="O188"/>
      <c r="Q188"/>
      <c r="R188"/>
      <c r="S188"/>
      <c r="T188"/>
      <c r="U188"/>
      <c r="V188" s="101">
        <f t="shared" si="21"/>
        <v>3.7323937598229686</v>
      </c>
      <c r="W188" s="89">
        <f t="shared" si="22"/>
        <v>0.13117512000000001</v>
      </c>
      <c r="X188" s="41">
        <f>'140°C'!J41</f>
        <v>2588</v>
      </c>
      <c r="Y188" s="41">
        <f>'140°C'!K41</f>
        <v>140</v>
      </c>
      <c r="Z188" s="41">
        <f>'140°C'!L41</f>
        <v>120</v>
      </c>
      <c r="AA188" s="41" t="str">
        <f>'140°C'!M41</f>
        <v>H391</v>
      </c>
      <c r="AB188" s="41" t="str">
        <f>'140°C'!N41</f>
        <v>nh4 contam</v>
      </c>
    </row>
    <row r="189" spans="1:28">
      <c r="A189" s="99">
        <f t="shared" si="12"/>
        <v>0.7639566124451852</v>
      </c>
      <c r="B189" s="100">
        <f t="shared" si="14"/>
        <v>1.6888013E-2</v>
      </c>
      <c r="C189">
        <f>fossil!J42</f>
        <v>4075</v>
      </c>
      <c r="D189" t="str">
        <f>fossil!K42</f>
        <v>YCG</v>
      </c>
      <c r="E189">
        <f>fossil!L42</f>
        <v>6</v>
      </c>
      <c r="F189" t="str">
        <f>fossil!M42</f>
        <v>G483</v>
      </c>
      <c r="G189">
        <f>fossil!N42</f>
        <v>0</v>
      </c>
      <c r="H189"/>
      <c r="I189"/>
      <c r="J189"/>
      <c r="K189"/>
      <c r="L189"/>
      <c r="M189"/>
      <c r="N189"/>
      <c r="O189"/>
      <c r="Q189"/>
      <c r="R189"/>
      <c r="S189"/>
      <c r="T189"/>
      <c r="U189"/>
      <c r="V189" s="101">
        <f t="shared" si="21"/>
        <v>3.7323937598229686</v>
      </c>
      <c r="W189" s="89">
        <f t="shared" si="22"/>
        <v>0.113091515</v>
      </c>
      <c r="X189" s="41">
        <f>'140°C'!J42</f>
        <v>2588</v>
      </c>
      <c r="Y189" s="41">
        <f>'140°C'!K42</f>
        <v>140</v>
      </c>
      <c r="Z189" s="41">
        <f>'140°C'!L42</f>
        <v>120</v>
      </c>
      <c r="AA189" s="41" t="str">
        <f>'140°C'!M42</f>
        <v>H391</v>
      </c>
      <c r="AB189" s="41" t="str">
        <f>'140°C'!N42</f>
        <v>nh4 contam</v>
      </c>
    </row>
    <row r="190" spans="1:28">
      <c r="A190" s="99">
        <f t="shared" si="12"/>
        <v>0.7639566124451852</v>
      </c>
      <c r="B190" s="100">
        <f t="shared" si="14"/>
        <v>1.5281853999999999E-2</v>
      </c>
      <c r="C190" t="str">
        <f>fossil!J43</f>
        <v>4076-1</v>
      </c>
      <c r="D190" t="str">
        <f>fossil!K43</f>
        <v>YCG</v>
      </c>
      <c r="E190">
        <f>fossil!L43</f>
        <v>6</v>
      </c>
      <c r="F190" t="str">
        <f>fossil!M43</f>
        <v>G483</v>
      </c>
      <c r="G190">
        <f>fossil!N43</f>
        <v>0</v>
      </c>
      <c r="H190"/>
      <c r="I190"/>
      <c r="J190"/>
      <c r="K190"/>
      <c r="L190"/>
      <c r="M190"/>
      <c r="N190"/>
      <c r="O190"/>
      <c r="Q190"/>
      <c r="R190"/>
      <c r="S190"/>
      <c r="T190"/>
      <c r="U190"/>
      <c r="V190" s="101">
        <f t="shared" si="21"/>
        <v>1.6532125137753437</v>
      </c>
      <c r="W190" s="89">
        <f t="shared" si="22"/>
        <v>3.1784946000000001E-2</v>
      </c>
      <c r="X190" s="41">
        <f>'140°C'!J43</f>
        <v>2589</v>
      </c>
      <c r="Y190" s="41">
        <f>'140°C'!K43</f>
        <v>140</v>
      </c>
      <c r="Z190" s="41">
        <f>'140°C'!L43</f>
        <v>1</v>
      </c>
      <c r="AA190" s="41" t="str">
        <f>'140°C'!M43</f>
        <v>H397</v>
      </c>
      <c r="AB190" s="41" t="str">
        <f>'140°C'!N43</f>
        <v>NA</v>
      </c>
    </row>
    <row r="191" spans="1:28">
      <c r="A191" s="99">
        <f t="shared" si="12"/>
        <v>0.7639566124451852</v>
      </c>
      <c r="B191" s="100">
        <f t="shared" si="14"/>
        <v>1.5575111000000001E-2</v>
      </c>
      <c r="C191" t="str">
        <f>fossil!J44</f>
        <v>4077-1</v>
      </c>
      <c r="D191" t="str">
        <f>fossil!K44</f>
        <v>YCG</v>
      </c>
      <c r="E191">
        <f>fossil!L44</f>
        <v>6</v>
      </c>
      <c r="F191" t="str">
        <f>fossil!M44</f>
        <v>G483</v>
      </c>
      <c r="G191">
        <f>fossil!N44</f>
        <v>0</v>
      </c>
      <c r="H191"/>
      <c r="I191"/>
      <c r="J191"/>
      <c r="K191"/>
      <c r="L191"/>
      <c r="M191"/>
      <c r="N191"/>
      <c r="O191"/>
      <c r="Q191"/>
      <c r="R191"/>
      <c r="S191"/>
      <c r="T191"/>
      <c r="U191"/>
      <c r="V191" s="101">
        <f t="shared" si="21"/>
        <v>1.6532125137753437</v>
      </c>
      <c r="W191" s="89">
        <f t="shared" si="22"/>
        <v>2.7633851000000001E-2</v>
      </c>
      <c r="X191" s="41">
        <f>'140°C'!J44</f>
        <v>2589</v>
      </c>
      <c r="Y191" s="41">
        <f>'140°C'!K44</f>
        <v>140</v>
      </c>
      <c r="Z191" s="41">
        <f>'140°C'!L44</f>
        <v>1</v>
      </c>
      <c r="AA191" s="41" t="str">
        <f>'140°C'!M44</f>
        <v>H397</v>
      </c>
      <c r="AB191" s="41" t="str">
        <f>'140°C'!N44</f>
        <v>NA</v>
      </c>
    </row>
    <row r="192" spans="1:28">
      <c r="A192" s="99">
        <f t="shared" si="12"/>
        <v>0.94827913550926557</v>
      </c>
      <c r="B192" s="100">
        <f t="shared" si="14"/>
        <v>1.6776536000000002E-2</v>
      </c>
      <c r="C192">
        <f>fossil!J45</f>
        <v>4078</v>
      </c>
      <c r="D192" t="str">
        <f>fossil!K45</f>
        <v>YCG</v>
      </c>
      <c r="E192" t="str">
        <f>fossil!L45</f>
        <v>Anglo-Scandinavian</v>
      </c>
      <c r="F192" t="str">
        <f>fossil!M45</f>
        <v>G483</v>
      </c>
      <c r="G192">
        <f>fossil!N45</f>
        <v>0</v>
      </c>
      <c r="H192"/>
      <c r="I192"/>
      <c r="J192"/>
      <c r="K192"/>
      <c r="L192"/>
      <c r="M192"/>
      <c r="N192"/>
      <c r="O192"/>
      <c r="Q192"/>
      <c r="R192"/>
      <c r="S192"/>
      <c r="T192"/>
      <c r="U192"/>
      <c r="V192" s="101">
        <f t="shared" si="21"/>
        <v>1.954242509439325</v>
      </c>
      <c r="W192" s="89">
        <f t="shared" si="22"/>
        <v>2.9474452000000002E-2</v>
      </c>
      <c r="X192" s="41">
        <f>'140°C'!J45</f>
        <v>2589</v>
      </c>
      <c r="Y192" s="41">
        <f>'140°C'!K45</f>
        <v>140</v>
      </c>
      <c r="Z192" s="41">
        <f>'140°C'!L45</f>
        <v>2</v>
      </c>
      <c r="AA192" s="41" t="str">
        <f>'140°C'!M45</f>
        <v>H397</v>
      </c>
      <c r="AB192" s="41" t="str">
        <f>'140°C'!N45</f>
        <v>NA</v>
      </c>
    </row>
    <row r="193" spans="1:28">
      <c r="A193" s="99">
        <f t="shared" si="12"/>
        <v>0.94827913550926557</v>
      </c>
      <c r="B193" s="100">
        <f t="shared" si="14"/>
        <v>1.5003298E-2</v>
      </c>
      <c r="C193">
        <f>fossil!J46</f>
        <v>4079</v>
      </c>
      <c r="D193" t="str">
        <f>fossil!K46</f>
        <v>YCG</v>
      </c>
      <c r="E193" t="str">
        <f>fossil!L46</f>
        <v>Anglo-Scandinavian</v>
      </c>
      <c r="F193" t="str">
        <f>fossil!M46</f>
        <v>G483</v>
      </c>
      <c r="G193">
        <f>fossil!N46</f>
        <v>0</v>
      </c>
      <c r="H193"/>
      <c r="I193"/>
      <c r="J193"/>
      <c r="K193"/>
      <c r="L193"/>
      <c r="M193"/>
      <c r="N193"/>
      <c r="O193"/>
      <c r="Q193"/>
      <c r="R193"/>
      <c r="S193"/>
      <c r="T193"/>
      <c r="U193"/>
      <c r="V193" s="101">
        <f t="shared" si="21"/>
        <v>1.954242509439325</v>
      </c>
      <c r="W193" s="89">
        <f t="shared" si="22"/>
        <v>3.6792321000000003E-2</v>
      </c>
      <c r="X193" s="41">
        <f>'140°C'!J46</f>
        <v>2589</v>
      </c>
      <c r="Y193" s="41">
        <f>'140°C'!K46</f>
        <v>140</v>
      </c>
      <c r="Z193" s="41">
        <f>'140°C'!L46</f>
        <v>2</v>
      </c>
      <c r="AA193" s="41" t="str">
        <f>'140°C'!M46</f>
        <v>H397</v>
      </c>
      <c r="AB193" s="41" t="str">
        <f>'140°C'!N46</f>
        <v>NA</v>
      </c>
    </row>
    <row r="194" spans="1:28">
      <c r="A194" s="99">
        <f t="shared" si="12"/>
        <v>0.94827913550926557</v>
      </c>
      <c r="B194" s="100">
        <f t="shared" si="14"/>
        <v>1.5555114E-2</v>
      </c>
      <c r="C194">
        <f>fossil!J47</f>
        <v>4080</v>
      </c>
      <c r="D194" t="str">
        <f>fossil!K47</f>
        <v>YCG</v>
      </c>
      <c r="E194" t="str">
        <f>fossil!L47</f>
        <v>Anglo-Scandinavian</v>
      </c>
      <c r="F194" t="str">
        <f>fossil!M47</f>
        <v>G483</v>
      </c>
      <c r="G194">
        <f>fossil!N47</f>
        <v>0</v>
      </c>
      <c r="H194"/>
      <c r="I194"/>
      <c r="J194"/>
      <c r="K194"/>
      <c r="L194"/>
      <c r="M194"/>
      <c r="N194"/>
      <c r="O194"/>
      <c r="Q194"/>
      <c r="R194"/>
      <c r="S194"/>
      <c r="T194"/>
      <c r="U194"/>
      <c r="V194" s="101">
        <f t="shared" si="21"/>
        <v>2.255272505103306</v>
      </c>
      <c r="W194" s="89">
        <f t="shared" si="22"/>
        <v>4.1127747999999999E-2</v>
      </c>
      <c r="X194" s="41">
        <f>'140°C'!J47</f>
        <v>2589</v>
      </c>
      <c r="Y194" s="41">
        <f>'140°C'!K47</f>
        <v>140</v>
      </c>
      <c r="Z194" s="41">
        <f>'140°C'!L47</f>
        <v>4</v>
      </c>
      <c r="AA194" s="41" t="str">
        <f>'140°C'!M47</f>
        <v>H397</v>
      </c>
      <c r="AB194" s="41" t="str">
        <f>'140°C'!N47</f>
        <v>NA</v>
      </c>
    </row>
    <row r="195" spans="1:28">
      <c r="A195" s="99">
        <f t="shared" si="12"/>
        <v>0.99885908769322007</v>
      </c>
      <c r="B195" s="100">
        <f t="shared" si="14"/>
        <v>1.4597681E-2</v>
      </c>
      <c r="C195" t="str">
        <f>fossil!J48</f>
        <v>4060a2</v>
      </c>
      <c r="D195" t="str">
        <f>fossil!K48</f>
        <v>YCG</v>
      </c>
      <c r="E195">
        <f>fossil!L48</f>
        <v>3</v>
      </c>
      <c r="F195" t="str">
        <f>fossil!M48</f>
        <v>H391</v>
      </c>
      <c r="G195">
        <f>fossil!N48</f>
        <v>0</v>
      </c>
      <c r="H195"/>
      <c r="I195"/>
      <c r="J195"/>
      <c r="K195"/>
      <c r="L195"/>
      <c r="M195"/>
      <c r="N195"/>
      <c r="O195"/>
      <c r="Q195"/>
      <c r="R195"/>
      <c r="S195"/>
      <c r="T195"/>
      <c r="U195"/>
      <c r="V195" s="101">
        <f t="shared" si="21"/>
        <v>2.255272505103306</v>
      </c>
      <c r="W195" s="89">
        <f t="shared" si="22"/>
        <v>5.6858546000000003E-2</v>
      </c>
      <c r="X195" s="41">
        <f>'140°C'!J48</f>
        <v>2589</v>
      </c>
      <c r="Y195" s="41">
        <f>'140°C'!K48</f>
        <v>140</v>
      </c>
      <c r="Z195" s="41">
        <f>'140°C'!L48</f>
        <v>4</v>
      </c>
      <c r="AA195" s="41" t="str">
        <f>'140°C'!M48</f>
        <v>H397</v>
      </c>
      <c r="AB195" s="41" t="str">
        <f>'140°C'!N48</f>
        <v>NA</v>
      </c>
    </row>
    <row r="196" spans="1:28">
      <c r="A196" s="99">
        <f t="shared" si="12"/>
        <v>0.99885908769322007</v>
      </c>
      <c r="B196" s="100">
        <f t="shared" si="14"/>
        <v>1.5340588E-2</v>
      </c>
      <c r="C196" t="str">
        <f>fossil!J49</f>
        <v>4060b2</v>
      </c>
      <c r="D196" t="str">
        <f>fossil!K49</f>
        <v>YCG</v>
      </c>
      <c r="E196">
        <f>fossil!L49</f>
        <v>3</v>
      </c>
      <c r="F196" t="str">
        <f>fossil!M49</f>
        <v>H391</v>
      </c>
      <c r="G196">
        <f>fossil!N49</f>
        <v>0</v>
      </c>
      <c r="H196"/>
      <c r="I196"/>
      <c r="J196"/>
      <c r="K196"/>
      <c r="L196"/>
      <c r="M196"/>
      <c r="N196"/>
      <c r="O196"/>
      <c r="Q196"/>
      <c r="R196"/>
      <c r="S196"/>
      <c r="T196"/>
      <c r="U196"/>
      <c r="V196" s="101">
        <f t="shared" si="21"/>
        <v>2.4313637641589874</v>
      </c>
      <c r="W196" s="89">
        <f t="shared" si="22"/>
        <v>5.0338964999999999E-2</v>
      </c>
      <c r="X196" s="41">
        <f>'140°C'!J49</f>
        <v>2589</v>
      </c>
      <c r="Y196" s="41">
        <f>'140°C'!K49</f>
        <v>140</v>
      </c>
      <c r="Z196" s="41">
        <f>'140°C'!L49</f>
        <v>6</v>
      </c>
      <c r="AA196" s="41" t="str">
        <f>'140°C'!M49</f>
        <v>H397</v>
      </c>
      <c r="AB196" s="41" t="str">
        <f>'140°C'!N49</f>
        <v>NA</v>
      </c>
    </row>
    <row r="197" spans="1:28">
      <c r="A197" s="99">
        <f t="shared" si="12"/>
        <v>0.96717361031291149</v>
      </c>
      <c r="B197" s="100">
        <f t="shared" si="14"/>
        <v>1.3649839E-2</v>
      </c>
      <c r="C197" t="str">
        <f>fossil!J50</f>
        <v>4063-2</v>
      </c>
      <c r="D197" t="str">
        <f>fossil!K50</f>
        <v>YCG</v>
      </c>
      <c r="E197" t="str">
        <f>fossil!L50</f>
        <v>4B</v>
      </c>
      <c r="F197" t="str">
        <f>fossil!M50</f>
        <v>H391</v>
      </c>
      <c r="G197">
        <f>fossil!N50</f>
        <v>0</v>
      </c>
      <c r="H197"/>
      <c r="I197"/>
      <c r="J197"/>
      <c r="K197"/>
      <c r="L197"/>
      <c r="M197"/>
      <c r="N197"/>
      <c r="O197"/>
      <c r="Q197"/>
      <c r="R197"/>
      <c r="S197"/>
      <c r="T197"/>
      <c r="U197"/>
      <c r="V197" s="101">
        <f t="shared" si="21"/>
        <v>2.4313637641589874</v>
      </c>
      <c r="W197" s="89">
        <f t="shared" si="22"/>
        <v>5.1740375999999998E-2</v>
      </c>
      <c r="X197" s="41">
        <f>'140°C'!J50</f>
        <v>2589</v>
      </c>
      <c r="Y197" s="41">
        <f>'140°C'!K50</f>
        <v>140</v>
      </c>
      <c r="Z197" s="41">
        <f>'140°C'!L50</f>
        <v>6</v>
      </c>
      <c r="AA197" s="41" t="str">
        <f>'140°C'!M50</f>
        <v>H397</v>
      </c>
      <c r="AB197" s="41" t="str">
        <f>'140°C'!N50</f>
        <v>NA</v>
      </c>
    </row>
    <row r="198" spans="1:28">
      <c r="A198" s="99">
        <f t="shared" si="12"/>
        <v>0.96717361031291149</v>
      </c>
      <c r="B198" s="100">
        <f t="shared" si="14"/>
        <v>1.4293024E-2</v>
      </c>
      <c r="C198" t="str">
        <f>fossil!J51</f>
        <v>4064-2</v>
      </c>
      <c r="D198" t="str">
        <f>fossil!K51</f>
        <v>YCG</v>
      </c>
      <c r="E198" t="str">
        <f>fossil!L51</f>
        <v>4B</v>
      </c>
      <c r="F198" t="str">
        <f>fossil!M51</f>
        <v>H391</v>
      </c>
      <c r="G198">
        <f>fossil!N51</f>
        <v>0</v>
      </c>
      <c r="J198"/>
      <c r="K198"/>
      <c r="L198"/>
      <c r="M198"/>
      <c r="N198"/>
      <c r="Q198"/>
      <c r="R198"/>
      <c r="S198"/>
      <c r="T198"/>
      <c r="U198"/>
      <c r="V198" s="101">
        <f t="shared" si="21"/>
        <v>2.5563025007672873</v>
      </c>
      <c r="W198" s="89">
        <f t="shared" si="22"/>
        <v>4.7789172999999997E-2</v>
      </c>
      <c r="X198" s="41">
        <f>'140°C'!J51</f>
        <v>2589</v>
      </c>
      <c r="Y198" s="41">
        <f>'140°C'!K51</f>
        <v>140</v>
      </c>
      <c r="Z198" s="41">
        <f>'140°C'!L51</f>
        <v>8</v>
      </c>
      <c r="AA198" s="41" t="str">
        <f>'140°C'!M51</f>
        <v>H397</v>
      </c>
      <c r="AB198" s="41" t="str">
        <f>'140°C'!N51</f>
        <v>NA</v>
      </c>
    </row>
    <row r="199" spans="1:28">
      <c r="A199" s="99">
        <f t="shared" si="12"/>
        <v>0.96717361031291149</v>
      </c>
      <c r="B199" s="100">
        <f t="shared" si="14"/>
        <v>1.4427743999999999E-2</v>
      </c>
      <c r="C199" t="str">
        <f>fossil!J52</f>
        <v>4066-2</v>
      </c>
      <c r="D199" t="str">
        <f>fossil!K52</f>
        <v>YCG</v>
      </c>
      <c r="E199" t="str">
        <f>fossil!L52</f>
        <v>4B</v>
      </c>
      <c r="F199" t="str">
        <f>fossil!M52</f>
        <v>H391</v>
      </c>
      <c r="G199">
        <f>fossil!N52</f>
        <v>0</v>
      </c>
      <c r="J199"/>
      <c r="K199"/>
      <c r="L199"/>
      <c r="M199"/>
      <c r="N199"/>
      <c r="Q199"/>
      <c r="R199"/>
      <c r="S199"/>
      <c r="T199"/>
      <c r="U199"/>
      <c r="V199" s="101">
        <f t="shared" si="21"/>
        <v>2.5563025007672873</v>
      </c>
      <c r="W199" s="89">
        <f t="shared" si="22"/>
        <v>5.3549785000000003E-2</v>
      </c>
      <c r="X199" s="41">
        <f>'140°C'!J52</f>
        <v>2589</v>
      </c>
      <c r="Y199" s="41">
        <f>'140°C'!K52</f>
        <v>140</v>
      </c>
      <c r="Z199" s="41">
        <f>'140°C'!L52</f>
        <v>8</v>
      </c>
      <c r="AA199" s="41" t="str">
        <f>'140°C'!M52</f>
        <v>H402</v>
      </c>
      <c r="AB199" s="41" t="str">
        <f>'140°C'!N52</f>
        <v>NA</v>
      </c>
    </row>
    <row r="200" spans="1:28">
      <c r="A200" s="99">
        <f t="shared" si="12"/>
        <v>0.96717361031291149</v>
      </c>
      <c r="B200" s="100">
        <f t="shared" si="14"/>
        <v>1.4211886999999999E-2</v>
      </c>
      <c r="C200">
        <f>fossil!J53</f>
        <v>4067</v>
      </c>
      <c r="D200" t="str">
        <f>fossil!K53</f>
        <v>YCG</v>
      </c>
      <c r="E200" t="str">
        <f>fossil!L53</f>
        <v>4B</v>
      </c>
      <c r="F200" t="str">
        <f>fossil!M53</f>
        <v>H391</v>
      </c>
      <c r="G200">
        <f>fossil!N53</f>
        <v>0</v>
      </c>
      <c r="J200"/>
      <c r="K200"/>
      <c r="L200"/>
      <c r="M200"/>
      <c r="N200"/>
      <c r="Q200"/>
      <c r="R200"/>
      <c r="S200"/>
      <c r="T200"/>
      <c r="U200"/>
      <c r="V200" s="101">
        <f t="shared" si="21"/>
        <v>3.0334237554869499</v>
      </c>
      <c r="W200" s="89">
        <f t="shared" si="22"/>
        <v>7.2688871000000002E-2</v>
      </c>
      <c r="X200" s="41">
        <f>'140°C'!J53</f>
        <v>2589</v>
      </c>
      <c r="Y200" s="41">
        <f>'140°C'!K53</f>
        <v>140</v>
      </c>
      <c r="Z200" s="41">
        <f>'140°C'!L53</f>
        <v>24</v>
      </c>
      <c r="AA200" s="41" t="str">
        <f>'140°C'!M53</f>
        <v>H397</v>
      </c>
      <c r="AB200" s="41" t="str">
        <f>'140°C'!N53</f>
        <v>NA</v>
      </c>
    </row>
    <row r="201" spans="1:28">
      <c r="A201" s="99">
        <f t="shared" si="12"/>
        <v>0.96717361031291149</v>
      </c>
      <c r="B201" s="100">
        <f t="shared" si="14"/>
        <v>1.4081086E-2</v>
      </c>
      <c r="C201" t="str">
        <f>fossil!J54</f>
        <v>4068-2</v>
      </c>
      <c r="D201" t="str">
        <f>fossil!K54</f>
        <v>YCG</v>
      </c>
      <c r="E201" t="str">
        <f>fossil!L54</f>
        <v>4B</v>
      </c>
      <c r="F201" t="str">
        <f>fossil!M54</f>
        <v>H391</v>
      </c>
      <c r="G201">
        <f>fossil!N54</f>
        <v>0</v>
      </c>
      <c r="J201"/>
      <c r="K201"/>
      <c r="L201"/>
      <c r="M201"/>
      <c r="N201"/>
      <c r="Q201"/>
      <c r="R201"/>
      <c r="S201"/>
      <c r="T201"/>
      <c r="U201"/>
      <c r="V201" s="101">
        <f t="shared" si="21"/>
        <v>3.0334237554869499</v>
      </c>
      <c r="W201" s="89">
        <f t="shared" si="22"/>
        <v>6.2467186000000001E-2</v>
      </c>
      <c r="X201" s="41">
        <f>'140°C'!J54</f>
        <v>2589</v>
      </c>
      <c r="Y201" s="41">
        <f>'140°C'!K54</f>
        <v>140</v>
      </c>
      <c r="Z201" s="41">
        <f>'140°C'!L54</f>
        <v>24</v>
      </c>
      <c r="AA201" s="41" t="str">
        <f>'140°C'!M54</f>
        <v>H402</v>
      </c>
      <c r="AB201" s="41" t="str">
        <f>'140°C'!N54</f>
        <v>NA</v>
      </c>
    </row>
    <row r="202" spans="1:28">
      <c r="A202" s="99">
        <f t="shared" si="12"/>
        <v>0.96717361031291149</v>
      </c>
      <c r="B202" s="100">
        <f t="shared" si="14"/>
        <v>1.4696580000000001E-2</v>
      </c>
      <c r="C202" t="str">
        <f>fossil!J55</f>
        <v>4069-2</v>
      </c>
      <c r="D202" t="str">
        <f>fossil!K55</f>
        <v>YCG</v>
      </c>
      <c r="E202" t="str">
        <f>fossil!L55</f>
        <v>4B</v>
      </c>
      <c r="F202" t="str">
        <f>fossil!M55</f>
        <v>H391</v>
      </c>
      <c r="G202">
        <f>fossil!N55</f>
        <v>0</v>
      </c>
      <c r="J202"/>
      <c r="K202"/>
      <c r="L202"/>
      <c r="M202"/>
      <c r="N202"/>
      <c r="Q202"/>
      <c r="R202"/>
      <c r="S202"/>
      <c r="T202"/>
      <c r="U202"/>
      <c r="V202" s="101">
        <f t="shared" si="21"/>
        <v>3.3344537511509307</v>
      </c>
      <c r="W202" s="89">
        <f t="shared" si="22"/>
        <v>9.2536698000000001E-2</v>
      </c>
      <c r="X202" s="41">
        <f>'140°C'!J55</f>
        <v>2589</v>
      </c>
      <c r="Y202" s="41">
        <f>'140°C'!K55</f>
        <v>140</v>
      </c>
      <c r="Z202" s="41">
        <f>'140°C'!L55</f>
        <v>48</v>
      </c>
      <c r="AA202" s="41" t="str">
        <f>'140°C'!M55</f>
        <v>H397</v>
      </c>
      <c r="AB202" s="41" t="str">
        <f>'140°C'!N55</f>
        <v>NA</v>
      </c>
    </row>
    <row r="203" spans="1:28">
      <c r="A203" s="99">
        <f t="shared" si="12"/>
        <v>0.96717361031291149</v>
      </c>
      <c r="B203" s="100">
        <f t="shared" si="14"/>
        <v>1.7000370000000001E-2</v>
      </c>
      <c r="C203" t="str">
        <f>fossil!J56</f>
        <v>4095-2</v>
      </c>
      <c r="D203" t="str">
        <f>fossil!K56</f>
        <v>YCG</v>
      </c>
      <c r="E203" t="str">
        <f>fossil!L56</f>
        <v>4B</v>
      </c>
      <c r="F203" t="str">
        <f>fossil!M56</f>
        <v>H391</v>
      </c>
      <c r="G203" t="str">
        <f>fossil!N56</f>
        <v>contam nh4</v>
      </c>
      <c r="J203"/>
      <c r="K203"/>
      <c r="L203"/>
      <c r="M203"/>
      <c r="N203"/>
      <c r="Q203"/>
      <c r="R203"/>
      <c r="S203"/>
      <c r="T203"/>
      <c r="U203"/>
      <c r="V203" s="101">
        <f t="shared" si="21"/>
        <v>3.3344537511509307</v>
      </c>
      <c r="W203" s="89">
        <f t="shared" si="22"/>
        <v>0.10754303699999999</v>
      </c>
      <c r="X203" s="41">
        <f>'140°C'!J56</f>
        <v>2589</v>
      </c>
      <c r="Y203" s="41">
        <f>'140°C'!K56</f>
        <v>140</v>
      </c>
      <c r="Z203" s="41">
        <f>'140°C'!L56</f>
        <v>48</v>
      </c>
      <c r="AA203" s="41" t="str">
        <f>'140°C'!M56</f>
        <v>H397</v>
      </c>
      <c r="AB203" s="41" t="str">
        <f>'140°C'!N56</f>
        <v>NA</v>
      </c>
    </row>
    <row r="204" spans="1:28">
      <c r="A204" s="99">
        <f t="shared" si="12"/>
        <v>0.94827913550926557</v>
      </c>
      <c r="B204" s="100">
        <f t="shared" si="14"/>
        <v>1.1048541E-2</v>
      </c>
      <c r="C204" t="str">
        <f>fossil!J57</f>
        <v>4072-2</v>
      </c>
      <c r="D204" t="str">
        <f>fossil!K57</f>
        <v>YCG</v>
      </c>
      <c r="E204" t="str">
        <f>fossil!L57</f>
        <v>5B</v>
      </c>
      <c r="F204" t="str">
        <f>fossil!M57</f>
        <v>H391</v>
      </c>
      <c r="G204">
        <f>fossil!N57</f>
        <v>0</v>
      </c>
      <c r="J204"/>
      <c r="K204"/>
      <c r="L204"/>
      <c r="M204"/>
      <c r="N204"/>
      <c r="Q204"/>
      <c r="R204"/>
      <c r="S204"/>
      <c r="T204"/>
      <c r="U204"/>
      <c r="V204" s="101">
        <f t="shared" si="21"/>
        <v>3.510545010206612</v>
      </c>
      <c r="W204" s="89">
        <f t="shared" si="22"/>
        <v>0.12931213499999999</v>
      </c>
      <c r="X204" s="41">
        <f>'140°C'!J57</f>
        <v>2589</v>
      </c>
      <c r="Y204" s="41">
        <f>'140°C'!K57</f>
        <v>140</v>
      </c>
      <c r="Z204" s="41">
        <f>'140°C'!L57</f>
        <v>72</v>
      </c>
      <c r="AA204" s="41" t="str">
        <f>'140°C'!M57</f>
        <v>H397</v>
      </c>
      <c r="AB204" s="41" t="str">
        <f>'140°C'!N57</f>
        <v>NA</v>
      </c>
    </row>
    <row r="205" spans="1:28">
      <c r="A205" s="99">
        <f t="shared" si="12"/>
        <v>0.7639566124451852</v>
      </c>
      <c r="B205" s="100">
        <f t="shared" si="14"/>
        <v>1.7618801E-2</v>
      </c>
      <c r="C205" t="str">
        <f>fossil!J58</f>
        <v>4074-2</v>
      </c>
      <c r="D205" t="str">
        <f>fossil!K58</f>
        <v>YCG</v>
      </c>
      <c r="E205">
        <f>fossil!L58</f>
        <v>6</v>
      </c>
      <c r="F205" t="str">
        <f>fossil!M58</f>
        <v>H391</v>
      </c>
      <c r="G205">
        <f>fossil!N58</f>
        <v>0</v>
      </c>
      <c r="J205"/>
      <c r="K205"/>
      <c r="L205"/>
      <c r="M205"/>
      <c r="N205"/>
      <c r="Q205"/>
      <c r="R205"/>
      <c r="S205"/>
      <c r="T205"/>
      <c r="U205"/>
      <c r="V205" s="101">
        <f t="shared" si="21"/>
        <v>3.510545010206612</v>
      </c>
      <c r="W205" s="89">
        <f t="shared" si="22"/>
        <v>0.14434797699999999</v>
      </c>
      <c r="X205" s="41">
        <f>'140°C'!J58</f>
        <v>2589</v>
      </c>
      <c r="Y205" s="41">
        <f>'140°C'!K58</f>
        <v>140</v>
      </c>
      <c r="Z205" s="41">
        <f>'140°C'!L58</f>
        <v>72</v>
      </c>
      <c r="AA205" s="41" t="str">
        <f>'140°C'!M58</f>
        <v>H397</v>
      </c>
      <c r="AB205" s="41" t="str">
        <f>'140°C'!N58</f>
        <v>NA</v>
      </c>
    </row>
    <row r="206" spans="1:28">
      <c r="A206" s="99">
        <f t="shared" si="12"/>
        <v>0.7639566124451852</v>
      </c>
      <c r="B206" s="100">
        <f t="shared" si="14"/>
        <v>1.8877204000000002E-2</v>
      </c>
      <c r="C206" t="str">
        <f>fossil!J59</f>
        <v>4076-2</v>
      </c>
      <c r="D206" t="str">
        <f>fossil!K59</f>
        <v>YCG</v>
      </c>
      <c r="E206">
        <f>fossil!L59</f>
        <v>6</v>
      </c>
      <c r="F206" t="str">
        <f>fossil!M59</f>
        <v>H391</v>
      </c>
      <c r="G206">
        <f>fossil!N59</f>
        <v>0</v>
      </c>
      <c r="J206"/>
      <c r="K206"/>
      <c r="L206"/>
      <c r="M206"/>
      <c r="N206"/>
      <c r="Q206"/>
      <c r="R206"/>
      <c r="S206"/>
      <c r="T206"/>
      <c r="U206"/>
      <c r="V206" s="101">
        <f t="shared" si="21"/>
        <v>3.6354837468149119</v>
      </c>
      <c r="W206" s="89">
        <f t="shared" si="22"/>
        <v>0.146114312</v>
      </c>
      <c r="X206" s="41">
        <f>'140°C'!J59</f>
        <v>2589</v>
      </c>
      <c r="Y206" s="41">
        <f>'140°C'!K59</f>
        <v>140</v>
      </c>
      <c r="Z206" s="41">
        <f>'140°C'!L59</f>
        <v>96</v>
      </c>
      <c r="AA206" s="41" t="str">
        <f>'140°C'!M59</f>
        <v>H402</v>
      </c>
      <c r="AB206" s="41" t="str">
        <f>'140°C'!N59</f>
        <v>NA</v>
      </c>
    </row>
    <row r="207" spans="1:28">
      <c r="A207" s="99">
        <f t="shared" si="12"/>
        <v>0.7639566124451852</v>
      </c>
      <c r="B207" s="100">
        <f t="shared" si="14"/>
        <v>1.6991353000000001E-2</v>
      </c>
      <c r="C207" t="str">
        <f>fossil!J60</f>
        <v>4077-2</v>
      </c>
      <c r="D207" t="str">
        <f>fossil!K60</f>
        <v>YCG</v>
      </c>
      <c r="E207">
        <f>fossil!L60</f>
        <v>6</v>
      </c>
      <c r="F207" t="str">
        <f>fossil!M60</f>
        <v>H391</v>
      </c>
      <c r="G207">
        <f>fossil!N60</f>
        <v>0</v>
      </c>
      <c r="J207"/>
      <c r="K207"/>
      <c r="L207"/>
      <c r="M207"/>
      <c r="N207"/>
      <c r="Q207"/>
      <c r="R207"/>
      <c r="S207"/>
      <c r="T207"/>
      <c r="U207"/>
      <c r="V207" s="101">
        <f t="shared" si="21"/>
        <v>3.6354837468149119</v>
      </c>
      <c r="W207" s="89">
        <f t="shared" si="22"/>
        <v>0.133177559</v>
      </c>
      <c r="X207" s="41">
        <f>'140°C'!J60</f>
        <v>2589</v>
      </c>
      <c r="Y207" s="41">
        <f>'140°C'!K60</f>
        <v>140</v>
      </c>
      <c r="Z207" s="41">
        <f>'140°C'!L60</f>
        <v>96</v>
      </c>
      <c r="AA207" s="41" t="str">
        <f>'140°C'!M60</f>
        <v>H397</v>
      </c>
      <c r="AB207" s="41" t="str">
        <f>'140°C'!N60</f>
        <v>NA</v>
      </c>
    </row>
    <row r="208" spans="1:28">
      <c r="A208" s="99">
        <f t="shared" si="12"/>
        <v>0.94827913550926557</v>
      </c>
      <c r="B208" s="100">
        <f t="shared" si="14"/>
        <v>1.6203903814999802E-2</v>
      </c>
      <c r="C208" t="str">
        <f>fossil!J61</f>
        <v>4081-1</v>
      </c>
      <c r="D208" t="str">
        <f>fossil!K61</f>
        <v>YLB</v>
      </c>
      <c r="E208" t="str">
        <f>fossil!L61</f>
        <v>Anglo-Scandinavian</v>
      </c>
      <c r="F208" t="str">
        <f>fossil!M61</f>
        <v>G483</v>
      </c>
      <c r="G208">
        <f>fossil!N61</f>
        <v>0</v>
      </c>
      <c r="J208"/>
      <c r="K208"/>
      <c r="L208"/>
      <c r="M208"/>
      <c r="N208"/>
      <c r="Q208"/>
      <c r="R208"/>
      <c r="S208"/>
      <c r="T208"/>
      <c r="U208"/>
      <c r="V208" s="101">
        <f t="shared" si="21"/>
        <v>3.7323937598229686</v>
      </c>
      <c r="W208" s="89">
        <f t="shared" si="22"/>
        <v>0.156073508</v>
      </c>
      <c r="X208" s="41">
        <f>'140°C'!J61</f>
        <v>2589</v>
      </c>
      <c r="Y208" s="41">
        <f>'140°C'!K61</f>
        <v>140</v>
      </c>
      <c r="Z208" s="41">
        <f>'140°C'!L61</f>
        <v>120</v>
      </c>
      <c r="AA208" s="41" t="str">
        <f>'140°C'!M61</f>
        <v>H402</v>
      </c>
      <c r="AB208" s="41" t="str">
        <f>'140°C'!N61</f>
        <v>NA</v>
      </c>
    </row>
    <row r="209" spans="1:28">
      <c r="A209" s="99">
        <f t="shared" si="12"/>
        <v>0.94827913550926557</v>
      </c>
      <c r="B209" s="100">
        <f t="shared" si="14"/>
        <v>1.6491992370263397E-2</v>
      </c>
      <c r="C209">
        <f>fossil!J62</f>
        <v>4082</v>
      </c>
      <c r="D209" t="str">
        <f>fossil!K62</f>
        <v>YLB</v>
      </c>
      <c r="E209" t="str">
        <f>fossil!L62</f>
        <v>Anglo-Scandinavian</v>
      </c>
      <c r="F209" t="str">
        <f>fossil!M62</f>
        <v>G483</v>
      </c>
      <c r="G209">
        <f>fossil!N62</f>
        <v>0</v>
      </c>
      <c r="J209"/>
      <c r="K209"/>
      <c r="L209"/>
      <c r="M209"/>
      <c r="N209"/>
      <c r="Q209"/>
      <c r="R209"/>
      <c r="S209"/>
      <c r="T209"/>
      <c r="U209"/>
      <c r="V209" s="101">
        <f t="shared" si="21"/>
        <v>3.7323937598229686</v>
      </c>
      <c r="W209" s="89">
        <f t="shared" si="22"/>
        <v>0.128888962</v>
      </c>
      <c r="X209" s="41">
        <f>'140°C'!J62</f>
        <v>2589</v>
      </c>
      <c r="Y209" s="41">
        <f>'140°C'!K62</f>
        <v>140</v>
      </c>
      <c r="Z209" s="41">
        <f>'140°C'!L62</f>
        <v>120</v>
      </c>
      <c r="AA209" s="41" t="str">
        <f>'140°C'!M62</f>
        <v>H420</v>
      </c>
      <c r="AB209" s="41" t="str">
        <f>'140°C'!N62</f>
        <v>NA</v>
      </c>
    </row>
    <row r="210" spans="1:28">
      <c r="A210" s="99">
        <f t="shared" si="12"/>
        <v>0.94827913550926557</v>
      </c>
      <c r="B210" s="100">
        <f t="shared" si="14"/>
        <v>1.6420242127456627E-2</v>
      </c>
      <c r="C210">
        <f>fossil!J63</f>
        <v>4083</v>
      </c>
      <c r="D210" t="str">
        <f>fossil!K63</f>
        <v>YLB</v>
      </c>
      <c r="E210" t="str">
        <f>fossil!L63</f>
        <v>Anglo-Scandinavian</v>
      </c>
      <c r="F210" t="str">
        <f>fossil!M63</f>
        <v>G483</v>
      </c>
      <c r="G210">
        <f>fossil!N63</f>
        <v>0</v>
      </c>
      <c r="J210"/>
      <c r="K210"/>
      <c r="L210"/>
      <c r="M210"/>
      <c r="N210"/>
      <c r="Q210"/>
      <c r="R210"/>
      <c r="S210"/>
      <c r="T210"/>
      <c r="U210"/>
      <c r="V210" s="101">
        <f t="shared" si="21"/>
        <v>1.6532125137753437</v>
      </c>
      <c r="W210" s="89">
        <f t="shared" si="22"/>
        <v>2.8851386E-2</v>
      </c>
      <c r="X210" s="41">
        <f>'140°C'!J63</f>
        <v>4126</v>
      </c>
      <c r="Y210" s="41">
        <f>'140°C'!K63</f>
        <v>140</v>
      </c>
      <c r="Z210" s="41">
        <f>'140°C'!L63</f>
        <v>1</v>
      </c>
      <c r="AA210" s="41" t="str">
        <f>'140°C'!M63</f>
        <v>H397</v>
      </c>
      <c r="AB210" s="41" t="str">
        <f>'140°C'!N63</f>
        <v>NA</v>
      </c>
    </row>
    <row r="211" spans="1:28">
      <c r="A211" s="99">
        <f t="shared" si="12"/>
        <v>0.94827913550926557</v>
      </c>
      <c r="B211" s="100">
        <f t="shared" si="14"/>
        <v>1.5136433408274886E-2</v>
      </c>
      <c r="C211">
        <f>fossil!J64</f>
        <v>4084</v>
      </c>
      <c r="D211" t="str">
        <f>fossil!K64</f>
        <v>YLB</v>
      </c>
      <c r="E211" t="str">
        <f>fossil!L64</f>
        <v>Anglo-Scandinavian</v>
      </c>
      <c r="F211" t="str">
        <f>fossil!M64</f>
        <v>G483</v>
      </c>
      <c r="G211">
        <f>fossil!N64</f>
        <v>0</v>
      </c>
      <c r="J211"/>
      <c r="K211"/>
      <c r="L211"/>
      <c r="M211"/>
      <c r="N211"/>
      <c r="Q211"/>
      <c r="R211"/>
      <c r="S211"/>
      <c r="T211"/>
      <c r="U211"/>
      <c r="V211" s="101">
        <f t="shared" si="21"/>
        <v>1.6532125137753437</v>
      </c>
      <c r="W211" s="89">
        <f t="shared" si="22"/>
        <v>1.9287324000000002E-2</v>
      </c>
      <c r="X211" s="41">
        <f>'140°C'!J64</f>
        <v>4126</v>
      </c>
      <c r="Y211" s="41">
        <f>'140°C'!K64</f>
        <v>140</v>
      </c>
      <c r="Z211" s="41">
        <f>'140°C'!L64</f>
        <v>1</v>
      </c>
      <c r="AA211" s="41" t="str">
        <f>'140°C'!M64</f>
        <v>H420</v>
      </c>
      <c r="AB211" s="41" t="str">
        <f>'140°C'!N64</f>
        <v>NA</v>
      </c>
    </row>
    <row r="212" spans="1:28">
      <c r="A212" s="99">
        <f t="shared" si="12"/>
        <v>0.94827913550926557</v>
      </c>
      <c r="B212" s="100">
        <f t="shared" si="14"/>
        <v>1.6925811246025185E-2</v>
      </c>
      <c r="C212">
        <f>fossil!J65</f>
        <v>4085</v>
      </c>
      <c r="D212" t="str">
        <f>fossil!K65</f>
        <v>YLB</v>
      </c>
      <c r="E212" t="str">
        <f>fossil!L65</f>
        <v>Anglo-Scandinavian</v>
      </c>
      <c r="F212" t="str">
        <f>fossil!M65</f>
        <v>G483</v>
      </c>
      <c r="G212">
        <f>fossil!N65</f>
        <v>0</v>
      </c>
      <c r="J212"/>
      <c r="K212"/>
      <c r="L212"/>
      <c r="M212"/>
      <c r="N212"/>
      <c r="Q212"/>
      <c r="R212"/>
      <c r="S212"/>
      <c r="T212"/>
      <c r="U212"/>
      <c r="V212" s="101">
        <f t="shared" si="21"/>
        <v>1.954242509439325</v>
      </c>
      <c r="W212" s="89">
        <f t="shared" si="22"/>
        <v>3.1411832000000001E-2</v>
      </c>
      <c r="X212" s="41">
        <f>'140°C'!J65</f>
        <v>4126</v>
      </c>
      <c r="Y212" s="41">
        <f>'140°C'!K65</f>
        <v>140</v>
      </c>
      <c r="Z212" s="41">
        <f>'140°C'!L65</f>
        <v>2</v>
      </c>
      <c r="AA212" s="41" t="str">
        <f>'140°C'!M65</f>
        <v>H397</v>
      </c>
      <c r="AB212" s="41" t="str">
        <f>'140°C'!N65</f>
        <v>NA</v>
      </c>
    </row>
    <row r="213" spans="1:28">
      <c r="A213" s="99">
        <f t="shared" si="12"/>
        <v>0.94827913550926557</v>
      </c>
      <c r="B213" s="100">
        <f t="shared" si="14"/>
        <v>1.5941616361199562E-2</v>
      </c>
      <c r="C213">
        <f>fossil!J66</f>
        <v>4086</v>
      </c>
      <c r="D213" t="str">
        <f>fossil!K66</f>
        <v>YLB</v>
      </c>
      <c r="E213" t="str">
        <f>fossil!L66</f>
        <v>Anglo-Scandinavian</v>
      </c>
      <c r="F213" t="str">
        <f>fossil!M66</f>
        <v>G483</v>
      </c>
      <c r="G213">
        <f>fossil!N66</f>
        <v>0</v>
      </c>
      <c r="J213"/>
      <c r="K213"/>
      <c r="L213"/>
      <c r="M213"/>
      <c r="N213"/>
      <c r="Q213"/>
      <c r="R213"/>
      <c r="S213"/>
      <c r="T213"/>
      <c r="U213"/>
      <c r="V213" s="101">
        <f t="shared" si="21"/>
        <v>1.954242509439325</v>
      </c>
      <c r="W213" s="89">
        <f t="shared" si="22"/>
        <v>3.7716853000000002E-2</v>
      </c>
      <c r="X213" s="41">
        <f>'140°C'!J66</f>
        <v>4126</v>
      </c>
      <c r="Y213" s="41">
        <f>'140°C'!K66</f>
        <v>140</v>
      </c>
      <c r="Z213" s="41">
        <f>'140°C'!L66</f>
        <v>2</v>
      </c>
      <c r="AA213" s="41" t="str">
        <f>'140°C'!M66</f>
        <v>H397</v>
      </c>
      <c r="AB213" s="41" t="str">
        <f>'140°C'!N66</f>
        <v>NA</v>
      </c>
    </row>
    <row r="214" spans="1:28">
      <c r="A214" s="99">
        <f t="shared" ref="A214:A265" si="23">LOG(A89*B$148)</f>
        <v>0.94827913550926557</v>
      </c>
      <c r="B214" s="100">
        <f t="shared" si="14"/>
        <v>1.9223476315228742E-2</v>
      </c>
      <c r="C214" t="str">
        <f>fossil!J67</f>
        <v>4087a</v>
      </c>
      <c r="D214" t="str">
        <f>fossil!K67</f>
        <v>YLB</v>
      </c>
      <c r="E214" t="str">
        <f>fossil!L67</f>
        <v>Anglo-Scandinavian</v>
      </c>
      <c r="F214" t="str">
        <f>fossil!M67</f>
        <v>G483</v>
      </c>
      <c r="G214">
        <f>fossil!N67</f>
        <v>0</v>
      </c>
      <c r="J214"/>
      <c r="K214"/>
      <c r="L214"/>
      <c r="M214"/>
      <c r="N214"/>
      <c r="Q214"/>
      <c r="R214"/>
      <c r="S214"/>
      <c r="T214"/>
      <c r="U214"/>
      <c r="V214" s="101">
        <f t="shared" si="21"/>
        <v>2.255272505103306</v>
      </c>
      <c r="W214" s="89">
        <f t="shared" si="22"/>
        <v>4.3515705000000002E-2</v>
      </c>
      <c r="X214" s="41">
        <f>'140°C'!J67</f>
        <v>4126</v>
      </c>
      <c r="Y214" s="41">
        <f>'140°C'!K67</f>
        <v>140</v>
      </c>
      <c r="Z214" s="41">
        <f>'140°C'!L67</f>
        <v>4</v>
      </c>
      <c r="AA214" s="41" t="str">
        <f>'140°C'!M67</f>
        <v>H397</v>
      </c>
      <c r="AB214" s="41" t="str">
        <f>'140°C'!N67</f>
        <v>NA</v>
      </c>
    </row>
    <row r="215" spans="1:28">
      <c r="A215" s="99">
        <f t="shared" si="23"/>
        <v>0.94827913550926557</v>
      </c>
      <c r="B215" s="100">
        <f t="shared" ref="B215:B265" si="24">B90</f>
        <v>1.7454306623940263E-2</v>
      </c>
      <c r="C215" t="str">
        <f>fossil!J68</f>
        <v>4087b</v>
      </c>
      <c r="D215" t="str">
        <f>fossil!K68</f>
        <v>YLB</v>
      </c>
      <c r="E215" t="str">
        <f>fossil!L68</f>
        <v>Anglo-Scandinavian</v>
      </c>
      <c r="F215" t="str">
        <f>fossil!M68</f>
        <v>G483</v>
      </c>
      <c r="G215">
        <f>fossil!N68</f>
        <v>0</v>
      </c>
      <c r="J215"/>
      <c r="K215"/>
      <c r="L215"/>
      <c r="M215"/>
      <c r="N215"/>
      <c r="Q215"/>
      <c r="R215"/>
      <c r="S215"/>
      <c r="T215"/>
      <c r="U215"/>
      <c r="V215" s="101">
        <f t="shared" si="21"/>
        <v>2.255272505103306</v>
      </c>
      <c r="W215" s="89">
        <f t="shared" si="22"/>
        <v>3.4869353999999998E-2</v>
      </c>
      <c r="X215" s="41">
        <f>'140°C'!J68</f>
        <v>4126</v>
      </c>
      <c r="Y215" s="41">
        <f>'140°C'!K68</f>
        <v>140</v>
      </c>
      <c r="Z215" s="41">
        <f>'140°C'!L68</f>
        <v>4</v>
      </c>
      <c r="AA215" s="41" t="str">
        <f>'140°C'!M68</f>
        <v>H397</v>
      </c>
      <c r="AB215" s="41" t="str">
        <f>'140°C'!N68</f>
        <v>NA</v>
      </c>
    </row>
    <row r="216" spans="1:28">
      <c r="A216" s="99">
        <f t="shared" si="23"/>
        <v>0.94827913550926557</v>
      </c>
      <c r="B216" s="100">
        <f t="shared" si="24"/>
        <v>1.5994643877073809E-2</v>
      </c>
      <c r="C216" t="str">
        <f>fossil!J69</f>
        <v>4088-1</v>
      </c>
      <c r="D216" t="str">
        <f>fossil!K69</f>
        <v>YLB</v>
      </c>
      <c r="E216" t="str">
        <f>fossil!L69</f>
        <v>Anglo-Scandinavian</v>
      </c>
      <c r="F216" t="str">
        <f>fossil!M69</f>
        <v>G483</v>
      </c>
      <c r="G216">
        <f>fossil!N69</f>
        <v>0</v>
      </c>
      <c r="J216"/>
      <c r="K216"/>
      <c r="L216"/>
      <c r="M216"/>
      <c r="N216"/>
      <c r="Q216"/>
      <c r="R216"/>
      <c r="S216"/>
      <c r="T216"/>
      <c r="U216"/>
      <c r="V216" s="101">
        <f t="shared" si="21"/>
        <v>2.4313637641589874</v>
      </c>
      <c r="W216" s="89">
        <f t="shared" si="22"/>
        <v>4.1720934000000001E-2</v>
      </c>
      <c r="X216" s="41">
        <f>'140°C'!J69</f>
        <v>4126</v>
      </c>
      <c r="Y216" s="41">
        <f>'140°C'!K69</f>
        <v>140</v>
      </c>
      <c r="Z216" s="41">
        <f>'140°C'!L69</f>
        <v>6</v>
      </c>
      <c r="AA216" s="41" t="str">
        <f>'140°C'!M69</f>
        <v>H397</v>
      </c>
      <c r="AB216" s="41" t="str">
        <f>'140°C'!N69</f>
        <v>NA</v>
      </c>
    </row>
    <row r="217" spans="1:28">
      <c r="A217" s="99">
        <f t="shared" si="23"/>
        <v>0.94827913550926557</v>
      </c>
      <c r="B217" s="100">
        <f t="shared" si="24"/>
        <v>1.5689568535196239E-2</v>
      </c>
      <c r="C217">
        <f>fossil!J70</f>
        <v>4089</v>
      </c>
      <c r="D217" t="str">
        <f>fossil!K70</f>
        <v>YLB</v>
      </c>
      <c r="E217" t="str">
        <f>fossil!L70</f>
        <v>Anglo-Scandinavian</v>
      </c>
      <c r="F217" t="str">
        <f>fossil!M70</f>
        <v>G483</v>
      </c>
      <c r="G217">
        <f>fossil!N70</f>
        <v>0</v>
      </c>
      <c r="J217"/>
      <c r="K217"/>
      <c r="L217"/>
      <c r="M217"/>
      <c r="N217"/>
      <c r="Q217"/>
      <c r="R217"/>
      <c r="S217"/>
      <c r="T217"/>
      <c r="U217"/>
      <c r="V217" s="101">
        <f t="shared" si="21"/>
        <v>2.4313637641589874</v>
      </c>
      <c r="W217" s="89">
        <f t="shared" si="22"/>
        <v>4.3372859999999999E-2</v>
      </c>
      <c r="X217" s="41">
        <f>'140°C'!J70</f>
        <v>4126</v>
      </c>
      <c r="Y217" s="41">
        <f>'140°C'!K70</f>
        <v>140</v>
      </c>
      <c r="Z217" s="41">
        <f>'140°C'!L70</f>
        <v>6</v>
      </c>
      <c r="AA217" s="41" t="str">
        <f>'140°C'!M70</f>
        <v>H398</v>
      </c>
      <c r="AB217" s="41" t="str">
        <f>'140°C'!N70</f>
        <v>NA</v>
      </c>
    </row>
    <row r="218" spans="1:28">
      <c r="A218" s="99">
        <f t="shared" si="23"/>
        <v>0.94827913550926557</v>
      </c>
      <c r="B218" s="100">
        <f t="shared" si="24"/>
        <v>1.6171639730968763E-2</v>
      </c>
      <c r="C218">
        <f>fossil!J71</f>
        <v>4090</v>
      </c>
      <c r="D218" t="str">
        <f>fossil!K71</f>
        <v>YLB</v>
      </c>
      <c r="E218" t="str">
        <f>fossil!L71</f>
        <v>Anglo-Scandinavian</v>
      </c>
      <c r="F218" t="str">
        <f>fossil!M71</f>
        <v>G484</v>
      </c>
      <c r="G218">
        <f>fossil!N71</f>
        <v>0</v>
      </c>
      <c r="J218"/>
      <c r="K218"/>
      <c r="L218"/>
      <c r="M218"/>
      <c r="N218"/>
      <c r="Q218"/>
      <c r="R218"/>
      <c r="S218"/>
      <c r="T218"/>
      <c r="U218"/>
      <c r="V218" s="101">
        <f t="shared" si="21"/>
        <v>2.5563025007672873</v>
      </c>
      <c r="W218" s="89">
        <f t="shared" si="22"/>
        <v>4.4314735000000001E-2</v>
      </c>
      <c r="X218" s="41">
        <f>'140°C'!J71</f>
        <v>4126</v>
      </c>
      <c r="Y218" s="41">
        <f>'140°C'!K71</f>
        <v>140</v>
      </c>
      <c r="Z218" s="41">
        <f>'140°C'!L71</f>
        <v>8</v>
      </c>
      <c r="AA218" s="41" t="str">
        <f>'140°C'!M71</f>
        <v>H398</v>
      </c>
      <c r="AB218" s="41" t="str">
        <f>'140°C'!N71</f>
        <v>NA</v>
      </c>
    </row>
    <row r="219" spans="1:28">
      <c r="A219" s="99">
        <f t="shared" si="23"/>
        <v>0.94827913550926557</v>
      </c>
      <c r="B219" s="100">
        <f t="shared" si="24"/>
        <v>1.6249602742649537E-2</v>
      </c>
      <c r="C219">
        <f>fossil!J72</f>
        <v>4091</v>
      </c>
      <c r="D219" t="str">
        <f>fossil!K72</f>
        <v>YLB</v>
      </c>
      <c r="E219" t="str">
        <f>fossil!L72</f>
        <v>Anglo-Scandinavian</v>
      </c>
      <c r="F219" t="str">
        <f>fossil!M72</f>
        <v>G484</v>
      </c>
      <c r="G219">
        <f>fossil!N72</f>
        <v>0</v>
      </c>
      <c r="J219"/>
      <c r="K219"/>
      <c r="L219"/>
      <c r="M219"/>
      <c r="N219"/>
      <c r="Q219"/>
      <c r="R219"/>
      <c r="S219"/>
      <c r="T219"/>
      <c r="U219"/>
      <c r="V219" s="101">
        <f t="shared" si="21"/>
        <v>2.5563025007672873</v>
      </c>
      <c r="W219" s="89">
        <f t="shared" si="22"/>
        <v>4.4207027000000003E-2</v>
      </c>
      <c r="X219" s="41">
        <f>'140°C'!J72</f>
        <v>4126</v>
      </c>
      <c r="Y219" s="41">
        <f>'140°C'!K72</f>
        <v>140</v>
      </c>
      <c r="Z219" s="41">
        <f>'140°C'!L72</f>
        <v>8</v>
      </c>
      <c r="AA219" s="41" t="str">
        <f>'140°C'!M72</f>
        <v>H398</v>
      </c>
      <c r="AB219" s="41" t="str">
        <f>'140°C'!N72</f>
        <v>NA</v>
      </c>
    </row>
    <row r="220" spans="1:28">
      <c r="A220" s="99">
        <f t="shared" si="23"/>
        <v>0.94827913550926557</v>
      </c>
      <c r="B220" s="100">
        <f t="shared" si="24"/>
        <v>1.5625662060958386E-2</v>
      </c>
      <c r="C220">
        <f>fossil!J73</f>
        <v>4092</v>
      </c>
      <c r="D220" t="str">
        <f>fossil!K73</f>
        <v>YLB</v>
      </c>
      <c r="E220" t="str">
        <f>fossil!L73</f>
        <v>Anglo-Scandinavian</v>
      </c>
      <c r="F220" t="str">
        <f>fossil!M73</f>
        <v>G484</v>
      </c>
      <c r="G220">
        <f>fossil!N73</f>
        <v>0</v>
      </c>
      <c r="J220"/>
      <c r="K220"/>
      <c r="L220"/>
      <c r="M220"/>
      <c r="N220"/>
      <c r="Q220"/>
      <c r="R220"/>
      <c r="S220"/>
      <c r="T220"/>
      <c r="U220"/>
      <c r="V220" s="101">
        <f t="shared" si="21"/>
        <v>3.0334237554869499</v>
      </c>
      <c r="W220" s="89">
        <f t="shared" si="22"/>
        <v>5.9405992999999997E-2</v>
      </c>
      <c r="X220" s="41">
        <f>'140°C'!J73</f>
        <v>4126</v>
      </c>
      <c r="Y220" s="41">
        <f>'140°C'!K73</f>
        <v>140</v>
      </c>
      <c r="Z220" s="41">
        <f>'140°C'!L73</f>
        <v>24</v>
      </c>
      <c r="AA220" s="41" t="str">
        <f>'140°C'!M73</f>
        <v>H398</v>
      </c>
      <c r="AB220" s="41" t="str">
        <f>'140°C'!N73</f>
        <v>NA</v>
      </c>
    </row>
    <row r="221" spans="1:28">
      <c r="A221" s="99">
        <f t="shared" si="23"/>
        <v>0.94827913550926557</v>
      </c>
      <c r="B221" s="100">
        <f t="shared" si="24"/>
        <v>1.7259635020018853E-2</v>
      </c>
      <c r="C221">
        <f>fossil!J74</f>
        <v>4094</v>
      </c>
      <c r="D221" t="str">
        <f>fossil!K74</f>
        <v>YLB</v>
      </c>
      <c r="E221" t="str">
        <f>fossil!L74</f>
        <v>Anglo-Scandinavian</v>
      </c>
      <c r="F221" t="str">
        <f>fossil!M74</f>
        <v>G484</v>
      </c>
      <c r="G221">
        <f>fossil!N74</f>
        <v>0</v>
      </c>
      <c r="J221"/>
      <c r="K221"/>
      <c r="L221"/>
      <c r="M221"/>
      <c r="N221"/>
      <c r="Q221"/>
      <c r="R221"/>
      <c r="S221"/>
      <c r="T221"/>
      <c r="U221"/>
      <c r="V221" s="101">
        <f t="shared" si="21"/>
        <v>3.0334237554869499</v>
      </c>
      <c r="W221" s="89">
        <f t="shared" si="22"/>
        <v>6.4247742999999996E-2</v>
      </c>
      <c r="X221" s="41">
        <f>'140°C'!J74</f>
        <v>4126</v>
      </c>
      <c r="Y221" s="41">
        <f>'140°C'!K74</f>
        <v>140</v>
      </c>
      <c r="Z221" s="41">
        <f>'140°C'!L74</f>
        <v>24</v>
      </c>
      <c r="AA221" s="41" t="str">
        <f>'140°C'!M74</f>
        <v>H398</v>
      </c>
      <c r="AB221" s="41" t="str">
        <f>'140°C'!N74</f>
        <v>NA</v>
      </c>
    </row>
    <row r="222" spans="1:28">
      <c r="A222" s="99">
        <f t="shared" si="23"/>
        <v>0.94827913550926557</v>
      </c>
      <c r="B222" s="100">
        <f t="shared" si="24"/>
        <v>1.5587086792478428E-2</v>
      </c>
      <c r="C222" t="str">
        <f>fossil!J75</f>
        <v>4081-2</v>
      </c>
      <c r="D222" t="str">
        <f>fossil!K75</f>
        <v>YLB</v>
      </c>
      <c r="E222" t="str">
        <f>fossil!L75</f>
        <v>Anglo-Scandinavian</v>
      </c>
      <c r="F222" t="str">
        <f>fossil!M75</f>
        <v>H391</v>
      </c>
      <c r="G222">
        <f>fossil!N75</f>
        <v>0</v>
      </c>
      <c r="J222"/>
      <c r="K222"/>
      <c r="L222"/>
      <c r="M222"/>
      <c r="N222"/>
      <c r="Q222"/>
      <c r="R222"/>
      <c r="S222"/>
      <c r="T222"/>
      <c r="U222"/>
      <c r="V222" s="101">
        <f t="shared" si="21"/>
        <v>3.3344537511509307</v>
      </c>
      <c r="W222" s="89">
        <f t="shared" si="22"/>
        <v>6.5304483999999996E-2</v>
      </c>
      <c r="X222" s="41">
        <f>'140°C'!J75</f>
        <v>4126</v>
      </c>
      <c r="Y222" s="41">
        <f>'140°C'!K75</f>
        <v>140</v>
      </c>
      <c r="Z222" s="41">
        <f>'140°C'!L75</f>
        <v>48</v>
      </c>
      <c r="AA222" s="41" t="str">
        <f>'140°C'!M75</f>
        <v>G483</v>
      </c>
      <c r="AB222" s="41" t="str">
        <f>'140°C'!N75</f>
        <v>NA</v>
      </c>
    </row>
    <row r="223" spans="1:28">
      <c r="A223" s="99">
        <f t="shared" si="23"/>
        <v>0.94827913550926557</v>
      </c>
      <c r="B223" s="100">
        <f t="shared" si="24"/>
        <v>1.816741143734036E-2</v>
      </c>
      <c r="C223" t="str">
        <f>fossil!J76</f>
        <v>4088-2</v>
      </c>
      <c r="D223" t="str">
        <f>fossil!K76</f>
        <v>YLB</v>
      </c>
      <c r="E223" t="str">
        <f>fossil!L76</f>
        <v>Anglo-Scandinavian</v>
      </c>
      <c r="F223" t="str">
        <f>fossil!M76</f>
        <v>H391</v>
      </c>
      <c r="G223" t="str">
        <f>fossil!N76</f>
        <v>contam nh4</v>
      </c>
      <c r="J223"/>
      <c r="K223"/>
      <c r="L223"/>
      <c r="M223"/>
      <c r="N223"/>
      <c r="Q223"/>
      <c r="R223"/>
      <c r="S223"/>
      <c r="T223"/>
      <c r="U223"/>
      <c r="V223" s="101">
        <f t="shared" si="21"/>
        <v>3.3344537511509307</v>
      </c>
      <c r="W223" s="89">
        <f t="shared" si="22"/>
        <v>6.1097120999999997E-2</v>
      </c>
      <c r="X223" s="41">
        <f>'140°C'!J76</f>
        <v>4126</v>
      </c>
      <c r="Y223" s="41">
        <f>'140°C'!K76</f>
        <v>140</v>
      </c>
      <c r="Z223" s="41">
        <f>'140°C'!L76</f>
        <v>48</v>
      </c>
      <c r="AA223" s="41" t="str">
        <f>'140°C'!M76</f>
        <v>G483</v>
      </c>
      <c r="AB223" s="41" t="str">
        <f>'140°C'!N76</f>
        <v>NA</v>
      </c>
    </row>
    <row r="224" spans="1:28">
      <c r="A224" s="99">
        <f t="shared" si="23"/>
        <v>0.94827913550926557</v>
      </c>
      <c r="B224" s="100">
        <f t="shared" si="24"/>
        <v>3.2803367466644771E-2</v>
      </c>
      <c r="C224" s="138">
        <f>fossil!J77</f>
        <v>4093</v>
      </c>
      <c r="D224" s="138" t="str">
        <f>fossil!K77</f>
        <v>YLB</v>
      </c>
      <c r="E224" s="138" t="str">
        <f>fossil!L77</f>
        <v>Anglo-Scandinavian</v>
      </c>
      <c r="F224" s="138" t="str">
        <f>fossil!M77</f>
        <v>H391</v>
      </c>
      <c r="G224" s="138" t="str">
        <f>fossil!N77</f>
        <v>contam nh4</v>
      </c>
      <c r="J224"/>
      <c r="K224"/>
      <c r="L224"/>
      <c r="M224"/>
      <c r="N224"/>
      <c r="Q224"/>
      <c r="R224"/>
      <c r="S224"/>
      <c r="T224"/>
      <c r="U224"/>
      <c r="V224" s="101">
        <f t="shared" si="21"/>
        <v>3.3344537511509307</v>
      </c>
      <c r="W224" s="89">
        <f t="shared" si="22"/>
        <v>6.9964280000000004E-2</v>
      </c>
      <c r="X224" s="41">
        <f>'140°C'!J77</f>
        <v>4126</v>
      </c>
      <c r="Y224" s="41">
        <f>'140°C'!K77</f>
        <v>140</v>
      </c>
      <c r="Z224" s="41">
        <f>'140°C'!L77</f>
        <v>48</v>
      </c>
      <c r="AA224" s="41" t="str">
        <f>'140°C'!M77</f>
        <v>H398</v>
      </c>
      <c r="AB224" s="41" t="str">
        <f>'140°C'!N77</f>
        <v>NA</v>
      </c>
    </row>
    <row r="225" spans="1:28">
      <c r="A225" s="99">
        <f t="shared" si="23"/>
        <v>0.94827913550926557</v>
      </c>
      <c r="B225" s="100">
        <f t="shared" si="24"/>
        <v>1.7371401334596508E-2</v>
      </c>
      <c r="C225">
        <f>fossil!J78</f>
        <v>4121</v>
      </c>
      <c r="D225" t="str">
        <f>fossil!K78</f>
        <v>YSG</v>
      </c>
      <c r="E225" t="str">
        <f>fossil!L78</f>
        <v>Anglo-Scandinavian</v>
      </c>
      <c r="F225" t="str">
        <f>fossil!M78</f>
        <v>G483</v>
      </c>
      <c r="G225">
        <f>fossil!N78</f>
        <v>0</v>
      </c>
      <c r="J225"/>
      <c r="K225"/>
      <c r="L225"/>
      <c r="M225"/>
      <c r="N225"/>
      <c r="Q225"/>
      <c r="R225"/>
      <c r="S225"/>
      <c r="T225"/>
      <c r="U225"/>
      <c r="V225" s="101">
        <f t="shared" si="21"/>
        <v>3.3344537511509307</v>
      </c>
      <c r="W225" s="89">
        <f t="shared" si="22"/>
        <v>7.2196899999999994E-2</v>
      </c>
      <c r="X225" s="41">
        <f>'140°C'!J78</f>
        <v>4126</v>
      </c>
      <c r="Y225" s="41">
        <f>'140°C'!K78</f>
        <v>140</v>
      </c>
      <c r="Z225" s="41">
        <f>'140°C'!L78</f>
        <v>48</v>
      </c>
      <c r="AA225" s="41" t="str">
        <f>'140°C'!M78</f>
        <v>H398</v>
      </c>
      <c r="AB225" s="41" t="str">
        <f>'140°C'!N78</f>
        <v>NA</v>
      </c>
    </row>
    <row r="226" spans="1:28">
      <c r="A226" s="99">
        <f t="shared" si="23"/>
        <v>0.94827913550926557</v>
      </c>
      <c r="B226" s="100">
        <f t="shared" si="24"/>
        <v>1.47072270261539E-2</v>
      </c>
      <c r="C226">
        <f>fossil!J79</f>
        <v>4122</v>
      </c>
      <c r="D226" t="str">
        <f>fossil!K79</f>
        <v>YSG</v>
      </c>
      <c r="E226" t="str">
        <f>fossil!L79</f>
        <v>Anglo-Scandinavian</v>
      </c>
      <c r="F226" t="str">
        <f>fossil!M79</f>
        <v>G483</v>
      </c>
      <c r="G226">
        <f>fossil!N79</f>
        <v>0</v>
      </c>
      <c r="J226"/>
      <c r="K226"/>
      <c r="L226"/>
      <c r="M226"/>
      <c r="N226"/>
      <c r="Q226"/>
      <c r="R226"/>
      <c r="S226"/>
      <c r="T226"/>
      <c r="U226"/>
      <c r="V226" s="101">
        <f t="shared" si="21"/>
        <v>3.510545010206612</v>
      </c>
      <c r="W226" s="89">
        <f t="shared" si="22"/>
        <v>6.4388279000000007E-2</v>
      </c>
      <c r="X226" s="41">
        <f>'140°C'!J79</f>
        <v>4126</v>
      </c>
      <c r="Y226" s="41">
        <f>'140°C'!K79</f>
        <v>140</v>
      </c>
      <c r="Z226" s="41">
        <f>'140°C'!L79</f>
        <v>72</v>
      </c>
      <c r="AA226" s="41" t="str">
        <f>'140°C'!M79</f>
        <v>H420</v>
      </c>
      <c r="AB226" s="41" t="str">
        <f>'140°C'!N79</f>
        <v>NA</v>
      </c>
    </row>
    <row r="227" spans="1:28">
      <c r="A227" s="99">
        <f t="shared" si="23"/>
        <v>0.94827913550926557</v>
      </c>
      <c r="B227" s="100">
        <f t="shared" si="24"/>
        <v>1.8322467914321291E-2</v>
      </c>
      <c r="C227">
        <f>fossil!J80</f>
        <v>4123</v>
      </c>
      <c r="D227" t="str">
        <f>fossil!K80</f>
        <v>YSG</v>
      </c>
      <c r="E227" t="str">
        <f>fossil!L80</f>
        <v>Anglo-Scandinavian</v>
      </c>
      <c r="F227" t="str">
        <f>fossil!M80</f>
        <v>G483</v>
      </c>
      <c r="G227">
        <f>fossil!N80</f>
        <v>0</v>
      </c>
      <c r="J227"/>
      <c r="K227"/>
      <c r="L227"/>
      <c r="M227"/>
      <c r="N227"/>
      <c r="Q227"/>
      <c r="R227"/>
      <c r="S227"/>
      <c r="T227"/>
      <c r="U227"/>
      <c r="V227" s="101">
        <f t="shared" si="21"/>
        <v>3.6354837468149119</v>
      </c>
      <c r="W227" s="89">
        <f t="shared" si="22"/>
        <v>9.7267400000000004E-2</v>
      </c>
      <c r="X227" s="41">
        <f>'140°C'!J80</f>
        <v>4126</v>
      </c>
      <c r="Y227" s="41">
        <f>'140°C'!K80</f>
        <v>140</v>
      </c>
      <c r="Z227" s="41">
        <f>'140°C'!L80</f>
        <v>96</v>
      </c>
      <c r="AA227" s="41" t="str">
        <f>'140°C'!M80</f>
        <v>H398</v>
      </c>
      <c r="AB227" s="41" t="str">
        <f>'140°C'!N80</f>
        <v>NA</v>
      </c>
    </row>
    <row r="228" spans="1:28">
      <c r="A228" s="99">
        <f t="shared" si="23"/>
        <v>0.94827913550926557</v>
      </c>
      <c r="B228" s="100">
        <f t="shared" si="24"/>
        <v>1.841729592988529E-2</v>
      </c>
      <c r="C228">
        <f>fossil!J81</f>
        <v>4124</v>
      </c>
      <c r="D228" t="str">
        <f>fossil!K81</f>
        <v>YSG</v>
      </c>
      <c r="E228" t="str">
        <f>fossil!L81</f>
        <v>Anglo-Scandinavian</v>
      </c>
      <c r="F228" t="str">
        <f>fossil!M81</f>
        <v>G483</v>
      </c>
      <c r="G228">
        <f>fossil!N81</f>
        <v>0</v>
      </c>
      <c r="J228"/>
      <c r="K228"/>
      <c r="L228"/>
      <c r="M228"/>
      <c r="N228"/>
      <c r="Q228"/>
      <c r="R228"/>
      <c r="S228"/>
      <c r="T228"/>
      <c r="U228"/>
      <c r="V228" s="101">
        <f t="shared" si="21"/>
        <v>3.6354837468149119</v>
      </c>
      <c r="W228" s="89">
        <f t="shared" si="22"/>
        <v>9.4040551999999999E-2</v>
      </c>
      <c r="X228" s="41">
        <f>'140°C'!J81</f>
        <v>4126</v>
      </c>
      <c r="Y228" s="41">
        <f>'140°C'!K81</f>
        <v>140</v>
      </c>
      <c r="Z228" s="41">
        <f>'140°C'!L81</f>
        <v>96</v>
      </c>
      <c r="AA228" s="41" t="str">
        <f>'140°C'!M81</f>
        <v>H398</v>
      </c>
      <c r="AB228" s="41" t="str">
        <f>'140°C'!N81</f>
        <v>NA</v>
      </c>
    </row>
    <row r="229" spans="1:28">
      <c r="A229" s="99">
        <f t="shared" si="23"/>
        <v>0.94827913550926557</v>
      </c>
      <c r="B229" s="100">
        <f t="shared" si="24"/>
        <v>1.7082486091960468E-2</v>
      </c>
      <c r="C229">
        <f>fossil!J82</f>
        <v>4125</v>
      </c>
      <c r="D229" t="str">
        <f>fossil!K82</f>
        <v>YSG</v>
      </c>
      <c r="E229" t="str">
        <f>fossil!L82</f>
        <v>Anglo-Scandinavian</v>
      </c>
      <c r="F229" t="str">
        <f>fossil!M82</f>
        <v>G483</v>
      </c>
      <c r="G229">
        <f>fossil!N82</f>
        <v>0</v>
      </c>
      <c r="J229"/>
      <c r="K229"/>
      <c r="L229"/>
      <c r="M229"/>
      <c r="N229"/>
      <c r="Q229"/>
      <c r="R229"/>
      <c r="S229"/>
      <c r="T229"/>
      <c r="U229"/>
      <c r="V229" s="101">
        <f t="shared" ref="V229:V252" si="25">LOG(G104*W$148)</f>
        <v>3.7323937598229686</v>
      </c>
      <c r="W229" s="89">
        <f t="shared" ref="W229:W252" si="26">H104</f>
        <v>7.5891334000000005E-2</v>
      </c>
      <c r="X229" s="41">
        <f>'140°C'!J82</f>
        <v>4126</v>
      </c>
      <c r="Y229" s="41">
        <f>'140°C'!K82</f>
        <v>140</v>
      </c>
      <c r="Z229" s="41">
        <f>'140°C'!L82</f>
        <v>120</v>
      </c>
      <c r="AA229" s="41" t="str">
        <f>'140°C'!M82</f>
        <v>H420</v>
      </c>
      <c r="AB229" s="41" t="str">
        <f>'140°C'!N82</f>
        <v>NA</v>
      </c>
    </row>
    <row r="230" spans="1:28">
      <c r="A230" s="99">
        <f t="shared" si="23"/>
        <v>0.71173672425309975</v>
      </c>
      <c r="B230" s="100">
        <f t="shared" si="24"/>
        <v>1.7159670914415826E-2</v>
      </c>
      <c r="C230">
        <f>fossil!J83</f>
        <v>3944</v>
      </c>
      <c r="D230" t="str">
        <f>fossil!K83</f>
        <v>NBG</v>
      </c>
      <c r="E230">
        <f>fossil!L83</f>
        <v>6</v>
      </c>
      <c r="F230" t="str">
        <f>fossil!M83</f>
        <v>G483</v>
      </c>
      <c r="G230">
        <f>fossil!N83</f>
        <v>0</v>
      </c>
      <c r="J230"/>
      <c r="K230"/>
      <c r="L230"/>
      <c r="M230"/>
      <c r="N230"/>
      <c r="Q230"/>
      <c r="R230"/>
      <c r="S230"/>
      <c r="T230"/>
      <c r="U230"/>
      <c r="V230" s="101">
        <f t="shared" si="25"/>
        <v>3.7323937598229686</v>
      </c>
      <c r="W230" s="89">
        <f t="shared" si="26"/>
        <v>6.8376377000000002E-2</v>
      </c>
      <c r="X230" s="41">
        <f>'140°C'!J83</f>
        <v>4126</v>
      </c>
      <c r="Y230" s="41">
        <f>'140°C'!K83</f>
        <v>140</v>
      </c>
      <c r="Z230" s="41">
        <f>'140°C'!L83</f>
        <v>120</v>
      </c>
      <c r="AA230" s="41" t="str">
        <f>'140°C'!M83</f>
        <v>H420</v>
      </c>
      <c r="AB230" s="41" t="str">
        <f>'140°C'!N83</f>
        <v>NA</v>
      </c>
    </row>
    <row r="231" spans="1:28">
      <c r="A231" s="99">
        <f t="shared" si="23"/>
        <v>0.71173672425309975</v>
      </c>
      <c r="B231" s="100">
        <f t="shared" si="24"/>
        <v>1.619365429650545E-2</v>
      </c>
      <c r="C231">
        <f>fossil!J84</f>
        <v>3945</v>
      </c>
      <c r="D231" t="str">
        <f>fossil!K84</f>
        <v>NBG</v>
      </c>
      <c r="E231">
        <f>fossil!L84</f>
        <v>6</v>
      </c>
      <c r="F231" t="str">
        <f>fossil!M84</f>
        <v>G483</v>
      </c>
      <c r="G231">
        <f>fossil!N84</f>
        <v>0</v>
      </c>
      <c r="J231"/>
      <c r="K231"/>
      <c r="L231"/>
      <c r="M231"/>
      <c r="N231"/>
      <c r="Q231"/>
      <c r="R231"/>
      <c r="S231"/>
      <c r="T231"/>
      <c r="U231"/>
      <c r="V231" s="101">
        <f t="shared" si="25"/>
        <v>1.6532125137753437</v>
      </c>
      <c r="W231" s="89">
        <f t="shared" si="26"/>
        <v>1.1505133000000001E-2</v>
      </c>
      <c r="X231" s="41">
        <f>'140°C'!J84</f>
        <v>4129</v>
      </c>
      <c r="Y231" s="41">
        <f>'140°C'!K84</f>
        <v>140</v>
      </c>
      <c r="Z231" s="41">
        <f>'140°C'!L84</f>
        <v>1</v>
      </c>
      <c r="AA231" s="41" t="str">
        <f>'140°C'!M84</f>
        <v>H398</v>
      </c>
      <c r="AB231" s="41" t="str">
        <f>'140°C'!N84</f>
        <v>NA</v>
      </c>
    </row>
    <row r="232" spans="1:28">
      <c r="A232" s="99">
        <f t="shared" si="23"/>
        <v>0.71173672425309975</v>
      </c>
      <c r="B232" s="100">
        <f t="shared" si="24"/>
        <v>1.6040301927413264E-2</v>
      </c>
      <c r="C232">
        <f>fossil!J85</f>
        <v>3946</v>
      </c>
      <c r="D232" t="str">
        <f>fossil!K85</f>
        <v>NBG</v>
      </c>
      <c r="E232">
        <f>fossil!L85</f>
        <v>6</v>
      </c>
      <c r="F232" t="str">
        <f>fossil!M85</f>
        <v>G483</v>
      </c>
      <c r="G232">
        <f>fossil!N85</f>
        <v>0</v>
      </c>
      <c r="J232"/>
      <c r="K232"/>
      <c r="L232"/>
      <c r="M232"/>
      <c r="N232"/>
      <c r="Q232"/>
      <c r="R232"/>
      <c r="S232"/>
      <c r="T232"/>
      <c r="U232"/>
      <c r="V232" s="101">
        <f t="shared" si="25"/>
        <v>1.6532125137753437</v>
      </c>
      <c r="W232" s="89">
        <f t="shared" si="26"/>
        <v>3.4172879000000003E-2</v>
      </c>
      <c r="X232" s="41">
        <f>'140°C'!J85</f>
        <v>4129</v>
      </c>
      <c r="Y232" s="41">
        <f>'140°C'!K85</f>
        <v>140</v>
      </c>
      <c r="Z232" s="41">
        <f>'140°C'!L85</f>
        <v>1</v>
      </c>
      <c r="AA232" s="41" t="str">
        <f>'140°C'!M85</f>
        <v>H398</v>
      </c>
      <c r="AB232" s="41" t="str">
        <f>'140°C'!N85</f>
        <v>NA</v>
      </c>
    </row>
    <row r="233" spans="1:28">
      <c r="A233" s="99">
        <f t="shared" si="23"/>
        <v>0.71173672425309975</v>
      </c>
      <c r="B233" s="100">
        <f t="shared" si="24"/>
        <v>1.6244307045225E-2</v>
      </c>
      <c r="C233">
        <f>fossil!J86</f>
        <v>3947</v>
      </c>
      <c r="D233" t="str">
        <f>fossil!K86</f>
        <v>NBG</v>
      </c>
      <c r="E233">
        <f>fossil!L86</f>
        <v>6</v>
      </c>
      <c r="F233" t="str">
        <f>fossil!M86</f>
        <v>G483</v>
      </c>
      <c r="G233">
        <f>fossil!N86</f>
        <v>0</v>
      </c>
      <c r="J233"/>
      <c r="K233"/>
      <c r="L233"/>
      <c r="M233"/>
      <c r="N233"/>
      <c r="Q233"/>
      <c r="R233"/>
      <c r="S233"/>
      <c r="T233"/>
      <c r="U233"/>
      <c r="V233" s="101">
        <f t="shared" si="25"/>
        <v>1.954242509439325</v>
      </c>
      <c r="W233" s="89">
        <f t="shared" si="26"/>
        <v>1.9925819000000001E-2</v>
      </c>
      <c r="X233" s="41">
        <f>'140°C'!J86</f>
        <v>4129</v>
      </c>
      <c r="Y233" s="41">
        <f>'140°C'!K86</f>
        <v>140</v>
      </c>
      <c r="Z233" s="41">
        <f>'140°C'!L86</f>
        <v>2</v>
      </c>
      <c r="AA233" s="41" t="str">
        <f>'140°C'!M86</f>
        <v>H398</v>
      </c>
      <c r="AB233" s="41" t="str">
        <f>'140°C'!N86</f>
        <v>NA</v>
      </c>
    </row>
    <row r="234" spans="1:28">
      <c r="A234" s="99">
        <f t="shared" si="23"/>
        <v>0.71173672425309975</v>
      </c>
      <c r="B234" s="100">
        <f t="shared" si="24"/>
        <v>1.6190970969570315E-2</v>
      </c>
      <c r="C234">
        <f>fossil!J87</f>
        <v>3948</v>
      </c>
      <c r="D234" t="str">
        <f>fossil!K87</f>
        <v>NBG</v>
      </c>
      <c r="E234">
        <f>fossil!L87</f>
        <v>6</v>
      </c>
      <c r="F234" t="str">
        <f>fossil!M87</f>
        <v>G483</v>
      </c>
      <c r="G234">
        <f>fossil!N87</f>
        <v>0</v>
      </c>
      <c r="J234"/>
      <c r="K234"/>
      <c r="L234"/>
      <c r="M234"/>
      <c r="N234"/>
      <c r="Q234"/>
      <c r="R234"/>
      <c r="S234"/>
      <c r="T234"/>
      <c r="U234"/>
      <c r="V234" s="101">
        <f t="shared" si="25"/>
        <v>1.954242509439325</v>
      </c>
      <c r="W234" s="89">
        <f t="shared" si="26"/>
        <v>2.9500815E-2</v>
      </c>
      <c r="X234" s="41">
        <f>'140°C'!J87</f>
        <v>4129</v>
      </c>
      <c r="Y234" s="41">
        <f>'140°C'!K87</f>
        <v>140</v>
      </c>
      <c r="Z234" s="41">
        <f>'140°C'!L87</f>
        <v>2</v>
      </c>
      <c r="AA234" s="41" t="str">
        <f>'140°C'!M87</f>
        <v>H398</v>
      </c>
      <c r="AB234" s="41" t="str">
        <f>'140°C'!N87</f>
        <v>NA</v>
      </c>
    </row>
    <row r="235" spans="1:28">
      <c r="A235" s="99">
        <f t="shared" si="23"/>
        <v>0.71173672425309975</v>
      </c>
      <c r="B235" s="100">
        <f t="shared" si="24"/>
        <v>1.6845620708985001E-2</v>
      </c>
      <c r="C235">
        <f>fossil!J88</f>
        <v>3949</v>
      </c>
      <c r="D235" t="str">
        <f>fossil!K88</f>
        <v>NBG</v>
      </c>
      <c r="E235">
        <f>fossil!L88</f>
        <v>6</v>
      </c>
      <c r="F235" t="str">
        <f>fossil!M88</f>
        <v>G483</v>
      </c>
      <c r="G235">
        <f>fossil!N88</f>
        <v>0</v>
      </c>
      <c r="J235"/>
      <c r="K235"/>
      <c r="L235"/>
      <c r="M235"/>
      <c r="N235"/>
      <c r="Q235"/>
      <c r="R235"/>
      <c r="S235"/>
      <c r="T235"/>
      <c r="U235"/>
      <c r="V235" s="101">
        <f t="shared" si="25"/>
        <v>2.255272505103306</v>
      </c>
      <c r="W235" s="89">
        <f t="shared" si="26"/>
        <v>3.7721146999999997E-2</v>
      </c>
      <c r="X235" s="41">
        <f>'140°C'!J88</f>
        <v>4129</v>
      </c>
      <c r="Y235" s="41">
        <f>'140°C'!K88</f>
        <v>140</v>
      </c>
      <c r="Z235" s="41">
        <f>'140°C'!L88</f>
        <v>4</v>
      </c>
      <c r="AA235" s="41" t="str">
        <f>'140°C'!M88</f>
        <v>H398</v>
      </c>
      <c r="AB235" s="41" t="str">
        <f>'140°C'!N88</f>
        <v>NA</v>
      </c>
    </row>
    <row r="236" spans="1:28">
      <c r="A236" s="99">
        <f t="shared" si="23"/>
        <v>0.65236858398131603</v>
      </c>
      <c r="B236" s="100">
        <f t="shared" si="24"/>
        <v>1.7846760682037652E-2</v>
      </c>
      <c r="C236">
        <f>fossil!J89</f>
        <v>3950</v>
      </c>
      <c r="D236" t="str">
        <f>fossil!K89</f>
        <v>NBG</v>
      </c>
      <c r="E236">
        <f>fossil!L89</f>
        <v>8</v>
      </c>
      <c r="F236" t="str">
        <f>fossil!M89</f>
        <v>G483</v>
      </c>
      <c r="G236">
        <f>fossil!N89</f>
        <v>0</v>
      </c>
      <c r="J236"/>
      <c r="K236"/>
      <c r="L236"/>
      <c r="M236"/>
      <c r="N236"/>
      <c r="Q236"/>
      <c r="R236"/>
      <c r="S236"/>
      <c r="T236"/>
      <c r="U236"/>
      <c r="V236" s="101">
        <f t="shared" si="25"/>
        <v>2.255272505103306</v>
      </c>
      <c r="W236" s="89">
        <f t="shared" si="26"/>
        <v>3.6799467000000002E-2</v>
      </c>
      <c r="X236" s="41">
        <f>'140°C'!J89</f>
        <v>4129</v>
      </c>
      <c r="Y236" s="41">
        <f>'140°C'!K89</f>
        <v>140</v>
      </c>
      <c r="Z236" s="41">
        <f>'140°C'!L89</f>
        <v>4</v>
      </c>
      <c r="AA236" s="41" t="str">
        <f>'140°C'!M89</f>
        <v>H398</v>
      </c>
      <c r="AB236" s="41" t="str">
        <f>'140°C'!N89</f>
        <v>NA</v>
      </c>
    </row>
    <row r="237" spans="1:28">
      <c r="A237" s="99">
        <f t="shared" si="23"/>
        <v>0.65236858398131603</v>
      </c>
      <c r="B237" s="100">
        <f t="shared" si="24"/>
        <v>1.5949309212696036E-2</v>
      </c>
      <c r="C237">
        <f>fossil!J90</f>
        <v>3951</v>
      </c>
      <c r="D237" t="str">
        <f>fossil!K90</f>
        <v>NBG</v>
      </c>
      <c r="E237">
        <f>fossil!L90</f>
        <v>8</v>
      </c>
      <c r="F237" t="str">
        <f>fossil!M90</f>
        <v>G483</v>
      </c>
      <c r="G237">
        <f>fossil!N90</f>
        <v>0</v>
      </c>
      <c r="J237"/>
      <c r="K237"/>
      <c r="L237"/>
      <c r="M237"/>
      <c r="N237"/>
      <c r="Q237"/>
      <c r="R237"/>
      <c r="S237"/>
      <c r="T237"/>
      <c r="U237"/>
      <c r="V237" s="101">
        <f t="shared" si="25"/>
        <v>2.4313637641589874</v>
      </c>
      <c r="W237" s="89">
        <f t="shared" si="26"/>
        <v>4.1854680999999998E-2</v>
      </c>
      <c r="X237" s="41">
        <f>'140°C'!J90</f>
        <v>4129</v>
      </c>
      <c r="Y237" s="41">
        <f>'140°C'!K90</f>
        <v>140</v>
      </c>
      <c r="Z237" s="41">
        <f>'140°C'!L90</f>
        <v>6</v>
      </c>
      <c r="AA237" s="41" t="str">
        <f>'140°C'!M90</f>
        <v>H398</v>
      </c>
      <c r="AB237" s="41" t="str">
        <f>'140°C'!N90</f>
        <v>NA</v>
      </c>
    </row>
    <row r="238" spans="1:28">
      <c r="A238" s="99">
        <f t="shared" si="23"/>
        <v>0.65236858398131603</v>
      </c>
      <c r="B238" s="100">
        <f t="shared" si="24"/>
        <v>1.7391745100153989E-2</v>
      </c>
      <c r="C238">
        <f>fossil!J91</f>
        <v>3952</v>
      </c>
      <c r="D238" t="str">
        <f>fossil!K91</f>
        <v>NBG</v>
      </c>
      <c r="E238">
        <f>fossil!L91</f>
        <v>8</v>
      </c>
      <c r="F238" t="str">
        <f>fossil!M91</f>
        <v>G483</v>
      </c>
      <c r="G238">
        <f>fossil!N91</f>
        <v>0</v>
      </c>
      <c r="J238"/>
      <c r="K238"/>
      <c r="L238"/>
      <c r="M238"/>
      <c r="N238"/>
      <c r="Q238"/>
      <c r="R238"/>
      <c r="S238"/>
      <c r="T238"/>
      <c r="U238"/>
      <c r="V238" s="101">
        <f t="shared" si="25"/>
        <v>2.4313637641589874</v>
      </c>
      <c r="W238" s="89">
        <f t="shared" si="26"/>
        <v>3.7418701999999998E-2</v>
      </c>
      <c r="X238" s="41">
        <f>'140°C'!J91</f>
        <v>4129</v>
      </c>
      <c r="Y238" s="41">
        <f>'140°C'!K91</f>
        <v>140</v>
      </c>
      <c r="Z238" s="41">
        <f>'140°C'!L91</f>
        <v>6</v>
      </c>
      <c r="AA238" s="41" t="str">
        <f>'140°C'!M91</f>
        <v>H398</v>
      </c>
      <c r="AB238" s="41" t="str">
        <f>'140°C'!N91</f>
        <v>NA</v>
      </c>
    </row>
    <row r="239" spans="1:28">
      <c r="A239" s="99">
        <f t="shared" si="23"/>
        <v>0.65236858398131603</v>
      </c>
      <c r="B239" s="100">
        <f t="shared" si="24"/>
        <v>1.5979792853708874E-2</v>
      </c>
      <c r="C239">
        <f>fossil!J92</f>
        <v>3953</v>
      </c>
      <c r="D239" t="str">
        <f>fossil!K92</f>
        <v>NBG</v>
      </c>
      <c r="E239">
        <f>fossil!L92</f>
        <v>8</v>
      </c>
      <c r="F239" t="str">
        <f>fossil!M92</f>
        <v>G483</v>
      </c>
      <c r="G239">
        <f>fossil!N92</f>
        <v>0</v>
      </c>
      <c r="J239"/>
      <c r="K239"/>
      <c r="L239"/>
      <c r="M239"/>
      <c r="N239"/>
      <c r="Q239"/>
      <c r="R239"/>
      <c r="S239"/>
      <c r="T239"/>
      <c r="U239"/>
      <c r="V239" s="101">
        <f t="shared" si="25"/>
        <v>2.5563025007672873</v>
      </c>
      <c r="W239" s="89">
        <f t="shared" si="26"/>
        <v>4.8510269000000002E-2</v>
      </c>
      <c r="X239" s="41">
        <f>'140°C'!J92</f>
        <v>4129</v>
      </c>
      <c r="Y239" s="41">
        <f>'140°C'!K92</f>
        <v>140</v>
      </c>
      <c r="Z239" s="41">
        <f>'140°C'!L92</f>
        <v>8</v>
      </c>
      <c r="AA239" s="41" t="str">
        <f>'140°C'!M92</f>
        <v>H398</v>
      </c>
      <c r="AB239" s="41" t="str">
        <f>'140°C'!N92</f>
        <v>NA</v>
      </c>
    </row>
    <row r="240" spans="1:28">
      <c r="A240" s="99">
        <f t="shared" si="23"/>
        <v>0.65236858398131603</v>
      </c>
      <c r="B240" s="100">
        <f t="shared" si="24"/>
        <v>1.6786882116221577E-2</v>
      </c>
      <c r="C240">
        <f>fossil!J93</f>
        <v>3954</v>
      </c>
      <c r="D240" t="str">
        <f>fossil!K93</f>
        <v>NBG</v>
      </c>
      <c r="E240">
        <f>fossil!L93</f>
        <v>8</v>
      </c>
      <c r="F240" t="str">
        <f>fossil!M93</f>
        <v>G483</v>
      </c>
      <c r="G240">
        <f>fossil!N93</f>
        <v>0</v>
      </c>
      <c r="J240"/>
      <c r="K240"/>
      <c r="L240"/>
      <c r="M240"/>
      <c r="N240"/>
      <c r="Q240"/>
      <c r="R240"/>
      <c r="S240"/>
      <c r="T240"/>
      <c r="U240"/>
      <c r="V240" s="101">
        <f t="shared" si="25"/>
        <v>2.5563025007672873</v>
      </c>
      <c r="W240" s="89">
        <f t="shared" si="26"/>
        <v>4.9305562999999997E-2</v>
      </c>
      <c r="X240" s="41">
        <f>'140°C'!J93</f>
        <v>4129</v>
      </c>
      <c r="Y240" s="41">
        <f>'140°C'!K93</f>
        <v>140</v>
      </c>
      <c r="Z240" s="41">
        <f>'140°C'!L93</f>
        <v>8</v>
      </c>
      <c r="AA240" s="41" t="str">
        <f>'140°C'!M93</f>
        <v>H398</v>
      </c>
      <c r="AB240" s="41" t="str">
        <f>'140°C'!N93</f>
        <v>NA</v>
      </c>
    </row>
    <row r="241" spans="1:28">
      <c r="A241" s="99">
        <f t="shared" si="23"/>
        <v>0.65236858398131603</v>
      </c>
      <c r="B241" s="100">
        <f t="shared" si="24"/>
        <v>1.7280151535187232E-2</v>
      </c>
      <c r="C241">
        <f>fossil!J94</f>
        <v>3955</v>
      </c>
      <c r="D241" t="str">
        <f>fossil!K94</f>
        <v>NBG</v>
      </c>
      <c r="E241">
        <f>fossil!L94</f>
        <v>8</v>
      </c>
      <c r="F241" t="str">
        <f>fossil!M94</f>
        <v>G483</v>
      </c>
      <c r="G241">
        <f>fossil!N94</f>
        <v>0</v>
      </c>
      <c r="J241"/>
      <c r="K241"/>
      <c r="L241"/>
      <c r="M241"/>
      <c r="N241"/>
      <c r="Q241"/>
      <c r="R241"/>
      <c r="S241"/>
      <c r="T241"/>
      <c r="U241"/>
      <c r="V241" s="101">
        <f t="shared" si="25"/>
        <v>3.0334237554869499</v>
      </c>
      <c r="W241" s="89">
        <f t="shared" si="26"/>
        <v>6.6925819999999997E-2</v>
      </c>
      <c r="X241" s="41">
        <f>'140°C'!J94</f>
        <v>4129</v>
      </c>
      <c r="Y241" s="41">
        <f>'140°C'!K94</f>
        <v>140</v>
      </c>
      <c r="Z241" s="41">
        <f>'140°C'!L94</f>
        <v>24</v>
      </c>
      <c r="AA241" s="41" t="str">
        <f>'140°C'!M94</f>
        <v>H398</v>
      </c>
      <c r="AB241" s="41" t="str">
        <f>'140°C'!N94</f>
        <v>NA</v>
      </c>
    </row>
    <row r="242" spans="1:28">
      <c r="A242" s="99">
        <f t="shared" si="23"/>
        <v>0.65236858398131603</v>
      </c>
      <c r="B242" s="100">
        <f t="shared" si="24"/>
        <v>1.5877471810872828E-2</v>
      </c>
      <c r="C242">
        <f>fossil!J95</f>
        <v>3956</v>
      </c>
      <c r="D242" t="str">
        <f>fossil!K95</f>
        <v>NBG</v>
      </c>
      <c r="E242">
        <f>fossil!L95</f>
        <v>8</v>
      </c>
      <c r="F242" t="str">
        <f>fossil!M95</f>
        <v>G483</v>
      </c>
      <c r="G242">
        <f>fossil!N95</f>
        <v>0</v>
      </c>
      <c r="J242"/>
      <c r="K242"/>
      <c r="L242"/>
      <c r="M242"/>
      <c r="N242"/>
      <c r="Q242"/>
      <c r="R242"/>
      <c r="S242"/>
      <c r="T242"/>
      <c r="U242"/>
      <c r="V242" s="101">
        <f t="shared" si="25"/>
        <v>3.0334237554869499</v>
      </c>
      <c r="W242" s="89">
        <f t="shared" si="26"/>
        <v>6.0961939E-2</v>
      </c>
      <c r="X242" s="41">
        <f>'140°C'!J95</f>
        <v>4129</v>
      </c>
      <c r="Y242" s="41">
        <f>'140°C'!K95</f>
        <v>140</v>
      </c>
      <c r="Z242" s="41">
        <f>'140°C'!L95</f>
        <v>24</v>
      </c>
      <c r="AA242" s="41" t="str">
        <f>'140°C'!M95</f>
        <v>H398</v>
      </c>
      <c r="AB242" s="41" t="str">
        <f>'140°C'!N95</f>
        <v>NA</v>
      </c>
    </row>
    <row r="243" spans="1:28">
      <c r="A243" s="99">
        <f t="shared" si="23"/>
        <v>0.65236858398131603</v>
      </c>
      <c r="B243" s="100">
        <f t="shared" si="24"/>
        <v>1.6249189159375649E-2</v>
      </c>
      <c r="C243">
        <f>fossil!J96</f>
        <v>3967</v>
      </c>
      <c r="D243" t="str">
        <f>fossil!K96</f>
        <v>NBG</v>
      </c>
      <c r="E243">
        <f>fossil!L96</f>
        <v>8</v>
      </c>
      <c r="F243" t="str">
        <f>fossil!M96</f>
        <v>G483</v>
      </c>
      <c r="G243">
        <f>fossil!N96</f>
        <v>0</v>
      </c>
      <c r="J243"/>
      <c r="K243"/>
      <c r="L243"/>
      <c r="M243"/>
      <c r="N243"/>
      <c r="Q243"/>
      <c r="R243"/>
      <c r="S243"/>
      <c r="T243"/>
      <c r="U243"/>
      <c r="V243" s="101">
        <f t="shared" si="25"/>
        <v>3.3344537511509307</v>
      </c>
      <c r="W243" s="89">
        <f t="shared" si="26"/>
        <v>6.8785529999999998E-2</v>
      </c>
      <c r="X243" s="41">
        <f>'140°C'!J96</f>
        <v>4129</v>
      </c>
      <c r="Y243" s="41">
        <f>'140°C'!K96</f>
        <v>140</v>
      </c>
      <c r="Z243" s="41">
        <f>'140°C'!L96</f>
        <v>48</v>
      </c>
      <c r="AA243" s="41" t="str">
        <f>'140°C'!M96</f>
        <v>G483</v>
      </c>
      <c r="AB243" s="41" t="str">
        <f>'140°C'!N96</f>
        <v>NA</v>
      </c>
    </row>
    <row r="244" spans="1:28">
      <c r="A244" s="99">
        <f t="shared" si="23"/>
        <v>0.81056611086453667</v>
      </c>
      <c r="B244" s="100">
        <f t="shared" si="24"/>
        <v>1.5272363215793217E-2</v>
      </c>
      <c r="C244">
        <f>fossil!J97</f>
        <v>4544</v>
      </c>
      <c r="D244" t="str">
        <f>fossil!K97</f>
        <v>NQS</v>
      </c>
      <c r="E244">
        <f>fossil!L97</f>
        <v>4</v>
      </c>
      <c r="F244" t="str">
        <f>fossil!M97</f>
        <v>H402</v>
      </c>
      <c r="G244">
        <f>fossil!N97</f>
        <v>0</v>
      </c>
      <c r="J244"/>
      <c r="K244"/>
      <c r="L244"/>
      <c r="M244"/>
      <c r="N244"/>
      <c r="Q244"/>
      <c r="R244"/>
      <c r="S244"/>
      <c r="T244"/>
      <c r="U244"/>
      <c r="V244" s="101">
        <f t="shared" si="25"/>
        <v>3.3344537511509307</v>
      </c>
      <c r="W244" s="89">
        <f t="shared" si="26"/>
        <v>6.3689951999999994E-2</v>
      </c>
      <c r="X244" s="41">
        <f>'140°C'!J97</f>
        <v>4129</v>
      </c>
      <c r="Y244" s="41">
        <f>'140°C'!K97</f>
        <v>140</v>
      </c>
      <c r="Z244" s="41">
        <f>'140°C'!L97</f>
        <v>48</v>
      </c>
      <c r="AA244" s="41" t="str">
        <f>'140°C'!M97</f>
        <v>G483</v>
      </c>
      <c r="AB244" s="41" t="str">
        <f>'140°C'!N97</f>
        <v>NA</v>
      </c>
    </row>
    <row r="245" spans="1:28">
      <c r="A245" s="99">
        <f t="shared" si="23"/>
        <v>0.81056611086453667</v>
      </c>
      <c r="B245" s="100">
        <f t="shared" si="24"/>
        <v>1.9592004406061021E-2</v>
      </c>
      <c r="C245">
        <f>fossil!J98</f>
        <v>4545</v>
      </c>
      <c r="D245" t="str">
        <f>fossil!K98</f>
        <v>NQS</v>
      </c>
      <c r="E245">
        <f>fossil!L98</f>
        <v>4</v>
      </c>
      <c r="F245" t="str">
        <f>fossil!M98</f>
        <v>H402</v>
      </c>
      <c r="G245">
        <f>fossil!N98</f>
        <v>0</v>
      </c>
      <c r="J245"/>
      <c r="K245"/>
      <c r="L245"/>
      <c r="M245"/>
      <c r="N245"/>
      <c r="P245"/>
      <c r="Q245"/>
      <c r="R245"/>
      <c r="S245"/>
      <c r="T245"/>
      <c r="V245" s="101">
        <f t="shared" si="25"/>
        <v>3.3344537511509307</v>
      </c>
      <c r="W245" s="89">
        <f t="shared" si="26"/>
        <v>5.0849456000000001E-2</v>
      </c>
      <c r="X245" s="41">
        <f>'140°C'!J98</f>
        <v>4129</v>
      </c>
      <c r="Y245" s="41">
        <f>'140°C'!K98</f>
        <v>140</v>
      </c>
      <c r="Z245" s="41">
        <f>'140°C'!L98</f>
        <v>48</v>
      </c>
      <c r="AA245" s="41" t="str">
        <f>'140°C'!M98</f>
        <v>H398</v>
      </c>
      <c r="AB245" s="41" t="str">
        <f>'140°C'!N98</f>
        <v>NA</v>
      </c>
    </row>
    <row r="246" spans="1:28">
      <c r="A246" s="99">
        <f t="shared" si="23"/>
        <v>0.81056611086453667</v>
      </c>
      <c r="B246" s="100">
        <f t="shared" si="24"/>
        <v>1.589032136687599E-2</v>
      </c>
      <c r="C246">
        <f>fossil!J99</f>
        <v>4546</v>
      </c>
      <c r="D246" t="str">
        <f>fossil!K99</f>
        <v>NQS</v>
      </c>
      <c r="E246">
        <f>fossil!L99</f>
        <v>4</v>
      </c>
      <c r="F246" t="str">
        <f>fossil!M99</f>
        <v>H402</v>
      </c>
      <c r="G246">
        <f>fossil!N99</f>
        <v>0</v>
      </c>
      <c r="J246"/>
      <c r="K246"/>
      <c r="L246"/>
      <c r="M246"/>
      <c r="N246"/>
      <c r="P246"/>
      <c r="Q246"/>
      <c r="R246"/>
      <c r="S246"/>
      <c r="T246"/>
      <c r="V246" s="101">
        <f t="shared" si="25"/>
        <v>3.3344537511509307</v>
      </c>
      <c r="W246" s="89">
        <f t="shared" si="26"/>
        <v>6.6136535999999996E-2</v>
      </c>
      <c r="X246" s="41">
        <f>'140°C'!J99</f>
        <v>4129</v>
      </c>
      <c r="Y246" s="41">
        <f>'140°C'!K99</f>
        <v>140</v>
      </c>
      <c r="Z246" s="41">
        <f>'140°C'!L99</f>
        <v>48</v>
      </c>
      <c r="AA246" s="41" t="str">
        <f>'140°C'!M99</f>
        <v>H398</v>
      </c>
      <c r="AB246" s="41" t="str">
        <f>'140°C'!N99</f>
        <v>NA</v>
      </c>
    </row>
    <row r="247" spans="1:28">
      <c r="A247" s="99">
        <f t="shared" si="23"/>
        <v>0.81056611086453667</v>
      </c>
      <c r="B247" s="100">
        <f t="shared" si="24"/>
        <v>1.4593094714262449E-2</v>
      </c>
      <c r="C247">
        <f>fossil!J100</f>
        <v>4547</v>
      </c>
      <c r="D247" t="str">
        <f>fossil!K100</f>
        <v>NQS</v>
      </c>
      <c r="E247">
        <f>fossil!L100</f>
        <v>4</v>
      </c>
      <c r="F247" t="str">
        <f>fossil!M100</f>
        <v>H402</v>
      </c>
      <c r="G247">
        <f>fossil!N100</f>
        <v>0</v>
      </c>
      <c r="J247"/>
      <c r="K247"/>
      <c r="L247"/>
      <c r="M247"/>
      <c r="N247"/>
      <c r="P247"/>
      <c r="Q247"/>
      <c r="R247"/>
      <c r="S247"/>
      <c r="T247"/>
      <c r="V247" s="101">
        <f t="shared" si="25"/>
        <v>3.510545010206612</v>
      </c>
      <c r="W247" s="89">
        <f t="shared" si="26"/>
        <v>6.9813451999999998E-2</v>
      </c>
      <c r="X247" s="41">
        <f>'140°C'!J100</f>
        <v>4129</v>
      </c>
      <c r="Y247" s="41">
        <f>'140°C'!K100</f>
        <v>140</v>
      </c>
      <c r="Z247" s="41">
        <f>'140°C'!L100</f>
        <v>72</v>
      </c>
      <c r="AA247" s="41" t="str">
        <f>'140°C'!M100</f>
        <v>H398</v>
      </c>
      <c r="AB247" s="41" t="str">
        <f>'140°C'!N100</f>
        <v>NA</v>
      </c>
    </row>
    <row r="248" spans="1:28">
      <c r="A248" s="99">
        <f t="shared" si="23"/>
        <v>0.94827913550926557</v>
      </c>
      <c r="B248" s="100">
        <f t="shared" si="24"/>
        <v>1.5668392503699918E-2</v>
      </c>
      <c r="C248" t="str">
        <f>fossil!J101</f>
        <v>3958-1</v>
      </c>
      <c r="D248" t="str">
        <f>fossil!K101</f>
        <v>CTB</v>
      </c>
      <c r="E248" t="str">
        <f>fossil!L101</f>
        <v>NA</v>
      </c>
      <c r="F248" t="str">
        <f>fossil!M101</f>
        <v>H391</v>
      </c>
      <c r="G248">
        <f>fossil!N101</f>
        <v>0</v>
      </c>
      <c r="J248"/>
      <c r="K248"/>
      <c r="L248"/>
      <c r="M248"/>
      <c r="N248"/>
      <c r="P248"/>
      <c r="Q248"/>
      <c r="R248"/>
      <c r="S248"/>
      <c r="T248"/>
      <c r="V248" s="101">
        <f t="shared" si="25"/>
        <v>3.510545010206612</v>
      </c>
      <c r="W248" s="89">
        <f t="shared" si="26"/>
        <v>8.0116537000000002E-2</v>
      </c>
      <c r="X248" s="41">
        <f>'140°C'!J101</f>
        <v>4129</v>
      </c>
      <c r="Y248" s="41">
        <f>'140°C'!K101</f>
        <v>140</v>
      </c>
      <c r="Z248" s="41">
        <f>'140°C'!L101</f>
        <v>72</v>
      </c>
      <c r="AA248" s="41" t="str">
        <f>'140°C'!M101</f>
        <v>H398</v>
      </c>
      <c r="AB248" s="41" t="str">
        <f>'140°C'!N101</f>
        <v>NA</v>
      </c>
    </row>
    <row r="249" spans="1:28">
      <c r="A249" s="99">
        <f t="shared" si="23"/>
        <v>0.94827913550926557</v>
      </c>
      <c r="B249" s="100">
        <f t="shared" si="24"/>
        <v>1.7626379117552077E-2</v>
      </c>
      <c r="C249" t="str">
        <f>fossil!J102</f>
        <v>3958-2</v>
      </c>
      <c r="D249" t="str">
        <f>fossil!K102</f>
        <v>CTB</v>
      </c>
      <c r="E249" t="str">
        <f>fossil!L102</f>
        <v>NA</v>
      </c>
      <c r="F249" t="str">
        <f>fossil!M102</f>
        <v>G483</v>
      </c>
      <c r="G249">
        <f>fossil!N102</f>
        <v>0</v>
      </c>
      <c r="J249"/>
      <c r="K249"/>
      <c r="L249"/>
      <c r="M249"/>
      <c r="N249"/>
      <c r="O249"/>
      <c r="V249" s="101">
        <f t="shared" si="25"/>
        <v>3.6354837468149119</v>
      </c>
      <c r="W249" s="89">
        <f t="shared" si="26"/>
        <v>8.0012367000000001E-2</v>
      </c>
      <c r="X249" s="41">
        <f>'140°C'!J102</f>
        <v>4129</v>
      </c>
      <c r="Y249" s="41">
        <f>'140°C'!K102</f>
        <v>140</v>
      </c>
      <c r="Z249" s="41">
        <f>'140°C'!L102</f>
        <v>96</v>
      </c>
      <c r="AA249" s="41" t="str">
        <f>'140°C'!M102</f>
        <v>H398</v>
      </c>
      <c r="AB249" s="41" t="str">
        <f>'140°C'!N102</f>
        <v>NA</v>
      </c>
    </row>
    <row r="250" spans="1:28">
      <c r="A250" s="99">
        <f t="shared" si="23"/>
        <v>1.0610324580451267</v>
      </c>
      <c r="B250" s="100">
        <f t="shared" si="24"/>
        <v>1.5724654517511046E-2</v>
      </c>
      <c r="C250">
        <f>fossil!J103</f>
        <v>4329</v>
      </c>
      <c r="D250" t="str">
        <f>fossil!K103</f>
        <v>HSS</v>
      </c>
      <c r="E250" t="str">
        <f>fossil!L103</f>
        <v>NA</v>
      </c>
      <c r="F250" t="str">
        <f>fossil!M103</f>
        <v>H402</v>
      </c>
      <c r="G250">
        <f>fossil!N103</f>
        <v>0</v>
      </c>
      <c r="J250"/>
      <c r="K250"/>
      <c r="L250"/>
      <c r="M250"/>
      <c r="N250"/>
      <c r="O250"/>
      <c r="V250" s="101">
        <f t="shared" si="25"/>
        <v>3.6354837468149119</v>
      </c>
      <c r="W250" s="89">
        <f t="shared" si="26"/>
        <v>8.6845522999999994E-2</v>
      </c>
      <c r="X250" s="41">
        <f>'140°C'!J103</f>
        <v>4129</v>
      </c>
      <c r="Y250" s="41">
        <f>'140°C'!K103</f>
        <v>140</v>
      </c>
      <c r="Z250" s="41">
        <f>'140°C'!L103</f>
        <v>96</v>
      </c>
      <c r="AA250" s="41" t="str">
        <f>'140°C'!M103</f>
        <v>H398</v>
      </c>
      <c r="AB250" s="41" t="str">
        <f>'140°C'!N103</f>
        <v>NA</v>
      </c>
    </row>
    <row r="251" spans="1:28">
      <c r="A251" s="99">
        <f t="shared" si="23"/>
        <v>1.0610324580451267</v>
      </c>
      <c r="B251" s="100">
        <f t="shared" si="24"/>
        <v>1.5666762042655696E-2</v>
      </c>
      <c r="C251">
        <f>fossil!J104</f>
        <v>4330</v>
      </c>
      <c r="D251" t="str">
        <f>fossil!K104</f>
        <v>HSS</v>
      </c>
      <c r="E251" t="str">
        <f>fossil!L104</f>
        <v>NA</v>
      </c>
      <c r="F251" t="str">
        <f>fossil!M104</f>
        <v>H402</v>
      </c>
      <c r="G251">
        <f>fossil!N104</f>
        <v>0</v>
      </c>
      <c r="J251"/>
      <c r="K251"/>
      <c r="L251"/>
      <c r="M251"/>
      <c r="N251"/>
      <c r="V251" s="101">
        <f t="shared" si="25"/>
        <v>3.7323937598229686</v>
      </c>
      <c r="W251" s="89">
        <f t="shared" si="26"/>
        <v>8.1619378000000006E-2</v>
      </c>
      <c r="X251" s="41">
        <f>'140°C'!J104</f>
        <v>4129</v>
      </c>
      <c r="Y251" s="41">
        <f>'140°C'!K104</f>
        <v>140</v>
      </c>
      <c r="Z251" s="41">
        <f>'140°C'!L104</f>
        <v>120</v>
      </c>
      <c r="AA251" s="41" t="str">
        <f>'140°C'!M104</f>
        <v>H398</v>
      </c>
      <c r="AB251" s="41" t="str">
        <f>'140°C'!N104</f>
        <v>NA</v>
      </c>
    </row>
    <row r="252" spans="1:28">
      <c r="A252" s="99">
        <f t="shared" si="23"/>
        <v>1.0610324580451267</v>
      </c>
      <c r="B252" s="100">
        <f t="shared" si="24"/>
        <v>1.5720257386859934E-2</v>
      </c>
      <c r="C252">
        <f>fossil!J105</f>
        <v>4331</v>
      </c>
      <c r="D252" t="str">
        <f>fossil!K105</f>
        <v>HSS</v>
      </c>
      <c r="E252" t="str">
        <f>fossil!L105</f>
        <v>NA</v>
      </c>
      <c r="F252" t="str">
        <f>fossil!M105</f>
        <v>H402</v>
      </c>
      <c r="G252">
        <f>fossil!N105</f>
        <v>0</v>
      </c>
      <c r="K252"/>
      <c r="L252"/>
      <c r="M252"/>
      <c r="N252"/>
      <c r="V252" s="101">
        <f t="shared" si="25"/>
        <v>3.7323937598229686</v>
      </c>
      <c r="W252" s="89">
        <f t="shared" si="26"/>
        <v>8.3572048999999995E-2</v>
      </c>
      <c r="X252" s="41">
        <f>'140°C'!J105</f>
        <v>4129</v>
      </c>
      <c r="Y252" s="41">
        <f>'140°C'!K105</f>
        <v>140</v>
      </c>
      <c r="Z252" s="41">
        <f>'140°C'!L105</f>
        <v>120</v>
      </c>
      <c r="AA252" s="41" t="str">
        <f>'140°C'!M105</f>
        <v>H398</v>
      </c>
      <c r="AB252" s="41" t="str">
        <f>'140°C'!N105</f>
        <v>NA</v>
      </c>
    </row>
    <row r="253" spans="1:28">
      <c r="A253" s="99">
        <f t="shared" si="23"/>
        <v>1.0610324580451267</v>
      </c>
      <c r="B253" s="100">
        <f t="shared" si="24"/>
        <v>1.7664368616215058E-2</v>
      </c>
      <c r="C253">
        <f>fossil!J106</f>
        <v>4332</v>
      </c>
      <c r="D253" t="str">
        <f>fossil!K106</f>
        <v>HSS</v>
      </c>
      <c r="E253" t="str">
        <f>fossil!L106</f>
        <v>NA</v>
      </c>
      <c r="F253" t="str">
        <f>fossil!M106</f>
        <v>H402</v>
      </c>
      <c r="G253">
        <f>fossil!N106</f>
        <v>0</v>
      </c>
      <c r="K253"/>
      <c r="L253"/>
      <c r="M253"/>
      <c r="N253"/>
    </row>
    <row r="254" spans="1:28">
      <c r="A254" s="99">
        <f t="shared" si="23"/>
        <v>1.0610324580451267</v>
      </c>
      <c r="B254" s="100">
        <f t="shared" si="24"/>
        <v>1.9813884217240806E-2</v>
      </c>
      <c r="C254">
        <f>fossil!J107</f>
        <v>4333</v>
      </c>
      <c r="D254" t="str">
        <f>fossil!K107</f>
        <v>HSS</v>
      </c>
      <c r="E254" t="str">
        <f>fossil!L107</f>
        <v>NA</v>
      </c>
      <c r="F254" t="str">
        <f>fossil!M107</f>
        <v>H402</v>
      </c>
      <c r="G254">
        <f>fossil!N107</f>
        <v>0</v>
      </c>
      <c r="H254"/>
      <c r="I254"/>
      <c r="J254"/>
    </row>
    <row r="255" spans="1:28">
      <c r="A255" s="99">
        <f t="shared" si="23"/>
        <v>1.0610324580451267</v>
      </c>
      <c r="B255" s="100">
        <f t="shared" si="24"/>
        <v>1.7582859231129035E-2</v>
      </c>
      <c r="C255">
        <f>fossil!J108</f>
        <v>4335</v>
      </c>
      <c r="D255" t="str">
        <f>fossil!K108</f>
        <v>HSS</v>
      </c>
      <c r="E255" t="str">
        <f>fossil!L108</f>
        <v>NA</v>
      </c>
      <c r="F255" t="str">
        <f>fossil!M108</f>
        <v>H402</v>
      </c>
      <c r="G255">
        <f>fossil!N108</f>
        <v>0</v>
      </c>
      <c r="H255"/>
      <c r="I255"/>
      <c r="J255"/>
    </row>
    <row r="256" spans="1:28">
      <c r="A256" s="99">
        <f t="shared" si="23"/>
        <v>1.0610324580451267</v>
      </c>
      <c r="B256" s="100">
        <f t="shared" si="24"/>
        <v>1.5812955046372954E-2</v>
      </c>
      <c r="C256">
        <f>fossil!J109</f>
        <v>4336</v>
      </c>
      <c r="D256" t="str">
        <f>fossil!K109</f>
        <v>HSS</v>
      </c>
      <c r="E256" t="str">
        <f>fossil!L109</f>
        <v>NA</v>
      </c>
      <c r="F256" t="str">
        <f>fossil!M109</f>
        <v>H402</v>
      </c>
      <c r="G256">
        <f>fossil!N109</f>
        <v>0</v>
      </c>
      <c r="H256"/>
      <c r="I256"/>
      <c r="J256"/>
    </row>
    <row r="257" spans="1:10">
      <c r="A257" s="99">
        <f t="shared" si="23"/>
        <v>1.0610324580451267</v>
      </c>
      <c r="B257" s="100">
        <f t="shared" si="24"/>
        <v>1.5810835844730545E-2</v>
      </c>
      <c r="C257">
        <f>fossil!J110</f>
        <v>4337</v>
      </c>
      <c r="D257" t="str">
        <f>fossil!K110</f>
        <v>HSS</v>
      </c>
      <c r="E257" t="str">
        <f>fossil!L110</f>
        <v>NA</v>
      </c>
      <c r="F257" t="str">
        <f>fossil!M110</f>
        <v>H402</v>
      </c>
      <c r="G257">
        <f>fossil!N110</f>
        <v>0</v>
      </c>
      <c r="H257"/>
      <c r="I257"/>
      <c r="J257"/>
    </row>
    <row r="258" spans="1:10">
      <c r="A258" s="99">
        <f t="shared" si="23"/>
        <v>1.0610324580451267</v>
      </c>
      <c r="B258" s="100">
        <f t="shared" si="24"/>
        <v>1.685526466649977E-2</v>
      </c>
      <c r="C258">
        <f>fossil!J111</f>
        <v>4338</v>
      </c>
      <c r="D258" t="str">
        <f>fossil!K111</f>
        <v>HSS</v>
      </c>
      <c r="E258" t="str">
        <f>fossil!L111</f>
        <v>NA</v>
      </c>
      <c r="F258" t="str">
        <f>fossil!M111</f>
        <v>H402</v>
      </c>
      <c r="G258">
        <f>fossil!N111</f>
        <v>0</v>
      </c>
      <c r="H258"/>
      <c r="I258"/>
      <c r="J258"/>
    </row>
    <row r="259" spans="1:10">
      <c r="A259" s="99">
        <f t="shared" si="23"/>
        <v>1.0266012428357527</v>
      </c>
      <c r="B259" s="100">
        <f t="shared" si="24"/>
        <v>1.6225180548635761E-2</v>
      </c>
      <c r="C259">
        <f>fossil!J112</f>
        <v>5169</v>
      </c>
      <c r="D259" t="str">
        <f>fossil!K112</f>
        <v>BKA</v>
      </c>
      <c r="E259">
        <f>fossil!L112</f>
        <v>1</v>
      </c>
      <c r="F259" t="str">
        <f>fossil!M112</f>
        <v>H429</v>
      </c>
      <c r="G259">
        <f>fossil!N112</f>
        <v>0</v>
      </c>
      <c r="H259"/>
      <c r="I259"/>
      <c r="J259"/>
    </row>
    <row r="260" spans="1:10">
      <c r="A260" s="99">
        <f t="shared" si="23"/>
        <v>0.96922313975093555</v>
      </c>
      <c r="B260" s="100">
        <f t="shared" si="24"/>
        <v>1.5293436319696159E-2</v>
      </c>
      <c r="C260">
        <f>fossil!J113</f>
        <v>5170</v>
      </c>
      <c r="D260" t="str">
        <f>fossil!K113</f>
        <v>BKA</v>
      </c>
      <c r="E260">
        <f>fossil!L113</f>
        <v>2</v>
      </c>
      <c r="F260" t="str">
        <f>fossil!M113</f>
        <v>H429</v>
      </c>
      <c r="G260">
        <f>fossil!N113</f>
        <v>0</v>
      </c>
      <c r="H260"/>
      <c r="I260"/>
      <c r="J260"/>
    </row>
    <row r="261" spans="1:10">
      <c r="A261" s="99">
        <f t="shared" si="23"/>
        <v>0.96922313975093555</v>
      </c>
      <c r="B261" s="100">
        <f t="shared" si="24"/>
        <v>1.3092686804564001E-2</v>
      </c>
      <c r="C261">
        <f>fossil!J114</f>
        <v>5171</v>
      </c>
      <c r="D261" t="str">
        <f>fossil!K114</f>
        <v>BKA</v>
      </c>
      <c r="E261">
        <f>fossil!L114</f>
        <v>2</v>
      </c>
      <c r="F261" t="str">
        <f>fossil!M114</f>
        <v>H429</v>
      </c>
      <c r="G261">
        <f>fossil!N114</f>
        <v>0</v>
      </c>
      <c r="H261"/>
      <c r="I261"/>
      <c r="J261"/>
    </row>
    <row r="262" spans="1:10">
      <c r="A262" s="99">
        <f t="shared" si="23"/>
        <v>0.96387411119904309</v>
      </c>
      <c r="B262" s="100">
        <f t="shared" si="24"/>
        <v>1.4558553942799498E-2</v>
      </c>
      <c r="C262">
        <f>fossil!J115</f>
        <v>5172</v>
      </c>
      <c r="D262" t="str">
        <f>fossil!K115</f>
        <v>BKA</v>
      </c>
      <c r="E262">
        <f>fossil!L115</f>
        <v>2</v>
      </c>
      <c r="F262" t="str">
        <f>fossil!M115</f>
        <v>H429</v>
      </c>
      <c r="G262">
        <f>fossil!N115</f>
        <v>0</v>
      </c>
      <c r="H262"/>
      <c r="I262"/>
      <c r="J262"/>
    </row>
    <row r="263" spans="1:10">
      <c r="A263" s="99">
        <f t="shared" si="23"/>
        <v>0.96922313975093555</v>
      </c>
      <c r="B263" s="100">
        <f t="shared" si="24"/>
        <v>1.5947530734975124E-2</v>
      </c>
      <c r="C263">
        <f>fossil!J116</f>
        <v>5173</v>
      </c>
      <c r="D263" t="str">
        <f>fossil!K116</f>
        <v>BKA</v>
      </c>
      <c r="E263">
        <f>fossil!L116</f>
        <v>2</v>
      </c>
      <c r="F263" t="str">
        <f>fossil!M116</f>
        <v>H429</v>
      </c>
      <c r="G263">
        <f>fossil!N116</f>
        <v>0</v>
      </c>
      <c r="H263"/>
      <c r="I263"/>
      <c r="J263"/>
    </row>
    <row r="264" spans="1:10">
      <c r="A264" s="99">
        <f t="shared" si="23"/>
        <v>0.96922313975093555</v>
      </c>
      <c r="B264" s="100">
        <f t="shared" si="24"/>
        <v>1.5322226514399304E-2</v>
      </c>
      <c r="C264">
        <f>fossil!J117</f>
        <v>5174</v>
      </c>
      <c r="D264" t="str">
        <f>fossil!K117</f>
        <v>BKA</v>
      </c>
      <c r="E264">
        <f>fossil!L117</f>
        <v>2</v>
      </c>
      <c r="F264" t="str">
        <f>fossil!M117</f>
        <v>H430</v>
      </c>
      <c r="G264">
        <f>fossil!N117</f>
        <v>0</v>
      </c>
      <c r="H264"/>
      <c r="I264"/>
      <c r="J264"/>
    </row>
    <row r="265" spans="1:10">
      <c r="A265" s="99">
        <f t="shared" si="23"/>
        <v>0.96922313975093555</v>
      </c>
      <c r="B265" s="100">
        <f t="shared" si="24"/>
        <v>1.5370564681275857E-2</v>
      </c>
      <c r="C265">
        <f>fossil!J118</f>
        <v>5175</v>
      </c>
      <c r="D265" t="str">
        <f>fossil!K118</f>
        <v>BKA</v>
      </c>
      <c r="E265">
        <f>fossil!L118</f>
        <v>2</v>
      </c>
      <c r="F265" t="str">
        <f>fossil!M118</f>
        <v>H430</v>
      </c>
      <c r="G265">
        <f>fossil!N118</f>
        <v>0</v>
      </c>
    </row>
    <row r="266" spans="1:10">
      <c r="A266"/>
      <c r="B266"/>
      <c r="F266"/>
      <c r="G266"/>
    </row>
    <row r="267" spans="1:10">
      <c r="A267"/>
      <c r="B267"/>
      <c r="F267"/>
      <c r="G267"/>
    </row>
    <row r="268" spans="1:10">
      <c r="A268"/>
      <c r="B268"/>
      <c r="F268"/>
      <c r="G268"/>
    </row>
    <row r="269" spans="1:10">
      <c r="F269"/>
      <c r="G269"/>
    </row>
  </sheetData>
  <mergeCells count="2">
    <mergeCell ref="D4:D5"/>
    <mergeCell ref="B5:C5"/>
  </mergeCells>
  <conditionalFormatting sqref="B150:B265">
    <cfRule type="cellIs" dxfId="0" priority="1" operator="greaterThan">
      <formula>0.025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 enableFormatConditionsCalculation="0">
    <tabColor rgb="FF0070C0"/>
  </sheetPr>
  <dimension ref="A1:N40"/>
  <sheetViews>
    <sheetView workbookViewId="0">
      <selection activeCell="L3" sqref="L3:L40"/>
    </sheetView>
  </sheetViews>
  <sheetFormatPr defaultColWidth="11" defaultRowHeight="15.75"/>
  <cols>
    <col min="1" max="1" width="11" style="75"/>
    <col min="2" max="2" width="15.125" style="75" customWidth="1"/>
    <col min="3" max="9" width="16.125" style="75" customWidth="1"/>
    <col min="10" max="16384" width="11" style="75"/>
  </cols>
  <sheetData>
    <row r="1" spans="1:14">
      <c r="A1" s="75">
        <v>110</v>
      </c>
    </row>
    <row r="2" spans="1:14" ht="23.25">
      <c r="A2" s="76" t="str">
        <f>CONCATENATE(A1,"˚C")</f>
        <v>110˚C</v>
      </c>
      <c r="B2" s="77" t="str">
        <f>CONCATENATE('140°C'!B1," ","",'110°C'!$A$2)</f>
        <v>Asx 110˚C</v>
      </c>
      <c r="C2" s="77" t="str">
        <f>CONCATENATE('140°C'!C1," ","",'110°C'!$A$2)</f>
        <v>Glx 110˚C</v>
      </c>
      <c r="D2" s="78" t="str">
        <f>CONCATENATE('140°C'!D1," ","",'110°C'!$A$2)</f>
        <v>Ser 110˚C</v>
      </c>
      <c r="E2" s="79" t="str">
        <f>CONCATENATE('140°C'!E1," ","",'110°C'!$A$2)</f>
        <v>Ala 110˚C</v>
      </c>
      <c r="F2" s="79" t="str">
        <f>CONCATENATE('140°C'!F1," ","",'110°C'!$A$2)</f>
        <v>Val 110˚C</v>
      </c>
      <c r="G2" s="79" t="str">
        <f>CONCATENATE('140°C'!G1," ","",'110°C'!$A$2)</f>
        <v>Phe 110˚C</v>
      </c>
      <c r="H2" s="79" t="str">
        <f>CONCATENATE('140°C'!H1," ","",'110°C'!$A$2)</f>
        <v>Leu 110˚C</v>
      </c>
      <c r="I2" s="79" t="str">
        <f>CONCATENATE('140°C'!I1," ","",'110°C'!$A$2)</f>
        <v>Ile 110˚C</v>
      </c>
      <c r="J2" s="75" t="s">
        <v>74</v>
      </c>
    </row>
    <row r="3" spans="1:14">
      <c r="A3" s="70">
        <v>0</v>
      </c>
      <c r="B3" s="71">
        <v>8.0048182999999995E-2</v>
      </c>
      <c r="C3" s="71">
        <v>4.4849737000000001E-2</v>
      </c>
      <c r="D3" s="72">
        <v>7.4127250000000002E-3</v>
      </c>
      <c r="E3" s="73">
        <v>3.5277506E-2</v>
      </c>
      <c r="F3" s="73">
        <v>1.4617633E-2</v>
      </c>
      <c r="G3" s="73">
        <v>3.9170611000000001E-2</v>
      </c>
      <c r="H3" s="73">
        <v>4.7295123000000001E-2</v>
      </c>
      <c r="I3" s="73">
        <v>2.7243038000000001E-2</v>
      </c>
      <c r="J3" s="75">
        <v>2588</v>
      </c>
      <c r="K3" s="75">
        <v>0</v>
      </c>
      <c r="L3" s="75">
        <f>A3</f>
        <v>0</v>
      </c>
      <c r="M3" s="75" t="s">
        <v>100</v>
      </c>
      <c r="N3" s="75" t="s">
        <v>99</v>
      </c>
    </row>
    <row r="4" spans="1:14">
      <c r="A4" s="70">
        <v>0</v>
      </c>
      <c r="B4" s="71">
        <v>8.0332810000000004E-2</v>
      </c>
      <c r="C4" s="71">
        <v>4.4681327E-2</v>
      </c>
      <c r="D4" s="72">
        <v>8.1740719999999992E-3</v>
      </c>
      <c r="E4" s="73">
        <v>2.9937188E-2</v>
      </c>
      <c r="F4" s="73">
        <v>1.5739214000000001E-2</v>
      </c>
      <c r="G4" s="73">
        <v>4.1376841999999997E-2</v>
      </c>
      <c r="H4" s="73">
        <v>4.6276471E-2</v>
      </c>
      <c r="I4" s="73">
        <v>2.6510110999999999E-2</v>
      </c>
      <c r="J4" s="75">
        <v>2588</v>
      </c>
      <c r="K4" s="75">
        <v>0</v>
      </c>
      <c r="L4" s="75">
        <f t="shared" ref="L4:L40" si="0">A4</f>
        <v>0</v>
      </c>
      <c r="M4" s="75" t="s">
        <v>100</v>
      </c>
      <c r="N4" s="75" t="s">
        <v>99</v>
      </c>
    </row>
    <row r="5" spans="1:14">
      <c r="A5" s="70">
        <v>0</v>
      </c>
      <c r="B5" s="71">
        <v>7.5590325999999999E-2</v>
      </c>
      <c r="C5" s="71">
        <v>2.8802013000000001E-2</v>
      </c>
      <c r="D5" s="72">
        <v>8.3530949999999996E-3</v>
      </c>
      <c r="E5" s="73">
        <v>2.8853229000000001E-2</v>
      </c>
      <c r="F5" s="73">
        <v>1.2375621999999999E-2</v>
      </c>
      <c r="G5" s="73">
        <v>2.7327547000000001E-2</v>
      </c>
      <c r="H5" s="73">
        <v>2.6661689999999999E-3</v>
      </c>
      <c r="I5" s="73">
        <v>0.34585809000000001</v>
      </c>
      <c r="J5" s="75">
        <v>2588</v>
      </c>
      <c r="K5" s="75">
        <v>0</v>
      </c>
      <c r="L5" s="75">
        <f t="shared" si="0"/>
        <v>0</v>
      </c>
      <c r="M5" s="75" t="s">
        <v>96</v>
      </c>
      <c r="N5" s="75" t="s">
        <v>97</v>
      </c>
    </row>
    <row r="6" spans="1:14">
      <c r="A6" s="70">
        <v>0</v>
      </c>
      <c r="B6" s="71">
        <v>7.6307937000000006E-2</v>
      </c>
      <c r="C6" s="71">
        <v>3.0359223000000001E-2</v>
      </c>
      <c r="D6" s="72">
        <v>8.8133550000000001E-3</v>
      </c>
      <c r="E6" s="73">
        <v>8.4787874999999999E-2</v>
      </c>
      <c r="F6" s="73">
        <v>1.2136354E-2</v>
      </c>
      <c r="G6" s="73">
        <v>2.8973175E-2</v>
      </c>
      <c r="H6" s="73">
        <v>7.5478029999999996E-3</v>
      </c>
      <c r="I6" s="73">
        <v>0.19915899500000001</v>
      </c>
      <c r="J6" s="75">
        <v>2588</v>
      </c>
      <c r="K6" s="75">
        <v>0</v>
      </c>
      <c r="L6" s="75">
        <f t="shared" si="0"/>
        <v>0</v>
      </c>
      <c r="M6" s="75" t="s">
        <v>96</v>
      </c>
      <c r="N6" s="75" t="s">
        <v>97</v>
      </c>
    </row>
    <row r="7" spans="1:14">
      <c r="A7" s="70">
        <v>0</v>
      </c>
      <c r="B7" s="71">
        <v>7.6585641999999995E-2</v>
      </c>
      <c r="C7" s="71">
        <v>4.0197812999999999E-2</v>
      </c>
      <c r="D7" s="72">
        <v>5.7913890000000001E-3</v>
      </c>
      <c r="E7" s="73">
        <v>3.4637594000000001E-2</v>
      </c>
      <c r="F7" s="73">
        <v>1.7262805999999999E-2</v>
      </c>
      <c r="G7" s="73">
        <v>3.1809123000000002E-2</v>
      </c>
      <c r="H7" s="73">
        <v>3.5302854000000002E-2</v>
      </c>
      <c r="I7" s="73">
        <v>2.5486640000000001E-2</v>
      </c>
      <c r="J7" s="75">
        <v>2589</v>
      </c>
      <c r="K7" s="75">
        <v>0</v>
      </c>
      <c r="L7" s="75">
        <f t="shared" si="0"/>
        <v>0</v>
      </c>
      <c r="M7" s="75" t="s">
        <v>102</v>
      </c>
      <c r="N7" s="75" t="s">
        <v>99</v>
      </c>
    </row>
    <row r="8" spans="1:14">
      <c r="A8" s="70">
        <v>0</v>
      </c>
      <c r="B8" s="71">
        <v>7.7187108000000004E-2</v>
      </c>
      <c r="C8" s="71">
        <v>4.1653444999999997E-2</v>
      </c>
      <c r="D8" s="72">
        <v>5.6195409999999996E-3</v>
      </c>
      <c r="E8" s="73">
        <v>2.8303656999999999E-2</v>
      </c>
      <c r="F8" s="73">
        <v>1.9188795000000002E-2</v>
      </c>
      <c r="G8" s="73">
        <v>3.4972666999999999E-2</v>
      </c>
      <c r="H8" s="73">
        <v>3.1801681999999998E-2</v>
      </c>
      <c r="I8" s="73">
        <v>8.2973449999999994E-3</v>
      </c>
      <c r="J8" s="75">
        <v>2589</v>
      </c>
      <c r="K8" s="75">
        <v>0</v>
      </c>
      <c r="L8" s="75">
        <f t="shared" si="0"/>
        <v>0</v>
      </c>
      <c r="M8" s="75" t="s">
        <v>102</v>
      </c>
      <c r="N8" s="75" t="s">
        <v>99</v>
      </c>
    </row>
    <row r="9" spans="1:14">
      <c r="A9" s="70">
        <v>0</v>
      </c>
      <c r="B9" s="71">
        <v>8.2355195000000006E-2</v>
      </c>
      <c r="C9" s="71">
        <v>4.5677704999999999E-2</v>
      </c>
      <c r="D9" s="72">
        <v>8.1445619999999993E-3</v>
      </c>
      <c r="E9" s="73">
        <v>3.4655584000000003E-2</v>
      </c>
      <c r="F9" s="73">
        <v>1.5586944E-2</v>
      </c>
      <c r="G9" s="73">
        <v>4.1119737000000003E-2</v>
      </c>
      <c r="H9" s="73">
        <v>4.5232133000000001E-2</v>
      </c>
      <c r="I9" s="73">
        <v>2.4619996000000002E-2</v>
      </c>
      <c r="J9" s="75">
        <v>4126</v>
      </c>
      <c r="K9" s="75">
        <v>0</v>
      </c>
      <c r="L9" s="75">
        <f t="shared" si="0"/>
        <v>0</v>
      </c>
      <c r="M9" s="75" t="s">
        <v>100</v>
      </c>
      <c r="N9" s="75" t="s">
        <v>99</v>
      </c>
    </row>
    <row r="10" spans="1:14">
      <c r="A10" s="70">
        <v>0</v>
      </c>
      <c r="B10" s="71">
        <v>8.1331801999999995E-2</v>
      </c>
      <c r="C10" s="71">
        <v>4.4614048000000003E-2</v>
      </c>
      <c r="D10" s="72">
        <v>8.6416440000000004E-3</v>
      </c>
      <c r="E10" s="73">
        <v>2.9790790000000001E-2</v>
      </c>
      <c r="F10" s="73">
        <v>1.5120507E-2</v>
      </c>
      <c r="G10" s="73">
        <v>3.9572889E-2</v>
      </c>
      <c r="H10" s="73">
        <v>4.606706E-2</v>
      </c>
      <c r="I10" s="73">
        <v>2.5337532999999999E-2</v>
      </c>
      <c r="J10" s="75">
        <v>4126</v>
      </c>
      <c r="K10" s="75">
        <v>0</v>
      </c>
      <c r="L10" s="75">
        <f t="shared" si="0"/>
        <v>0</v>
      </c>
      <c r="M10" s="75" t="s">
        <v>100</v>
      </c>
      <c r="N10" s="75" t="s">
        <v>99</v>
      </c>
    </row>
    <row r="11" spans="1:14">
      <c r="A11" s="70">
        <v>0</v>
      </c>
      <c r="B11" s="71">
        <v>7.4408429999999998E-2</v>
      </c>
      <c r="C11" s="71">
        <v>4.0443713999999999E-2</v>
      </c>
      <c r="D11" s="72">
        <v>9.0134740000000005E-3</v>
      </c>
      <c r="E11" s="73">
        <v>3.0546126E-2</v>
      </c>
      <c r="F11" s="73">
        <v>1.4386292E-2</v>
      </c>
      <c r="G11" s="73">
        <v>3.1250088000000002E-2</v>
      </c>
      <c r="H11" s="73">
        <v>3.6683240999999998E-2</v>
      </c>
      <c r="I11" s="73">
        <v>2.1181881E-2</v>
      </c>
      <c r="J11" s="75">
        <v>4126</v>
      </c>
      <c r="K11" s="75">
        <v>0</v>
      </c>
      <c r="L11" s="75">
        <f t="shared" si="0"/>
        <v>0</v>
      </c>
      <c r="M11" s="75" t="s">
        <v>103</v>
      </c>
      <c r="N11" s="75" t="s">
        <v>99</v>
      </c>
    </row>
    <row r="12" spans="1:14">
      <c r="A12" s="70">
        <v>0</v>
      </c>
      <c r="B12" s="71">
        <v>7.3952852999999999E-2</v>
      </c>
      <c r="C12" s="71">
        <v>4.0099660000000002E-2</v>
      </c>
      <c r="D12" s="72">
        <v>1.0817601E-2</v>
      </c>
      <c r="E12" s="73">
        <v>2.8556525999999999E-2</v>
      </c>
      <c r="F12" s="73">
        <v>1.4544361E-2</v>
      </c>
      <c r="G12" s="73">
        <v>3.1802054000000003E-2</v>
      </c>
      <c r="H12" s="73">
        <v>3.6121568999999999E-2</v>
      </c>
      <c r="I12" s="73">
        <v>2.1832266999999999E-2</v>
      </c>
      <c r="J12" s="75">
        <v>4126</v>
      </c>
      <c r="K12" s="75">
        <v>0</v>
      </c>
      <c r="L12" s="75">
        <f t="shared" si="0"/>
        <v>0</v>
      </c>
      <c r="M12" s="75" t="s">
        <v>103</v>
      </c>
      <c r="N12" s="75" t="s">
        <v>99</v>
      </c>
    </row>
    <row r="13" spans="1:14">
      <c r="A13" s="70">
        <v>0</v>
      </c>
      <c r="B13" s="71">
        <v>8.1057622999999995E-2</v>
      </c>
      <c r="C13" s="71">
        <v>4.4775853999999997E-2</v>
      </c>
      <c r="D13" s="72">
        <v>8.7111329999999994E-3</v>
      </c>
      <c r="E13" s="73">
        <v>2.9921505000000001E-2</v>
      </c>
      <c r="F13" s="73">
        <v>1.5018769E-2</v>
      </c>
      <c r="G13" s="73">
        <v>4.0593995000000001E-2</v>
      </c>
      <c r="H13" s="73">
        <v>4.7193800000000001E-2</v>
      </c>
      <c r="I13" s="73">
        <v>2.7153525000000001E-2</v>
      </c>
      <c r="J13" s="75">
        <v>4129</v>
      </c>
      <c r="K13" s="75">
        <v>0</v>
      </c>
      <c r="L13" s="75">
        <f t="shared" si="0"/>
        <v>0</v>
      </c>
      <c r="M13" s="75" t="s">
        <v>100</v>
      </c>
      <c r="N13" s="75" t="s">
        <v>99</v>
      </c>
    </row>
    <row r="14" spans="1:14">
      <c r="A14" s="70">
        <v>0</v>
      </c>
      <c r="B14" s="71">
        <v>8.3867130999999998E-2</v>
      </c>
      <c r="C14" s="71">
        <v>4.5677998999999997E-2</v>
      </c>
      <c r="D14" s="72">
        <v>8.0900009999999994E-3</v>
      </c>
      <c r="E14" s="73">
        <v>2.9557818999999999E-2</v>
      </c>
      <c r="F14" s="73">
        <v>1.4194281E-2</v>
      </c>
      <c r="G14" s="73">
        <v>3.8597777999999999E-2</v>
      </c>
      <c r="H14" s="73">
        <v>4.6535750000000001E-2</v>
      </c>
      <c r="I14" s="73">
        <v>2.6041251000000001E-2</v>
      </c>
      <c r="J14" s="75">
        <v>4129</v>
      </c>
      <c r="K14" s="75">
        <v>0</v>
      </c>
      <c r="L14" s="75">
        <f t="shared" si="0"/>
        <v>0</v>
      </c>
      <c r="M14" s="75" t="s">
        <v>100</v>
      </c>
      <c r="N14" s="75" t="s">
        <v>99</v>
      </c>
    </row>
    <row r="15" spans="1:14">
      <c r="A15" s="70">
        <v>0</v>
      </c>
      <c r="B15" s="71">
        <v>8.0067124000000003E-2</v>
      </c>
      <c r="C15" s="71">
        <v>4.2291508999999998E-2</v>
      </c>
      <c r="D15" s="72">
        <v>1.0073738E-2</v>
      </c>
      <c r="E15" s="73">
        <v>4.4575974999999997E-2</v>
      </c>
      <c r="F15" s="73">
        <v>2.2204353999999999E-2</v>
      </c>
      <c r="G15" s="73">
        <v>3.8441712000000003E-2</v>
      </c>
      <c r="H15" s="73">
        <v>5.3879773999999998E-2</v>
      </c>
      <c r="I15" s="73">
        <v>4.4054161000000001E-2</v>
      </c>
      <c r="J15" s="75">
        <v>4129</v>
      </c>
      <c r="K15" s="75">
        <v>0</v>
      </c>
      <c r="L15" s="75">
        <f t="shared" si="0"/>
        <v>0</v>
      </c>
      <c r="M15" s="75" t="s">
        <v>104</v>
      </c>
      <c r="N15" s="75" t="s">
        <v>99</v>
      </c>
    </row>
    <row r="16" spans="1:14">
      <c r="A16" s="70">
        <v>0</v>
      </c>
      <c r="B16" s="71">
        <v>7.6744665000000004E-2</v>
      </c>
      <c r="C16" s="71">
        <v>3.7759664999999998E-2</v>
      </c>
      <c r="D16" s="72">
        <v>8.0137609999999995E-3</v>
      </c>
      <c r="E16" s="73">
        <v>3.1321553000000002E-2</v>
      </c>
      <c r="F16" s="73">
        <v>1.5145239E-2</v>
      </c>
      <c r="G16" s="73">
        <v>3.2593414000000001E-2</v>
      </c>
      <c r="H16" s="73">
        <v>3.0205656000000001E-2</v>
      </c>
      <c r="I16" s="73">
        <v>8.0003079999999994E-3</v>
      </c>
      <c r="J16" s="75">
        <v>4129</v>
      </c>
      <c r="K16" s="75">
        <v>0</v>
      </c>
      <c r="L16" s="75">
        <f t="shared" si="0"/>
        <v>0</v>
      </c>
      <c r="M16" s="75" t="s">
        <v>102</v>
      </c>
      <c r="N16" s="75" t="s">
        <v>99</v>
      </c>
    </row>
    <row r="17" spans="1:14">
      <c r="A17" s="74">
        <v>120</v>
      </c>
      <c r="B17" s="71">
        <v>0.505775262</v>
      </c>
      <c r="C17" s="71">
        <v>7.3309574000000002E-2</v>
      </c>
      <c r="D17" s="72">
        <v>0.108070126</v>
      </c>
      <c r="E17" s="73">
        <v>0.121927282</v>
      </c>
      <c r="F17" s="73">
        <v>7.3924738000000004E-2</v>
      </c>
      <c r="G17" s="73">
        <v>0.239561312</v>
      </c>
      <c r="H17" s="73">
        <v>1.4399481E-2</v>
      </c>
      <c r="I17" s="73">
        <v>0.123968881</v>
      </c>
      <c r="J17" s="75">
        <v>2588</v>
      </c>
      <c r="K17" s="75">
        <v>110</v>
      </c>
      <c r="L17" s="75">
        <f t="shared" si="0"/>
        <v>120</v>
      </c>
      <c r="M17" s="75" t="s">
        <v>96</v>
      </c>
      <c r="N17" s="75" t="s">
        <v>97</v>
      </c>
    </row>
    <row r="18" spans="1:14">
      <c r="A18" s="74">
        <v>120</v>
      </c>
      <c r="B18" s="71">
        <v>0.54712798100000004</v>
      </c>
      <c r="C18" s="71">
        <v>7.0897769999999999E-2</v>
      </c>
      <c r="D18" s="72">
        <v>0.10962269299999999</v>
      </c>
      <c r="E18" s="73">
        <v>0.132979501</v>
      </c>
      <c r="F18" s="73">
        <v>2.7236106999999999E-2</v>
      </c>
      <c r="G18" s="73">
        <v>9.7143160000000006E-2</v>
      </c>
      <c r="H18" s="73">
        <v>9.5361630000000003E-3</v>
      </c>
      <c r="I18" s="73">
        <v>0.194048305</v>
      </c>
      <c r="J18" s="75">
        <v>2588</v>
      </c>
      <c r="K18" s="75">
        <v>110</v>
      </c>
      <c r="L18" s="75">
        <f t="shared" si="0"/>
        <v>120</v>
      </c>
      <c r="M18" s="75" t="s">
        <v>96</v>
      </c>
      <c r="N18" s="75" t="s">
        <v>97</v>
      </c>
    </row>
    <row r="19" spans="1:14">
      <c r="A19" s="74">
        <v>240</v>
      </c>
      <c r="B19" s="71">
        <v>0.469252687</v>
      </c>
      <c r="C19" s="71">
        <v>0.101743231</v>
      </c>
      <c r="D19" s="72">
        <v>0.177429158</v>
      </c>
      <c r="E19" s="73">
        <v>0.24522496699999999</v>
      </c>
      <c r="F19" s="73">
        <v>9.1941047999999997E-2</v>
      </c>
      <c r="G19" s="73">
        <v>0.44566133200000002</v>
      </c>
      <c r="H19" s="73">
        <v>5.0153389999999997E-3</v>
      </c>
      <c r="I19" s="73">
        <v>0.31849169799999999</v>
      </c>
      <c r="J19" s="75">
        <v>2588</v>
      </c>
      <c r="K19" s="75">
        <v>110</v>
      </c>
      <c r="L19" s="75">
        <f t="shared" si="0"/>
        <v>240</v>
      </c>
      <c r="M19" s="75" t="s">
        <v>96</v>
      </c>
      <c r="N19" s="75" t="s">
        <v>97</v>
      </c>
    </row>
    <row r="20" spans="1:14">
      <c r="A20" s="74">
        <v>240</v>
      </c>
      <c r="B20" s="71">
        <v>0.43869488600000001</v>
      </c>
      <c r="C20" s="71">
        <v>9.2004884999999995E-2</v>
      </c>
      <c r="D20" s="72">
        <v>0.15725624399999999</v>
      </c>
      <c r="E20" s="73">
        <v>0.17647021600000001</v>
      </c>
      <c r="F20" s="73">
        <v>3.3992004999999999E-2</v>
      </c>
      <c r="G20" s="73">
        <v>0.132606892</v>
      </c>
      <c r="H20" s="73">
        <v>1.6555006000000001E-2</v>
      </c>
      <c r="I20" s="73">
        <v>0.19077799100000001</v>
      </c>
      <c r="J20" s="75">
        <v>2588</v>
      </c>
      <c r="K20" s="75">
        <v>110</v>
      </c>
      <c r="L20" s="75">
        <f t="shared" si="0"/>
        <v>240</v>
      </c>
      <c r="M20" s="75" t="s">
        <v>96</v>
      </c>
      <c r="N20" s="75" t="s">
        <v>97</v>
      </c>
    </row>
    <row r="21" spans="1:14">
      <c r="A21" s="74">
        <v>480</v>
      </c>
      <c r="B21" s="71">
        <v>0.32061859700000001</v>
      </c>
      <c r="C21" s="71">
        <v>9.5568568000000007E-2</v>
      </c>
      <c r="D21" s="72">
        <v>0.16999551600000001</v>
      </c>
      <c r="E21" s="73">
        <v>0.175489586</v>
      </c>
      <c r="F21" s="73">
        <v>4.8509187000000002E-2</v>
      </c>
      <c r="G21" s="73">
        <v>0.14923039199999999</v>
      </c>
      <c r="H21" s="73">
        <v>2.291031E-2</v>
      </c>
      <c r="I21" s="73">
        <v>0.173891605</v>
      </c>
      <c r="J21" s="75">
        <v>2588</v>
      </c>
      <c r="K21" s="75">
        <v>110</v>
      </c>
      <c r="L21" s="75">
        <f t="shared" si="0"/>
        <v>480</v>
      </c>
      <c r="M21" s="75" t="s">
        <v>96</v>
      </c>
      <c r="N21" s="75" t="s">
        <v>97</v>
      </c>
    </row>
    <row r="22" spans="1:14">
      <c r="A22" s="74">
        <v>480</v>
      </c>
      <c r="B22" s="71">
        <v>0.31589452800000001</v>
      </c>
      <c r="C22" s="71">
        <v>9.2813609000000005E-2</v>
      </c>
      <c r="D22" s="72">
        <v>0.159214244</v>
      </c>
      <c r="E22" s="73">
        <v>0.26567845200000001</v>
      </c>
      <c r="F22" s="73">
        <v>0.164627883</v>
      </c>
      <c r="G22" s="73">
        <v>0.43518746800000002</v>
      </c>
      <c r="H22" s="73">
        <v>1.40091E-2</v>
      </c>
      <c r="I22" s="73">
        <v>0.16680340900000001</v>
      </c>
      <c r="J22" s="75">
        <v>2588</v>
      </c>
      <c r="K22" s="75">
        <v>110</v>
      </c>
      <c r="L22" s="75">
        <f t="shared" si="0"/>
        <v>480</v>
      </c>
      <c r="M22" s="75" t="s">
        <v>96</v>
      </c>
      <c r="N22" s="75" t="s">
        <v>97</v>
      </c>
    </row>
    <row r="23" spans="1:14">
      <c r="A23" s="74">
        <v>120</v>
      </c>
      <c r="B23" s="71">
        <v>0.52987777300000005</v>
      </c>
      <c r="C23" s="71">
        <v>0.103856739</v>
      </c>
      <c r="D23" s="72">
        <v>9.7180054000000002E-2</v>
      </c>
      <c r="E23" s="73">
        <v>7.3686091999999995E-2</v>
      </c>
      <c r="F23" s="73">
        <v>4.3002160999999997E-2</v>
      </c>
      <c r="G23" s="73">
        <v>0.104752125</v>
      </c>
      <c r="H23" s="73">
        <v>5.2871847E-2</v>
      </c>
      <c r="I23" s="73">
        <v>4.4005572E-2</v>
      </c>
      <c r="J23" s="75">
        <v>2589</v>
      </c>
      <c r="K23" s="75">
        <v>110</v>
      </c>
      <c r="L23" s="75">
        <f t="shared" si="0"/>
        <v>120</v>
      </c>
      <c r="M23" s="75" t="s">
        <v>101</v>
      </c>
      <c r="N23" s="75" t="s">
        <v>99</v>
      </c>
    </row>
    <row r="24" spans="1:14">
      <c r="A24" s="74">
        <v>120</v>
      </c>
      <c r="B24" s="71">
        <v>0.53659151800000005</v>
      </c>
      <c r="C24" s="71">
        <v>0.10282382800000001</v>
      </c>
      <c r="D24" s="72">
        <v>9.6755270000000004E-2</v>
      </c>
      <c r="E24" s="73">
        <v>6.4700987000000001E-2</v>
      </c>
      <c r="F24" s="73">
        <v>2.7195298E-2</v>
      </c>
      <c r="G24" s="73">
        <v>7.2536404999999998E-2</v>
      </c>
      <c r="H24" s="73">
        <v>5.5704661000000003E-2</v>
      </c>
      <c r="I24" s="73">
        <v>4.5915267000000003E-2</v>
      </c>
      <c r="J24" s="75">
        <v>2589</v>
      </c>
      <c r="K24" s="75">
        <v>110</v>
      </c>
      <c r="L24" s="75">
        <f t="shared" si="0"/>
        <v>120</v>
      </c>
      <c r="M24" s="75" t="s">
        <v>101</v>
      </c>
      <c r="N24" s="75" t="s">
        <v>99</v>
      </c>
    </row>
    <row r="25" spans="1:14">
      <c r="A25" s="74">
        <v>240</v>
      </c>
      <c r="B25" s="71">
        <v>0.467385259</v>
      </c>
      <c r="C25" s="71">
        <v>0.13541587099999999</v>
      </c>
      <c r="D25" s="72">
        <v>0.13706452499999999</v>
      </c>
      <c r="E25" s="73">
        <v>8.8555435000000002E-2</v>
      </c>
      <c r="F25" s="73">
        <v>3.5923174000000002E-2</v>
      </c>
      <c r="G25" s="73">
        <v>0.105725898</v>
      </c>
      <c r="H25" s="73">
        <v>7.1128350000000007E-2</v>
      </c>
      <c r="I25" s="73">
        <v>5.5266368000000003E-2</v>
      </c>
      <c r="J25" s="75">
        <v>2589</v>
      </c>
      <c r="K25" s="75">
        <v>110</v>
      </c>
      <c r="L25" s="75">
        <f t="shared" si="0"/>
        <v>240</v>
      </c>
      <c r="M25" s="75" t="s">
        <v>101</v>
      </c>
      <c r="N25" s="75" t="s">
        <v>99</v>
      </c>
    </row>
    <row r="26" spans="1:14">
      <c r="A26" s="74">
        <v>240</v>
      </c>
      <c r="B26" s="71">
        <v>0.44350209800000001</v>
      </c>
      <c r="C26" s="71">
        <v>0.13499119400000001</v>
      </c>
      <c r="D26" s="72">
        <v>0.130212041</v>
      </c>
      <c r="E26" s="73">
        <v>9.0450495000000006E-2</v>
      </c>
      <c r="F26" s="73">
        <v>3.3135197999999998E-2</v>
      </c>
      <c r="G26" s="73">
        <v>0.103005444</v>
      </c>
      <c r="H26" s="73">
        <v>6.5364790000000006E-2</v>
      </c>
      <c r="I26" s="73">
        <v>5.9418674999999997E-2</v>
      </c>
      <c r="J26" s="75">
        <v>2589</v>
      </c>
      <c r="K26" s="75">
        <v>110</v>
      </c>
      <c r="L26" s="75">
        <f t="shared" si="0"/>
        <v>240</v>
      </c>
      <c r="M26" s="75" t="s">
        <v>102</v>
      </c>
      <c r="N26" s="75" t="s">
        <v>99</v>
      </c>
    </row>
    <row r="27" spans="1:14">
      <c r="A27" s="74">
        <v>480</v>
      </c>
      <c r="B27" s="71">
        <v>0.35230101400000002</v>
      </c>
      <c r="C27" s="71">
        <v>0.15237588799999999</v>
      </c>
      <c r="D27" s="72">
        <v>0.188428184</v>
      </c>
      <c r="E27" s="73">
        <v>0.106663234</v>
      </c>
      <c r="F27" s="73">
        <v>4.7538609000000003E-2</v>
      </c>
      <c r="G27" s="73">
        <v>0.12900319599999999</v>
      </c>
      <c r="H27" s="73">
        <v>7.8290151000000002E-2</v>
      </c>
      <c r="I27" s="73">
        <v>5.9154673999999997E-2</v>
      </c>
      <c r="J27" s="75">
        <v>2589</v>
      </c>
      <c r="K27" s="75">
        <v>110</v>
      </c>
      <c r="L27" s="75">
        <f t="shared" si="0"/>
        <v>480</v>
      </c>
      <c r="M27" s="75" t="s">
        <v>101</v>
      </c>
      <c r="N27" s="75" t="s">
        <v>99</v>
      </c>
    </row>
    <row r="28" spans="1:14">
      <c r="A28" s="74">
        <v>480</v>
      </c>
      <c r="B28" s="71">
        <v>0.36106702099999999</v>
      </c>
      <c r="C28" s="71">
        <v>0.141202678</v>
      </c>
      <c r="D28" s="72">
        <v>0.158318813</v>
      </c>
      <c r="E28" s="73">
        <v>0.102514176</v>
      </c>
      <c r="F28" s="73">
        <v>4.3630362999999998E-2</v>
      </c>
      <c r="G28" s="73">
        <v>0.13075342100000001</v>
      </c>
      <c r="H28" s="73">
        <v>7.3312747999999997E-2</v>
      </c>
      <c r="I28" s="73">
        <v>3.7396339000000001E-2</v>
      </c>
      <c r="J28" s="75">
        <v>2589</v>
      </c>
      <c r="K28" s="75">
        <v>110</v>
      </c>
      <c r="L28" s="75">
        <f t="shared" si="0"/>
        <v>480</v>
      </c>
      <c r="M28" s="75" t="s">
        <v>102</v>
      </c>
      <c r="N28" s="75" t="s">
        <v>99</v>
      </c>
    </row>
    <row r="29" spans="1:14">
      <c r="A29" s="74">
        <v>120</v>
      </c>
      <c r="B29" s="71">
        <v>0.55476730799999996</v>
      </c>
      <c r="C29" s="71">
        <v>0.104890841</v>
      </c>
      <c r="D29" s="72">
        <v>0.100733197</v>
      </c>
      <c r="E29" s="73">
        <v>7.5547492999999993E-2</v>
      </c>
      <c r="F29" s="73">
        <v>2.9434049E-2</v>
      </c>
      <c r="G29" s="73">
        <v>8.6455167999999999E-2</v>
      </c>
      <c r="H29" s="73">
        <v>6.0764988999999998E-2</v>
      </c>
      <c r="I29" s="73">
        <v>4.7214820999999997E-2</v>
      </c>
      <c r="J29" s="75">
        <v>4126</v>
      </c>
      <c r="K29" s="75">
        <v>110</v>
      </c>
      <c r="L29" s="75">
        <f t="shared" si="0"/>
        <v>120</v>
      </c>
      <c r="M29" s="75" t="s">
        <v>103</v>
      </c>
      <c r="N29" s="75" t="s">
        <v>99</v>
      </c>
    </row>
    <row r="30" spans="1:14">
      <c r="A30" s="74">
        <v>120</v>
      </c>
      <c r="B30" s="71">
        <v>0.57052645899999999</v>
      </c>
      <c r="C30" s="71">
        <v>0.104939334</v>
      </c>
      <c r="D30" s="72">
        <v>0.105329635</v>
      </c>
      <c r="E30" s="73">
        <v>7.3187150000000006E-2</v>
      </c>
      <c r="F30" s="73">
        <v>3.6325785999999999E-2</v>
      </c>
      <c r="G30" s="73">
        <v>9.0481155999999993E-2</v>
      </c>
      <c r="H30" s="73">
        <v>6.2019828999999999E-2</v>
      </c>
      <c r="I30" s="73">
        <v>4.1652586999999998E-2</v>
      </c>
      <c r="J30" s="75">
        <v>4126</v>
      </c>
      <c r="K30" s="75">
        <v>110</v>
      </c>
      <c r="L30" s="75">
        <f t="shared" si="0"/>
        <v>120</v>
      </c>
      <c r="M30" s="75" t="s">
        <v>103</v>
      </c>
      <c r="N30" s="75" t="s">
        <v>99</v>
      </c>
    </row>
    <row r="31" spans="1:14">
      <c r="A31" s="74">
        <v>240</v>
      </c>
      <c r="B31" s="71">
        <v>0.47517825899999999</v>
      </c>
      <c r="C31" s="71">
        <v>0.14174705900000001</v>
      </c>
      <c r="D31" s="72">
        <v>0.14143968800000001</v>
      </c>
      <c r="E31" s="73">
        <v>0.115897212</v>
      </c>
      <c r="F31" s="73">
        <v>3.8664904999999999E-2</v>
      </c>
      <c r="G31" s="73">
        <v>0.11353368899999999</v>
      </c>
      <c r="H31" s="73">
        <v>7.5900248000000003E-2</v>
      </c>
      <c r="I31" s="73">
        <v>6.6091116000000005E-2</v>
      </c>
      <c r="J31" s="75">
        <v>4126</v>
      </c>
      <c r="K31" s="75">
        <v>110</v>
      </c>
      <c r="L31" s="75">
        <f t="shared" si="0"/>
        <v>240</v>
      </c>
      <c r="M31" s="75" t="s">
        <v>103</v>
      </c>
      <c r="N31" s="75" t="s">
        <v>99</v>
      </c>
    </row>
    <row r="32" spans="1:14">
      <c r="A32" s="74">
        <v>240</v>
      </c>
      <c r="B32" s="71">
        <v>0.47914395599999998</v>
      </c>
      <c r="C32" s="71">
        <v>0.13926866500000001</v>
      </c>
      <c r="D32" s="72">
        <v>0.14300391200000001</v>
      </c>
      <c r="E32" s="73">
        <v>0.106286899</v>
      </c>
      <c r="F32" s="73">
        <v>4.3091160000000003E-2</v>
      </c>
      <c r="G32" s="73">
        <v>0.118511703</v>
      </c>
      <c r="H32" s="73">
        <v>7.5882129000000006E-2</v>
      </c>
      <c r="I32" s="73">
        <v>5.2467609999999998E-2</v>
      </c>
      <c r="J32" s="75">
        <v>4126</v>
      </c>
      <c r="K32" s="75">
        <v>110</v>
      </c>
      <c r="L32" s="75">
        <f t="shared" si="0"/>
        <v>240</v>
      </c>
      <c r="M32" s="75" t="s">
        <v>103</v>
      </c>
      <c r="N32" s="75" t="s">
        <v>99</v>
      </c>
    </row>
    <row r="33" spans="1:14">
      <c r="A33" s="74">
        <v>480</v>
      </c>
      <c r="B33" s="71">
        <v>0.33727863299999999</v>
      </c>
      <c r="C33" s="71">
        <v>0.143031566</v>
      </c>
      <c r="D33" s="72">
        <v>0.14940286899999999</v>
      </c>
      <c r="E33" s="73">
        <v>0.11897812100000001</v>
      </c>
      <c r="F33" s="73">
        <v>4.6004445999999997E-2</v>
      </c>
      <c r="G33" s="73">
        <v>0.13810325100000001</v>
      </c>
      <c r="H33" s="73">
        <v>7.9361902999999998E-2</v>
      </c>
      <c r="I33" s="73">
        <v>3.9808631999999997E-2</v>
      </c>
      <c r="J33" s="75">
        <v>4126</v>
      </c>
      <c r="K33" s="75">
        <v>110</v>
      </c>
      <c r="L33" s="75">
        <f t="shared" si="0"/>
        <v>480</v>
      </c>
      <c r="M33" s="75" t="s">
        <v>103</v>
      </c>
      <c r="N33" s="75" t="s">
        <v>99</v>
      </c>
    </row>
    <row r="34" spans="1:14">
      <c r="A34" s="74">
        <v>480</v>
      </c>
      <c r="B34" s="71">
        <v>0.34150487400000001</v>
      </c>
      <c r="C34" s="71">
        <v>0.144949414</v>
      </c>
      <c r="D34" s="72">
        <v>0.14737697299999999</v>
      </c>
      <c r="E34" s="73">
        <v>0.123701636</v>
      </c>
      <c r="F34" s="73">
        <v>4.7153340000000002E-2</v>
      </c>
      <c r="G34" s="73">
        <v>0.14396366499999999</v>
      </c>
      <c r="H34" s="73">
        <v>8.5798146000000006E-2</v>
      </c>
      <c r="I34" s="73">
        <v>6.3800830000000003E-2</v>
      </c>
      <c r="J34" s="75">
        <v>4126</v>
      </c>
      <c r="K34" s="75">
        <v>110</v>
      </c>
      <c r="L34" s="75">
        <f t="shared" si="0"/>
        <v>480</v>
      </c>
      <c r="M34" s="75" t="s">
        <v>103</v>
      </c>
      <c r="N34" s="75" t="s">
        <v>99</v>
      </c>
    </row>
    <row r="35" spans="1:14">
      <c r="A35" s="74">
        <v>120</v>
      </c>
      <c r="B35" s="71">
        <v>0.55820087600000001</v>
      </c>
      <c r="C35" s="71">
        <v>0.111363223</v>
      </c>
      <c r="D35" s="72">
        <v>0.104173221</v>
      </c>
      <c r="E35" s="73">
        <v>6.9385385999999993E-2</v>
      </c>
      <c r="F35" s="73">
        <v>3.1866070000000003E-2</v>
      </c>
      <c r="G35" s="73">
        <v>7.9102387999999996E-2</v>
      </c>
      <c r="H35" s="73">
        <v>5.7755569E-2</v>
      </c>
      <c r="I35" s="73">
        <v>4.5445169000000001E-2</v>
      </c>
      <c r="J35" s="75">
        <v>4129</v>
      </c>
      <c r="K35" s="75">
        <v>110</v>
      </c>
      <c r="L35" s="75">
        <f t="shared" si="0"/>
        <v>120</v>
      </c>
      <c r="M35" s="75" t="s">
        <v>103</v>
      </c>
      <c r="N35" s="75" t="s">
        <v>99</v>
      </c>
    </row>
    <row r="36" spans="1:14">
      <c r="A36" s="74">
        <v>120</v>
      </c>
      <c r="B36" s="71">
        <v>0.57052266900000004</v>
      </c>
      <c r="C36" s="71">
        <v>0.106131581</v>
      </c>
      <c r="D36" s="72">
        <v>0.10837533000000001</v>
      </c>
      <c r="E36" s="73">
        <v>7.2830443999999994E-2</v>
      </c>
      <c r="F36" s="73">
        <v>3.0354962999999999E-2</v>
      </c>
      <c r="G36" s="73">
        <v>7.6823375999999999E-2</v>
      </c>
      <c r="H36" s="73">
        <v>5.5731695999999997E-2</v>
      </c>
      <c r="I36" s="73">
        <v>2.1678906000000001E-2</v>
      </c>
      <c r="J36" s="75">
        <v>4129</v>
      </c>
      <c r="K36" s="75">
        <v>110</v>
      </c>
      <c r="L36" s="75">
        <f t="shared" si="0"/>
        <v>120</v>
      </c>
      <c r="M36" s="75" t="s">
        <v>103</v>
      </c>
      <c r="N36" s="75" t="s">
        <v>99</v>
      </c>
    </row>
    <row r="37" spans="1:14">
      <c r="A37" s="74">
        <v>240</v>
      </c>
      <c r="B37" s="71">
        <v>0.49145107500000001</v>
      </c>
      <c r="C37" s="71">
        <v>0.147772137</v>
      </c>
      <c r="D37" s="72">
        <v>0.14931141000000001</v>
      </c>
      <c r="E37" s="73">
        <v>0.100116923</v>
      </c>
      <c r="F37" s="73">
        <v>3.65165E-2</v>
      </c>
      <c r="G37" s="73">
        <v>0.102133828</v>
      </c>
      <c r="H37" s="73">
        <v>7.3471262999999995E-2</v>
      </c>
      <c r="I37" s="73">
        <v>5.9255659000000002E-2</v>
      </c>
      <c r="J37" s="75">
        <v>4129</v>
      </c>
      <c r="K37" s="75">
        <v>110</v>
      </c>
      <c r="L37" s="75">
        <f t="shared" si="0"/>
        <v>240</v>
      </c>
      <c r="M37" s="75" t="s">
        <v>102</v>
      </c>
      <c r="N37" s="75" t="s">
        <v>99</v>
      </c>
    </row>
    <row r="38" spans="1:14">
      <c r="A38" s="74">
        <v>240</v>
      </c>
      <c r="B38" s="71">
        <v>0.47004363599999999</v>
      </c>
      <c r="C38" s="71">
        <v>0.139696142</v>
      </c>
      <c r="D38" s="72">
        <v>0.12801168499999999</v>
      </c>
      <c r="E38" s="73">
        <v>9.8305466999999994E-2</v>
      </c>
      <c r="F38" s="73">
        <v>3.4970857000000001E-2</v>
      </c>
      <c r="G38" s="73">
        <v>0.113648995</v>
      </c>
      <c r="H38" s="73">
        <v>7.0331324000000001E-2</v>
      </c>
      <c r="I38" s="73">
        <v>5.8110686000000002E-2</v>
      </c>
      <c r="J38" s="75">
        <v>4129</v>
      </c>
      <c r="K38" s="75">
        <v>110</v>
      </c>
      <c r="L38" s="75">
        <f t="shared" si="0"/>
        <v>240</v>
      </c>
      <c r="M38" s="75" t="s">
        <v>103</v>
      </c>
      <c r="N38" s="75" t="s">
        <v>99</v>
      </c>
    </row>
    <row r="39" spans="1:14">
      <c r="A39" s="74">
        <v>480</v>
      </c>
      <c r="B39" s="71">
        <v>0.33807408700000002</v>
      </c>
      <c r="C39" s="71">
        <v>0.13836090600000001</v>
      </c>
      <c r="D39" s="72">
        <v>0.12955847300000001</v>
      </c>
      <c r="E39" s="73">
        <v>0.121842214</v>
      </c>
      <c r="F39" s="73">
        <v>4.3500609000000003E-2</v>
      </c>
      <c r="G39" s="73">
        <v>0.110748579</v>
      </c>
      <c r="H39" s="73">
        <v>7.6906839000000005E-2</v>
      </c>
      <c r="I39" s="73">
        <v>8.1128072999999995E-2</v>
      </c>
      <c r="J39" s="75">
        <v>4129</v>
      </c>
      <c r="K39" s="75">
        <v>110</v>
      </c>
      <c r="L39" s="75">
        <f t="shared" si="0"/>
        <v>480</v>
      </c>
      <c r="M39" s="75" t="s">
        <v>103</v>
      </c>
      <c r="N39" s="75" t="s">
        <v>99</v>
      </c>
    </row>
    <row r="40" spans="1:14">
      <c r="A40" s="74">
        <v>480</v>
      </c>
      <c r="B40" s="71">
        <v>0.34321253499999999</v>
      </c>
      <c r="C40" s="71">
        <v>0.13982754999999999</v>
      </c>
      <c r="D40" s="72">
        <v>0.160857901</v>
      </c>
      <c r="E40" s="73">
        <v>0.11464054799999999</v>
      </c>
      <c r="F40" s="73">
        <v>4.7040710999999999E-2</v>
      </c>
      <c r="G40" s="73">
        <v>0.13301248500000001</v>
      </c>
      <c r="H40" s="73">
        <v>7.5050134000000004E-2</v>
      </c>
      <c r="I40" s="73">
        <v>5.0565259000000001E-2</v>
      </c>
      <c r="J40" s="75">
        <v>4129</v>
      </c>
      <c r="K40" s="75">
        <v>110</v>
      </c>
      <c r="L40" s="75">
        <f t="shared" si="0"/>
        <v>480</v>
      </c>
      <c r="M40" s="75" t="s">
        <v>98</v>
      </c>
      <c r="N40" s="75" t="s">
        <v>99</v>
      </c>
    </row>
  </sheetData>
  <sheetProtection sheet="1" formatCells="0" formatColumns="0" formatRows="0" insertColumns="0" insertRows="0" insertHyperlinks="0" deleteColumns="0" deleteRows="0" selectLockedCells="1" sort="0" autoFilter="0" pivotTables="0"/>
  <phoneticPr fontId="11" type="noConversion"/>
  <pageMargins left="0.75" right="0.75" top="1" bottom="1" header="0.5" footer="0.5"/>
  <pageSetup paperSize="9" orientation="portrait" horizontalDpi="4294967292" verticalDpi="429496729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rgb="FF0070C0"/>
  </sheetPr>
  <dimension ref="A1:N40"/>
  <sheetViews>
    <sheetView workbookViewId="0">
      <selection activeCell="L41" sqref="L41"/>
    </sheetView>
  </sheetViews>
  <sheetFormatPr defaultColWidth="11" defaultRowHeight="15.75"/>
  <cols>
    <col min="1" max="1" width="11" style="75"/>
    <col min="2" max="9" width="15.125" style="75" customWidth="1"/>
    <col min="10" max="16384" width="11" style="75"/>
  </cols>
  <sheetData>
    <row r="1" spans="1:14">
      <c r="A1" s="75">
        <v>80</v>
      </c>
    </row>
    <row r="2" spans="1:14" ht="23.25">
      <c r="A2" s="83" t="str">
        <f>CONCATENATE(A1,"˚C")</f>
        <v>80˚C</v>
      </c>
      <c r="B2" s="77" t="str">
        <f>CONCATENATE('140°C'!B1," ","",$A$2)</f>
        <v>Asx 80˚C</v>
      </c>
      <c r="C2" s="77" t="str">
        <f>CONCATENATE('140°C'!C1," ","",$A$2)</f>
        <v>Glx 80˚C</v>
      </c>
      <c r="D2" s="78" t="str">
        <f>CONCATENATE('140°C'!D1," ","",$A$2)</f>
        <v>Ser 80˚C</v>
      </c>
      <c r="E2" s="79" t="str">
        <f>CONCATENATE('140°C'!E1," ","",$A$2)</f>
        <v>Ala 80˚C</v>
      </c>
      <c r="F2" s="79" t="str">
        <f>CONCATENATE('140°C'!F1," ","",$A$2)</f>
        <v>Val 80˚C</v>
      </c>
      <c r="G2" s="79" t="str">
        <f>CONCATENATE('140°C'!G1," ","",$A$2)</f>
        <v>Phe 80˚C</v>
      </c>
      <c r="H2" s="79" t="str">
        <f>CONCATENATE('140°C'!H1," ","",$A$2)</f>
        <v>Leu 80˚C</v>
      </c>
      <c r="I2" s="79" t="str">
        <f>CONCATENATE('140°C'!I1," ","",$A$2)</f>
        <v>Ile 80˚C</v>
      </c>
      <c r="J2" s="75" t="s">
        <v>74</v>
      </c>
    </row>
    <row r="3" spans="1:14">
      <c r="A3" s="70">
        <v>0</v>
      </c>
      <c r="B3" s="71">
        <v>8.0048182999999995E-2</v>
      </c>
      <c r="C3" s="71">
        <v>4.4849737000000001E-2</v>
      </c>
      <c r="D3" s="72">
        <v>7.4127250000000002E-3</v>
      </c>
      <c r="E3" s="73">
        <v>3.5277506E-2</v>
      </c>
      <c r="F3" s="73">
        <v>1.4617633E-2</v>
      </c>
      <c r="G3" s="73">
        <v>3.9170611000000001E-2</v>
      </c>
      <c r="H3" s="73">
        <v>4.7295123000000001E-2</v>
      </c>
      <c r="I3" s="73">
        <v>2.7243038000000001E-2</v>
      </c>
      <c r="J3" s="75">
        <v>2588</v>
      </c>
      <c r="K3" s="75">
        <v>0</v>
      </c>
      <c r="L3" s="75">
        <f>A3</f>
        <v>0</v>
      </c>
      <c r="M3" s="75" t="s">
        <v>100</v>
      </c>
      <c r="N3" s="75" t="s">
        <v>99</v>
      </c>
    </row>
    <row r="4" spans="1:14">
      <c r="A4" s="70">
        <v>0</v>
      </c>
      <c r="B4" s="71">
        <v>8.0332810000000004E-2</v>
      </c>
      <c r="C4" s="71">
        <v>4.4681327E-2</v>
      </c>
      <c r="D4" s="72">
        <v>8.1740719999999992E-3</v>
      </c>
      <c r="E4" s="73">
        <v>2.9937188E-2</v>
      </c>
      <c r="F4" s="73">
        <v>1.5739214000000001E-2</v>
      </c>
      <c r="G4" s="73">
        <v>4.1376841999999997E-2</v>
      </c>
      <c r="H4" s="73">
        <v>4.6276471E-2</v>
      </c>
      <c r="I4" s="73">
        <v>2.6510110999999999E-2</v>
      </c>
      <c r="J4" s="75">
        <v>2588</v>
      </c>
      <c r="K4" s="75">
        <v>0</v>
      </c>
      <c r="L4" s="75">
        <f t="shared" ref="L4:L40" si="0">A4</f>
        <v>0</v>
      </c>
      <c r="M4" s="75" t="s">
        <v>100</v>
      </c>
      <c r="N4" s="75" t="s">
        <v>99</v>
      </c>
    </row>
    <row r="5" spans="1:14">
      <c r="A5" s="70">
        <v>0</v>
      </c>
      <c r="B5" s="71">
        <v>7.5590325999999999E-2</v>
      </c>
      <c r="C5" s="71">
        <v>2.8802013000000001E-2</v>
      </c>
      <c r="D5" s="72">
        <v>8.3530949999999996E-3</v>
      </c>
      <c r="E5" s="73">
        <v>2.8853229000000001E-2</v>
      </c>
      <c r="F5" s="73">
        <v>1.2375621999999999E-2</v>
      </c>
      <c r="G5" s="73">
        <v>2.7327547000000001E-2</v>
      </c>
      <c r="H5" s="73">
        <v>2.6661689999999999E-3</v>
      </c>
      <c r="I5" s="73">
        <v>0.34585809000000001</v>
      </c>
      <c r="J5" s="75">
        <v>2588</v>
      </c>
      <c r="K5" s="75">
        <v>0</v>
      </c>
      <c r="L5" s="75">
        <f t="shared" si="0"/>
        <v>0</v>
      </c>
      <c r="M5" s="75" t="s">
        <v>96</v>
      </c>
      <c r="N5" s="75" t="s">
        <v>97</v>
      </c>
    </row>
    <row r="6" spans="1:14">
      <c r="A6" s="70">
        <v>0</v>
      </c>
      <c r="B6" s="71">
        <v>7.6307937000000006E-2</v>
      </c>
      <c r="C6" s="71">
        <v>3.0359223000000001E-2</v>
      </c>
      <c r="D6" s="72">
        <v>8.8133550000000001E-3</v>
      </c>
      <c r="E6" s="73">
        <v>8.4787874999999999E-2</v>
      </c>
      <c r="F6" s="73">
        <v>1.2136354E-2</v>
      </c>
      <c r="G6" s="73">
        <v>2.8973175E-2</v>
      </c>
      <c r="H6" s="73">
        <v>7.5478029999999996E-3</v>
      </c>
      <c r="I6" s="73">
        <v>0.19915899500000001</v>
      </c>
      <c r="J6" s="75">
        <v>2588</v>
      </c>
      <c r="K6" s="75">
        <v>0</v>
      </c>
      <c r="L6" s="75">
        <f t="shared" si="0"/>
        <v>0</v>
      </c>
      <c r="M6" s="75" t="s">
        <v>96</v>
      </c>
      <c r="N6" s="75" t="s">
        <v>97</v>
      </c>
    </row>
    <row r="7" spans="1:14">
      <c r="A7" s="70">
        <v>0</v>
      </c>
      <c r="B7" s="71">
        <v>7.6585641999999995E-2</v>
      </c>
      <c r="C7" s="71">
        <v>4.0197812999999999E-2</v>
      </c>
      <c r="D7" s="72">
        <v>5.7913890000000001E-3</v>
      </c>
      <c r="E7" s="73">
        <v>3.4637594000000001E-2</v>
      </c>
      <c r="F7" s="73">
        <v>1.7262805999999999E-2</v>
      </c>
      <c r="G7" s="73">
        <v>3.1809123000000002E-2</v>
      </c>
      <c r="H7" s="73">
        <v>3.5302854000000002E-2</v>
      </c>
      <c r="I7" s="73">
        <v>2.5486640000000001E-2</v>
      </c>
      <c r="J7" s="75">
        <v>2589</v>
      </c>
      <c r="K7" s="75">
        <v>0</v>
      </c>
      <c r="L7" s="75">
        <f t="shared" si="0"/>
        <v>0</v>
      </c>
      <c r="M7" s="75" t="s">
        <v>102</v>
      </c>
      <c r="N7" s="75" t="s">
        <v>99</v>
      </c>
    </row>
    <row r="8" spans="1:14">
      <c r="A8" s="70">
        <v>0</v>
      </c>
      <c r="B8" s="71">
        <v>7.7187108000000004E-2</v>
      </c>
      <c r="C8" s="71">
        <v>4.1653444999999997E-2</v>
      </c>
      <c r="D8" s="72">
        <v>5.6195409999999996E-3</v>
      </c>
      <c r="E8" s="73">
        <v>2.8303656999999999E-2</v>
      </c>
      <c r="F8" s="73">
        <v>1.9188795000000002E-2</v>
      </c>
      <c r="G8" s="73">
        <v>3.4972666999999999E-2</v>
      </c>
      <c r="H8" s="73">
        <v>3.1801681999999998E-2</v>
      </c>
      <c r="I8" s="73">
        <v>8.2973449999999994E-3</v>
      </c>
      <c r="J8" s="75">
        <v>2589</v>
      </c>
      <c r="K8" s="75">
        <v>0</v>
      </c>
      <c r="L8" s="75">
        <f t="shared" si="0"/>
        <v>0</v>
      </c>
      <c r="M8" s="75" t="s">
        <v>102</v>
      </c>
      <c r="N8" s="75" t="s">
        <v>99</v>
      </c>
    </row>
    <row r="9" spans="1:14">
      <c r="A9" s="70">
        <v>0</v>
      </c>
      <c r="B9" s="71">
        <v>8.2355195000000006E-2</v>
      </c>
      <c r="C9" s="71">
        <v>4.5677704999999999E-2</v>
      </c>
      <c r="D9" s="72">
        <v>8.1445619999999993E-3</v>
      </c>
      <c r="E9" s="73">
        <v>3.4655584000000003E-2</v>
      </c>
      <c r="F9" s="73">
        <v>1.5586944E-2</v>
      </c>
      <c r="G9" s="73">
        <v>4.1119737000000003E-2</v>
      </c>
      <c r="H9" s="73">
        <v>4.5232133000000001E-2</v>
      </c>
      <c r="I9" s="73">
        <v>2.4619996000000002E-2</v>
      </c>
      <c r="J9" s="75">
        <v>4126</v>
      </c>
      <c r="K9" s="75">
        <v>0</v>
      </c>
      <c r="L9" s="75">
        <f t="shared" si="0"/>
        <v>0</v>
      </c>
      <c r="M9" s="75" t="s">
        <v>100</v>
      </c>
      <c r="N9" s="75" t="s">
        <v>99</v>
      </c>
    </row>
    <row r="10" spans="1:14">
      <c r="A10" s="70">
        <v>0</v>
      </c>
      <c r="B10" s="71">
        <v>8.1331801999999995E-2</v>
      </c>
      <c r="C10" s="71">
        <v>4.4614048000000003E-2</v>
      </c>
      <c r="D10" s="72">
        <v>8.6416440000000004E-3</v>
      </c>
      <c r="E10" s="73">
        <v>2.9790790000000001E-2</v>
      </c>
      <c r="F10" s="73">
        <v>1.5120507E-2</v>
      </c>
      <c r="G10" s="73">
        <v>3.9572889E-2</v>
      </c>
      <c r="H10" s="73">
        <v>4.606706E-2</v>
      </c>
      <c r="I10" s="73">
        <v>2.5337532999999999E-2</v>
      </c>
      <c r="J10" s="75">
        <v>4126</v>
      </c>
      <c r="K10" s="75">
        <v>0</v>
      </c>
      <c r="L10" s="75">
        <f t="shared" si="0"/>
        <v>0</v>
      </c>
      <c r="M10" s="75" t="s">
        <v>100</v>
      </c>
      <c r="N10" s="75" t="s">
        <v>99</v>
      </c>
    </row>
    <row r="11" spans="1:14">
      <c r="A11" s="70">
        <v>0</v>
      </c>
      <c r="B11" s="71">
        <v>7.4408429999999998E-2</v>
      </c>
      <c r="C11" s="71">
        <v>4.0443713999999999E-2</v>
      </c>
      <c r="D11" s="72">
        <v>9.0134740000000005E-3</v>
      </c>
      <c r="E11" s="73">
        <v>3.0546126E-2</v>
      </c>
      <c r="F11" s="73">
        <v>1.4386292E-2</v>
      </c>
      <c r="G11" s="73">
        <v>3.1250088000000002E-2</v>
      </c>
      <c r="H11" s="73">
        <v>3.6683240999999998E-2</v>
      </c>
      <c r="I11" s="73">
        <v>2.1181881E-2</v>
      </c>
      <c r="J11" s="75">
        <v>4126</v>
      </c>
      <c r="K11" s="75">
        <v>0</v>
      </c>
      <c r="L11" s="75">
        <f t="shared" si="0"/>
        <v>0</v>
      </c>
      <c r="M11" s="75" t="s">
        <v>103</v>
      </c>
      <c r="N11" s="75" t="s">
        <v>99</v>
      </c>
    </row>
    <row r="12" spans="1:14">
      <c r="A12" s="70">
        <v>0</v>
      </c>
      <c r="B12" s="71">
        <v>7.3952852999999999E-2</v>
      </c>
      <c r="C12" s="71">
        <v>4.0099660000000002E-2</v>
      </c>
      <c r="D12" s="72">
        <v>1.0817601E-2</v>
      </c>
      <c r="E12" s="73">
        <v>2.8556525999999999E-2</v>
      </c>
      <c r="F12" s="73">
        <v>1.4544361E-2</v>
      </c>
      <c r="G12" s="73">
        <v>3.1802054000000003E-2</v>
      </c>
      <c r="H12" s="73">
        <v>3.6121568999999999E-2</v>
      </c>
      <c r="I12" s="73">
        <v>2.1832266999999999E-2</v>
      </c>
      <c r="J12" s="75">
        <v>4126</v>
      </c>
      <c r="K12" s="75">
        <v>0</v>
      </c>
      <c r="L12" s="75">
        <f t="shared" si="0"/>
        <v>0</v>
      </c>
      <c r="M12" s="75" t="s">
        <v>103</v>
      </c>
      <c r="N12" s="75" t="s">
        <v>99</v>
      </c>
    </row>
    <row r="13" spans="1:14">
      <c r="A13" s="70">
        <v>0</v>
      </c>
      <c r="B13" s="71">
        <v>8.1057622999999995E-2</v>
      </c>
      <c r="C13" s="71">
        <v>4.4775853999999997E-2</v>
      </c>
      <c r="D13" s="72">
        <v>8.7111329999999994E-3</v>
      </c>
      <c r="E13" s="73">
        <v>2.9921505000000001E-2</v>
      </c>
      <c r="F13" s="73">
        <v>1.5018769E-2</v>
      </c>
      <c r="G13" s="73">
        <v>4.0593995000000001E-2</v>
      </c>
      <c r="H13" s="73">
        <v>4.7193800000000001E-2</v>
      </c>
      <c r="I13" s="73">
        <v>2.7153525000000001E-2</v>
      </c>
      <c r="J13" s="75">
        <v>4129</v>
      </c>
      <c r="K13" s="75">
        <v>0</v>
      </c>
      <c r="L13" s="75">
        <f t="shared" si="0"/>
        <v>0</v>
      </c>
      <c r="M13" s="75" t="s">
        <v>100</v>
      </c>
      <c r="N13" s="75" t="s">
        <v>99</v>
      </c>
    </row>
    <row r="14" spans="1:14">
      <c r="A14" s="70">
        <v>0</v>
      </c>
      <c r="B14" s="71">
        <v>8.3867130999999998E-2</v>
      </c>
      <c r="C14" s="71">
        <v>4.5677998999999997E-2</v>
      </c>
      <c r="D14" s="72">
        <v>8.0900009999999994E-3</v>
      </c>
      <c r="E14" s="73">
        <v>2.9557818999999999E-2</v>
      </c>
      <c r="F14" s="73">
        <v>1.4194281E-2</v>
      </c>
      <c r="G14" s="73">
        <v>3.8597777999999999E-2</v>
      </c>
      <c r="H14" s="73">
        <v>4.6535750000000001E-2</v>
      </c>
      <c r="I14" s="73">
        <v>2.6041251000000001E-2</v>
      </c>
      <c r="J14" s="75">
        <v>4129</v>
      </c>
      <c r="K14" s="75">
        <v>0</v>
      </c>
      <c r="L14" s="75">
        <f t="shared" si="0"/>
        <v>0</v>
      </c>
      <c r="M14" s="75" t="s">
        <v>100</v>
      </c>
      <c r="N14" s="75" t="s">
        <v>99</v>
      </c>
    </row>
    <row r="15" spans="1:14">
      <c r="A15" s="70">
        <v>0</v>
      </c>
      <c r="B15" s="71">
        <v>8.0067124000000003E-2</v>
      </c>
      <c r="C15" s="71">
        <v>4.2291508999999998E-2</v>
      </c>
      <c r="D15" s="72">
        <v>1.0073738E-2</v>
      </c>
      <c r="E15" s="73">
        <v>4.4575974999999997E-2</v>
      </c>
      <c r="F15" s="73">
        <v>2.2204353999999999E-2</v>
      </c>
      <c r="G15" s="73">
        <v>3.8441712000000003E-2</v>
      </c>
      <c r="H15" s="73">
        <v>5.3879773999999998E-2</v>
      </c>
      <c r="I15" s="73">
        <v>4.4054161000000001E-2</v>
      </c>
      <c r="J15" s="75">
        <v>4129</v>
      </c>
      <c r="K15" s="75">
        <v>0</v>
      </c>
      <c r="L15" s="75">
        <f t="shared" si="0"/>
        <v>0</v>
      </c>
      <c r="M15" s="75" t="s">
        <v>104</v>
      </c>
      <c r="N15" s="75" t="s">
        <v>99</v>
      </c>
    </row>
    <row r="16" spans="1:14">
      <c r="A16" s="70">
        <v>0</v>
      </c>
      <c r="B16" s="71">
        <v>7.6744665000000004E-2</v>
      </c>
      <c r="C16" s="71">
        <v>3.7759664999999998E-2</v>
      </c>
      <c r="D16" s="72">
        <v>8.0137609999999995E-3</v>
      </c>
      <c r="E16" s="73">
        <v>3.1321553000000002E-2</v>
      </c>
      <c r="F16" s="73">
        <v>1.5145239E-2</v>
      </c>
      <c r="G16" s="73">
        <v>3.2593414000000001E-2</v>
      </c>
      <c r="H16" s="73">
        <v>3.0205656000000001E-2</v>
      </c>
      <c r="I16" s="73">
        <v>8.0003079999999994E-3</v>
      </c>
      <c r="J16" s="75">
        <v>4129</v>
      </c>
      <c r="K16" s="75">
        <v>0</v>
      </c>
      <c r="L16" s="75">
        <f t="shared" si="0"/>
        <v>0</v>
      </c>
      <c r="M16" s="75" t="s">
        <v>102</v>
      </c>
      <c r="N16" s="75" t="s">
        <v>99</v>
      </c>
    </row>
    <row r="17" spans="1:14">
      <c r="A17" s="74">
        <v>120</v>
      </c>
      <c r="B17" s="80">
        <v>0.106666092</v>
      </c>
      <c r="C17" s="80">
        <v>2.7593409999999999E-2</v>
      </c>
      <c r="D17" s="81">
        <v>2.4257826999999999E-2</v>
      </c>
      <c r="E17" s="82">
        <v>4.6320328000000001E-2</v>
      </c>
      <c r="F17" s="82">
        <v>1.2131975E-2</v>
      </c>
      <c r="G17" s="82">
        <v>4.1602459000000001E-2</v>
      </c>
      <c r="H17" s="82">
        <v>6.4385629999999996E-3</v>
      </c>
      <c r="I17" s="82">
        <v>0.32105662499999998</v>
      </c>
      <c r="J17" s="75">
        <v>2588</v>
      </c>
      <c r="K17" s="75">
        <v>80</v>
      </c>
      <c r="L17" s="75">
        <f t="shared" si="0"/>
        <v>120</v>
      </c>
      <c r="M17" s="75" t="s">
        <v>96</v>
      </c>
      <c r="N17" s="75" t="s">
        <v>97</v>
      </c>
    </row>
    <row r="18" spans="1:14">
      <c r="A18" s="74">
        <v>120</v>
      </c>
      <c r="B18" s="80">
        <v>0.108478291</v>
      </c>
      <c r="C18" s="80">
        <v>2.8171389000000002E-2</v>
      </c>
      <c r="D18" s="81">
        <v>2.4518956000000001E-2</v>
      </c>
      <c r="E18" s="82">
        <v>3.4419134999999997E-2</v>
      </c>
      <c r="F18" s="82">
        <v>1.4349481000000001E-2</v>
      </c>
      <c r="G18" s="82">
        <v>4.0072757000000001E-2</v>
      </c>
      <c r="H18" s="82">
        <v>2.3278740000000002E-3</v>
      </c>
      <c r="I18" s="82">
        <v>0.376828159</v>
      </c>
      <c r="J18" s="75">
        <v>2588</v>
      </c>
      <c r="K18" s="75">
        <v>80</v>
      </c>
      <c r="L18" s="75">
        <f t="shared" si="0"/>
        <v>120</v>
      </c>
      <c r="M18" s="75" t="s">
        <v>96</v>
      </c>
      <c r="N18" s="75" t="s">
        <v>97</v>
      </c>
    </row>
    <row r="19" spans="1:14">
      <c r="A19" s="74">
        <v>1440</v>
      </c>
      <c r="B19" s="80">
        <v>0.23498622999999999</v>
      </c>
      <c r="C19" s="80">
        <v>6.0599583999999998E-2</v>
      </c>
      <c r="D19" s="81">
        <v>4.9089805E-2</v>
      </c>
      <c r="E19" s="82">
        <v>4.5296791000000003E-2</v>
      </c>
      <c r="F19" s="82">
        <v>2.3641387999999999E-2</v>
      </c>
      <c r="G19" s="82">
        <v>6.2822084E-2</v>
      </c>
      <c r="H19" s="82">
        <v>4.5649026000000002E-2</v>
      </c>
      <c r="I19" s="82">
        <v>2.3924392999999999E-2</v>
      </c>
      <c r="J19" s="75">
        <v>2588</v>
      </c>
      <c r="K19" s="75">
        <v>80</v>
      </c>
      <c r="L19" s="75">
        <f t="shared" si="0"/>
        <v>1440</v>
      </c>
      <c r="M19" s="75" t="s">
        <v>98</v>
      </c>
      <c r="N19" s="75" t="s">
        <v>99</v>
      </c>
    </row>
    <row r="20" spans="1:14">
      <c r="A20" s="74">
        <v>1440</v>
      </c>
      <c r="B20" s="80">
        <v>0.246196948</v>
      </c>
      <c r="C20" s="80">
        <v>5.9203158999999998E-2</v>
      </c>
      <c r="D20" s="81">
        <v>4.8395114000000003E-2</v>
      </c>
      <c r="E20" s="82">
        <v>4.8891953000000002E-2</v>
      </c>
      <c r="F20" s="82">
        <v>2.3533558999999999E-2</v>
      </c>
      <c r="G20" s="82">
        <v>6.8247371000000001E-2</v>
      </c>
      <c r="H20" s="82">
        <v>4.8260975999999997E-2</v>
      </c>
      <c r="I20" s="82">
        <v>2.5236697999999998E-2</v>
      </c>
      <c r="J20" s="75">
        <v>2588</v>
      </c>
      <c r="K20" s="75">
        <v>80</v>
      </c>
      <c r="L20" s="75">
        <f t="shared" si="0"/>
        <v>1440</v>
      </c>
      <c r="M20" s="75" t="s">
        <v>98</v>
      </c>
      <c r="N20" s="75" t="s">
        <v>99</v>
      </c>
    </row>
    <row r="21" spans="1:14">
      <c r="A21" s="74">
        <v>720</v>
      </c>
      <c r="B21" s="80">
        <v>0.191797313</v>
      </c>
      <c r="C21" s="80">
        <v>3.2980415999999999E-2</v>
      </c>
      <c r="D21" s="81">
        <v>3.0352529E-2</v>
      </c>
      <c r="E21" s="82">
        <v>7.1214366000000001E-2</v>
      </c>
      <c r="F21" s="82">
        <v>1.7852653999999999E-2</v>
      </c>
      <c r="G21" s="82">
        <v>5.7488287999999999E-2</v>
      </c>
      <c r="H21" s="82">
        <v>3.3011189999999999E-3</v>
      </c>
      <c r="I21" s="82">
        <v>0.24333955800000001</v>
      </c>
      <c r="J21" s="75">
        <v>2588</v>
      </c>
      <c r="K21" s="75">
        <v>80</v>
      </c>
      <c r="L21" s="75">
        <f t="shared" si="0"/>
        <v>720</v>
      </c>
      <c r="M21" s="75" t="s">
        <v>96</v>
      </c>
      <c r="N21" s="75" t="s">
        <v>97</v>
      </c>
    </row>
    <row r="22" spans="1:14">
      <c r="A22" s="74">
        <v>720</v>
      </c>
      <c r="B22" s="80">
        <v>0.18514833999999999</v>
      </c>
      <c r="C22" s="80">
        <v>4.9825198000000001E-2</v>
      </c>
      <c r="D22" s="81">
        <v>3.9413595000000003E-2</v>
      </c>
      <c r="E22" s="82">
        <v>4.1208146000000001E-2</v>
      </c>
      <c r="F22" s="82">
        <v>2.1767512999999999E-2</v>
      </c>
      <c r="G22" s="82">
        <v>5.0630541000000001E-2</v>
      </c>
      <c r="H22" s="82">
        <v>4.3078022000000001E-2</v>
      </c>
      <c r="I22" s="82">
        <v>2.2491972999999998E-2</v>
      </c>
      <c r="J22" s="75">
        <v>2588</v>
      </c>
      <c r="K22" s="75">
        <v>80</v>
      </c>
      <c r="L22" s="75">
        <f t="shared" si="0"/>
        <v>720</v>
      </c>
      <c r="M22" s="75" t="s">
        <v>98</v>
      </c>
      <c r="N22" s="75" t="s">
        <v>99</v>
      </c>
    </row>
    <row r="23" spans="1:14">
      <c r="A23" s="74">
        <v>120</v>
      </c>
      <c r="B23" s="80">
        <v>0.10352446799999999</v>
      </c>
      <c r="C23" s="80">
        <v>4.011671E-2</v>
      </c>
      <c r="D23" s="81">
        <v>2.0311383999999998E-2</v>
      </c>
      <c r="E23" s="82">
        <v>2.6826214000000001E-2</v>
      </c>
      <c r="F23" s="82">
        <v>1.8168297E-2</v>
      </c>
      <c r="G23" s="82">
        <v>3.2490816999999998E-2</v>
      </c>
      <c r="H23" s="82">
        <v>3.9012293000000003E-2</v>
      </c>
      <c r="I23" s="82">
        <v>2.2070459000000001E-2</v>
      </c>
      <c r="J23" s="75">
        <v>2589</v>
      </c>
      <c r="K23" s="75">
        <v>80</v>
      </c>
      <c r="L23" s="75">
        <f t="shared" si="0"/>
        <v>120</v>
      </c>
      <c r="M23" s="75" t="s">
        <v>101</v>
      </c>
      <c r="N23" s="75" t="s">
        <v>99</v>
      </c>
    </row>
    <row r="24" spans="1:14">
      <c r="A24" s="74">
        <v>120</v>
      </c>
      <c r="B24" s="80">
        <v>0.10465105399999999</v>
      </c>
      <c r="C24" s="80">
        <v>4.1926652000000002E-2</v>
      </c>
      <c r="D24" s="81">
        <v>1.4764604000000001E-2</v>
      </c>
      <c r="E24" s="82">
        <v>2.8491202E-2</v>
      </c>
      <c r="F24" s="82">
        <v>1.9158260999999999E-2</v>
      </c>
      <c r="G24" s="82">
        <v>3.4747246000000002E-2</v>
      </c>
      <c r="H24" s="82">
        <v>3.9458071999999997E-2</v>
      </c>
      <c r="I24" s="82">
        <v>3.1209658000000001E-2</v>
      </c>
      <c r="J24" s="75">
        <v>2589</v>
      </c>
      <c r="K24" s="75">
        <v>80</v>
      </c>
      <c r="L24" s="75">
        <f t="shared" si="0"/>
        <v>120</v>
      </c>
      <c r="M24" s="75" t="s">
        <v>101</v>
      </c>
      <c r="N24" s="75" t="s">
        <v>99</v>
      </c>
    </row>
    <row r="25" spans="1:14">
      <c r="A25" s="74">
        <v>1440</v>
      </c>
      <c r="B25" s="80">
        <v>0.203311033</v>
      </c>
      <c r="C25" s="80">
        <v>5.3648425E-2</v>
      </c>
      <c r="D25" s="81">
        <v>3.9563013000000001E-2</v>
      </c>
      <c r="E25" s="82">
        <v>3.4541695999999997E-2</v>
      </c>
      <c r="F25" s="82">
        <v>2.1640096000000001E-2</v>
      </c>
      <c r="G25" s="82">
        <v>5.8854594000000003E-2</v>
      </c>
      <c r="H25" s="82">
        <v>3.9216252E-2</v>
      </c>
      <c r="I25" s="82">
        <v>3.0548255E-2</v>
      </c>
      <c r="J25" s="75">
        <v>2589</v>
      </c>
      <c r="K25" s="75">
        <v>80</v>
      </c>
      <c r="L25" s="75">
        <f t="shared" si="0"/>
        <v>1440</v>
      </c>
      <c r="M25" s="75" t="s">
        <v>102</v>
      </c>
      <c r="N25" s="75" t="s">
        <v>99</v>
      </c>
    </row>
    <row r="26" spans="1:14">
      <c r="A26" s="74">
        <v>1440</v>
      </c>
      <c r="B26" s="80">
        <v>0.20698154599999999</v>
      </c>
      <c r="C26" s="80">
        <v>5.6245081000000002E-2</v>
      </c>
      <c r="D26" s="81">
        <v>3.8023671000000002E-2</v>
      </c>
      <c r="E26" s="82">
        <v>4.4213790000000003E-2</v>
      </c>
      <c r="F26" s="82">
        <v>2.4187791E-2</v>
      </c>
      <c r="G26" s="82">
        <v>5.9784104999999997E-2</v>
      </c>
      <c r="H26" s="82">
        <v>4.0968881999999998E-2</v>
      </c>
      <c r="I26" s="82">
        <v>3.1759234999999997E-2</v>
      </c>
      <c r="J26" s="75">
        <v>2589</v>
      </c>
      <c r="K26" s="75">
        <v>80</v>
      </c>
      <c r="L26" s="75">
        <f t="shared" si="0"/>
        <v>1440</v>
      </c>
      <c r="M26" s="75" t="s">
        <v>102</v>
      </c>
      <c r="N26" s="75" t="s">
        <v>99</v>
      </c>
    </row>
    <row r="27" spans="1:14">
      <c r="A27" s="74">
        <v>720</v>
      </c>
      <c r="B27" s="80">
        <v>0.16533383099999999</v>
      </c>
      <c r="C27" s="80">
        <v>4.5946269999999997E-2</v>
      </c>
      <c r="D27" s="81">
        <v>3.5289688E-2</v>
      </c>
      <c r="E27" s="82">
        <v>3.3988184999999997E-2</v>
      </c>
      <c r="F27" s="82">
        <v>1.8854023000000001E-2</v>
      </c>
      <c r="G27" s="82">
        <v>4.4551840000000002E-2</v>
      </c>
      <c r="H27" s="82">
        <v>4.0749428999999997E-2</v>
      </c>
      <c r="I27" s="82">
        <v>3.9223002E-2</v>
      </c>
      <c r="J27" s="75">
        <v>2589</v>
      </c>
      <c r="K27" s="75">
        <v>80</v>
      </c>
      <c r="L27" s="75">
        <f t="shared" si="0"/>
        <v>720</v>
      </c>
      <c r="M27" s="75" t="s">
        <v>101</v>
      </c>
      <c r="N27" s="75" t="s">
        <v>99</v>
      </c>
    </row>
    <row r="28" spans="1:14">
      <c r="A28" s="74">
        <v>720</v>
      </c>
      <c r="B28" s="80">
        <v>0.168168612</v>
      </c>
      <c r="C28" s="80">
        <v>4.8666086999999997E-2</v>
      </c>
      <c r="D28" s="81">
        <v>2.8883611E-2</v>
      </c>
      <c r="E28" s="82">
        <v>3.4056327999999997E-2</v>
      </c>
      <c r="F28" s="82">
        <v>2.0298765999999999E-2</v>
      </c>
      <c r="G28" s="82">
        <v>4.8038741000000003E-2</v>
      </c>
      <c r="H28" s="82">
        <v>3.9666462999999999E-2</v>
      </c>
      <c r="I28" s="82">
        <v>2.7940352000000002E-2</v>
      </c>
      <c r="J28" s="75">
        <v>2589</v>
      </c>
      <c r="K28" s="75">
        <v>80</v>
      </c>
      <c r="L28" s="75">
        <f t="shared" si="0"/>
        <v>720</v>
      </c>
      <c r="M28" s="75" t="s">
        <v>102</v>
      </c>
      <c r="N28" s="75" t="s">
        <v>99</v>
      </c>
    </row>
    <row r="29" spans="1:14">
      <c r="A29" s="74">
        <v>120</v>
      </c>
      <c r="B29" s="80">
        <v>0.18157531199999999</v>
      </c>
      <c r="C29" s="80">
        <v>4.9189919999999998E-2</v>
      </c>
      <c r="D29" s="81">
        <v>2.3569777E-2</v>
      </c>
      <c r="E29" s="82">
        <v>3.2216653999999997E-2</v>
      </c>
      <c r="F29" s="82">
        <v>2.3108167999999998E-2</v>
      </c>
      <c r="G29" s="82">
        <v>5.2193228000000001E-2</v>
      </c>
      <c r="H29" s="82">
        <v>4.1020035000000003E-2</v>
      </c>
      <c r="I29" s="82">
        <v>3.3199689999999997E-2</v>
      </c>
      <c r="J29" s="75">
        <v>4126</v>
      </c>
      <c r="K29" s="75">
        <v>80</v>
      </c>
      <c r="L29" s="75">
        <f t="shared" si="0"/>
        <v>120</v>
      </c>
      <c r="M29" s="75" t="s">
        <v>103</v>
      </c>
      <c r="N29" s="75" t="s">
        <v>99</v>
      </c>
    </row>
    <row r="30" spans="1:14">
      <c r="A30" s="74">
        <v>120</v>
      </c>
      <c r="B30" s="80">
        <v>0.168569473</v>
      </c>
      <c r="C30" s="80">
        <v>4.4503231999999997E-2</v>
      </c>
      <c r="D30" s="81">
        <v>2.5598157999999999E-2</v>
      </c>
      <c r="E30" s="82">
        <v>3.3915220000000003E-2</v>
      </c>
      <c r="F30" s="82">
        <v>2.0858063999999999E-2</v>
      </c>
      <c r="G30" s="82">
        <v>4.949373E-2</v>
      </c>
      <c r="H30" s="82">
        <v>3.8623826999999999E-2</v>
      </c>
      <c r="I30" s="82">
        <v>2.0785863000000002E-2</v>
      </c>
      <c r="J30" s="75">
        <v>4126</v>
      </c>
      <c r="K30" s="75">
        <v>80</v>
      </c>
      <c r="L30" s="75">
        <f t="shared" si="0"/>
        <v>120</v>
      </c>
      <c r="M30" s="75" t="s">
        <v>98</v>
      </c>
      <c r="N30" s="75" t="s">
        <v>99</v>
      </c>
    </row>
    <row r="31" spans="1:14">
      <c r="A31" s="74">
        <v>1440</v>
      </c>
      <c r="B31" s="80">
        <v>0.23113435700000001</v>
      </c>
      <c r="C31" s="80">
        <v>5.5130783000000003E-2</v>
      </c>
      <c r="D31" s="81">
        <v>4.0898228000000002E-2</v>
      </c>
      <c r="E31" s="82">
        <v>4.6872388000000001E-2</v>
      </c>
      <c r="F31" s="82">
        <v>2.0574044E-2</v>
      </c>
      <c r="G31" s="82">
        <v>6.1622811999999999E-2</v>
      </c>
      <c r="H31" s="82">
        <v>4.3498277000000002E-2</v>
      </c>
      <c r="I31" s="82">
        <v>2.3829332000000002E-2</v>
      </c>
      <c r="J31" s="75">
        <v>4126</v>
      </c>
      <c r="K31" s="75">
        <v>80</v>
      </c>
      <c r="L31" s="75">
        <f t="shared" si="0"/>
        <v>1440</v>
      </c>
      <c r="M31" s="75" t="s">
        <v>98</v>
      </c>
      <c r="N31" s="75" t="s">
        <v>99</v>
      </c>
    </row>
    <row r="32" spans="1:14">
      <c r="A32" s="74">
        <v>1440</v>
      </c>
      <c r="B32" s="80">
        <v>0.233483572</v>
      </c>
      <c r="C32" s="80">
        <v>6.0591522000000002E-2</v>
      </c>
      <c r="D32" s="81">
        <v>4.1600049E-2</v>
      </c>
      <c r="E32" s="82">
        <v>5.6656080999999997E-2</v>
      </c>
      <c r="F32" s="82">
        <v>2.4467525E-2</v>
      </c>
      <c r="G32" s="82">
        <v>7.3501708999999998E-2</v>
      </c>
      <c r="H32" s="82">
        <v>4.6712002000000002E-2</v>
      </c>
      <c r="I32" s="82">
        <v>2.7206900999999999E-2</v>
      </c>
      <c r="J32" s="75">
        <v>4126</v>
      </c>
      <c r="K32" s="75">
        <v>80</v>
      </c>
      <c r="L32" s="75">
        <f t="shared" si="0"/>
        <v>1440</v>
      </c>
      <c r="M32" s="75" t="s">
        <v>98</v>
      </c>
      <c r="N32" s="75" t="s">
        <v>99</v>
      </c>
    </row>
    <row r="33" spans="1:14">
      <c r="A33" s="74">
        <v>720</v>
      </c>
      <c r="B33" s="80">
        <v>9.5451813999999996E-2</v>
      </c>
      <c r="C33" s="80">
        <v>3.8889163999999997E-2</v>
      </c>
      <c r="D33" s="81">
        <v>1.0930697E-2</v>
      </c>
      <c r="E33" s="82">
        <v>2.7152961E-2</v>
      </c>
      <c r="F33" s="82">
        <v>1.7914402999999999E-2</v>
      </c>
      <c r="G33" s="82">
        <v>3.3632032999999999E-2</v>
      </c>
      <c r="H33" s="82">
        <v>3.6243039999999997E-2</v>
      </c>
      <c r="I33" s="82">
        <v>2.4083055999999999E-2</v>
      </c>
      <c r="J33" s="75">
        <v>4126</v>
      </c>
      <c r="K33" s="75">
        <v>80</v>
      </c>
      <c r="L33" s="75">
        <f t="shared" si="0"/>
        <v>720</v>
      </c>
      <c r="M33" s="75" t="s">
        <v>103</v>
      </c>
      <c r="N33" s="75" t="s">
        <v>99</v>
      </c>
    </row>
    <row r="34" spans="1:14">
      <c r="A34" s="74">
        <v>720</v>
      </c>
      <c r="B34" s="80">
        <v>0.102019818</v>
      </c>
      <c r="C34" s="80">
        <v>4.1679757999999997E-2</v>
      </c>
      <c r="D34" s="81">
        <v>1.1925666999999999E-2</v>
      </c>
      <c r="E34" s="82">
        <v>3.4142902000000003E-2</v>
      </c>
      <c r="F34" s="82">
        <v>2.1256356000000001E-2</v>
      </c>
      <c r="G34" s="82">
        <v>3.5384365000000001E-2</v>
      </c>
      <c r="H34" s="82">
        <v>4.0525461999999998E-2</v>
      </c>
      <c r="I34" s="82">
        <v>1.8865827000000002E-2</v>
      </c>
      <c r="J34" s="75">
        <v>4126</v>
      </c>
      <c r="K34" s="75">
        <v>80</v>
      </c>
      <c r="L34" s="75">
        <f t="shared" si="0"/>
        <v>720</v>
      </c>
      <c r="M34" s="75" t="s">
        <v>98</v>
      </c>
      <c r="N34" s="75" t="s">
        <v>99</v>
      </c>
    </row>
    <row r="35" spans="1:14">
      <c r="A35" s="74">
        <v>120</v>
      </c>
      <c r="B35" s="80">
        <v>0.10697121699999999</v>
      </c>
      <c r="C35" s="80">
        <v>4.3873158000000002E-2</v>
      </c>
      <c r="D35" s="81">
        <v>1.6910781E-2</v>
      </c>
      <c r="E35" s="82">
        <v>3.8926002000000001E-2</v>
      </c>
      <c r="F35" s="82">
        <v>2.1105747000000001E-2</v>
      </c>
      <c r="G35" s="82">
        <v>3.6906364999999997E-2</v>
      </c>
      <c r="H35" s="82">
        <v>3.6960465999999997E-2</v>
      </c>
      <c r="I35" s="82">
        <v>9.3507460000000001E-3</v>
      </c>
      <c r="J35" s="75">
        <v>4129</v>
      </c>
      <c r="K35" s="75">
        <v>80</v>
      </c>
      <c r="L35" s="75">
        <f t="shared" si="0"/>
        <v>120</v>
      </c>
      <c r="M35" s="75" t="s">
        <v>103</v>
      </c>
      <c r="N35" s="75" t="s">
        <v>99</v>
      </c>
    </row>
    <row r="36" spans="1:14">
      <c r="A36" s="74">
        <v>120</v>
      </c>
      <c r="B36" s="80">
        <v>0.104796325</v>
      </c>
      <c r="C36" s="80">
        <v>4.2500241000000001E-2</v>
      </c>
      <c r="D36" s="81">
        <v>2.0045406000000002E-2</v>
      </c>
      <c r="E36" s="82">
        <v>3.9518000999999997E-2</v>
      </c>
      <c r="F36" s="82">
        <v>1.9546489E-2</v>
      </c>
      <c r="G36" s="82">
        <v>3.2367949999999999E-2</v>
      </c>
      <c r="H36" s="82">
        <v>3.9849720999999998E-2</v>
      </c>
      <c r="I36" s="82">
        <v>3.0711625999999999E-2</v>
      </c>
      <c r="J36" s="75">
        <v>4129</v>
      </c>
      <c r="K36" s="75">
        <v>80</v>
      </c>
      <c r="L36" s="75">
        <f t="shared" si="0"/>
        <v>120</v>
      </c>
      <c r="M36" s="75" t="s">
        <v>103</v>
      </c>
      <c r="N36" s="75" t="s">
        <v>99</v>
      </c>
    </row>
    <row r="37" spans="1:14">
      <c r="A37" s="74">
        <v>1440</v>
      </c>
      <c r="B37" s="80">
        <v>0.23723799300000001</v>
      </c>
      <c r="C37" s="80">
        <v>5.7635298000000001E-2</v>
      </c>
      <c r="D37" s="81">
        <v>4.4719572999999999E-2</v>
      </c>
      <c r="E37" s="82">
        <v>4.1230412000000001E-2</v>
      </c>
      <c r="F37" s="82">
        <v>2.7007222000000001E-2</v>
      </c>
      <c r="G37" s="82">
        <v>5.8357600000000003E-2</v>
      </c>
      <c r="H37" s="82">
        <v>4.3136849999999997E-2</v>
      </c>
      <c r="I37" s="82">
        <v>3.0874392000000001E-2</v>
      </c>
      <c r="J37" s="75">
        <v>4129</v>
      </c>
      <c r="K37" s="75">
        <v>80</v>
      </c>
      <c r="L37" s="75">
        <f t="shared" si="0"/>
        <v>1440</v>
      </c>
      <c r="M37" s="75" t="s">
        <v>103</v>
      </c>
      <c r="N37" s="75" t="s">
        <v>99</v>
      </c>
    </row>
    <row r="38" spans="1:14">
      <c r="A38" s="74">
        <v>1440</v>
      </c>
      <c r="B38" s="80">
        <v>0.25133862699999998</v>
      </c>
      <c r="C38" s="80">
        <v>5.9114956000000003E-2</v>
      </c>
      <c r="D38" s="81">
        <v>4.3544613000000003E-2</v>
      </c>
      <c r="E38" s="82">
        <v>3.7546090999999997E-2</v>
      </c>
      <c r="F38" s="82">
        <v>2.5593029999999999E-2</v>
      </c>
      <c r="G38" s="82">
        <v>5.9199422000000002E-2</v>
      </c>
      <c r="H38" s="82">
        <v>4.3050498999999999E-2</v>
      </c>
      <c r="I38" s="82">
        <v>3.0749367999999999E-2</v>
      </c>
      <c r="J38" s="75">
        <v>4129</v>
      </c>
      <c r="K38" s="75">
        <v>80</v>
      </c>
      <c r="L38" s="75">
        <f t="shared" si="0"/>
        <v>1440</v>
      </c>
      <c r="M38" s="75" t="s">
        <v>103</v>
      </c>
      <c r="N38" s="75" t="s">
        <v>99</v>
      </c>
    </row>
    <row r="39" spans="1:14">
      <c r="A39" s="74">
        <v>720</v>
      </c>
      <c r="B39" s="80">
        <v>0.193894764</v>
      </c>
      <c r="C39" s="80">
        <v>5.0069675000000001E-2</v>
      </c>
      <c r="D39" s="81">
        <v>3.0740917999999999E-2</v>
      </c>
      <c r="E39" s="82">
        <v>3.9651851000000002E-2</v>
      </c>
      <c r="F39" s="82">
        <v>2.2679659000000001E-2</v>
      </c>
      <c r="G39" s="82">
        <v>4.5746865999999997E-2</v>
      </c>
      <c r="H39" s="82">
        <v>4.2422205999999997E-2</v>
      </c>
      <c r="I39" s="82">
        <v>3.2024703000000002E-2</v>
      </c>
      <c r="J39" s="75">
        <v>4129</v>
      </c>
      <c r="K39" s="75">
        <v>80</v>
      </c>
      <c r="L39" s="75">
        <f t="shared" si="0"/>
        <v>720</v>
      </c>
      <c r="M39" s="75" t="s">
        <v>98</v>
      </c>
      <c r="N39" s="75" t="s">
        <v>99</v>
      </c>
    </row>
    <row r="40" spans="1:14">
      <c r="A40" s="74">
        <v>720</v>
      </c>
      <c r="B40" s="80">
        <v>0.188969838</v>
      </c>
      <c r="C40" s="80">
        <v>4.6669753000000001E-2</v>
      </c>
      <c r="D40" s="81">
        <v>2.9967673E-2</v>
      </c>
      <c r="E40" s="82">
        <v>4.8406113000000001E-2</v>
      </c>
      <c r="F40" s="82">
        <v>1.8999595000000001E-2</v>
      </c>
      <c r="G40" s="82">
        <v>4.1431938000000001E-2</v>
      </c>
      <c r="H40" s="82">
        <v>4.2331301000000002E-2</v>
      </c>
      <c r="I40" s="82">
        <v>3.6297151999999999E-2</v>
      </c>
      <c r="J40" s="75">
        <v>4129</v>
      </c>
      <c r="K40" s="75">
        <v>80</v>
      </c>
      <c r="L40" s="75">
        <f t="shared" si="0"/>
        <v>720</v>
      </c>
      <c r="M40" s="75" t="s">
        <v>103</v>
      </c>
      <c r="N40" s="75" t="s">
        <v>99</v>
      </c>
    </row>
  </sheetData>
  <sheetProtection sheet="1" formatCells="0" formatColumns="0" formatRows="0" insertColumns="0" insertRows="0" insertHyperlinks="0" deleteColumns="0" deleteRows="0" selectLockedCells="1" sort="0" autoFilter="0" pivotTables="0"/>
  <phoneticPr fontId="11" type="noConversion"/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 enableFormatConditionsCalculation="0">
    <tabColor rgb="FF0070C0"/>
  </sheetPr>
  <dimension ref="A1:P118"/>
  <sheetViews>
    <sheetView zoomScale="80" zoomScaleNormal="80" workbookViewId="0">
      <selection activeCell="J3" sqref="J3:J118"/>
    </sheetView>
  </sheetViews>
  <sheetFormatPr defaultColWidth="11" defaultRowHeight="15.75"/>
  <cols>
    <col min="2" max="10" width="16.125" customWidth="1"/>
  </cols>
  <sheetData>
    <row r="1" spans="1:16">
      <c r="A1" s="75">
        <v>10</v>
      </c>
      <c r="B1" s="75"/>
      <c r="C1" s="75"/>
      <c r="D1" s="75"/>
      <c r="E1" s="75"/>
      <c r="F1" s="75"/>
      <c r="G1" s="75"/>
      <c r="H1" s="75"/>
      <c r="I1" s="75"/>
      <c r="K1" t="s">
        <v>109</v>
      </c>
      <c r="L1" t="s">
        <v>89</v>
      </c>
      <c r="M1" t="s">
        <v>110</v>
      </c>
      <c r="N1" t="s">
        <v>111</v>
      </c>
      <c r="O1" t="s">
        <v>90</v>
      </c>
    </row>
    <row r="2" spans="1:16" ht="23.25">
      <c r="A2" s="83" t="str">
        <f>CONCATENATE(A1,"˚C")</f>
        <v>10˚C</v>
      </c>
      <c r="B2" s="77" t="str">
        <f>CONCATENATE('140°C'!B1," ","",$A$2)</f>
        <v>Asx 10˚C</v>
      </c>
      <c r="C2" s="77" t="str">
        <f>CONCATENATE('140°C'!C1," ","",$A$2)</f>
        <v>Glx 10˚C</v>
      </c>
      <c r="D2" s="78" t="str">
        <f>CONCATENATE('140°C'!D1," ","",$A$2)</f>
        <v>Ser 10˚C</v>
      </c>
      <c r="E2" s="79" t="str">
        <f>CONCATENATE('140°C'!E1," ","",$A$2)</f>
        <v>Ala 10˚C</v>
      </c>
      <c r="F2" s="79" t="str">
        <f>CONCATENATE('140°C'!F1," ","",$A$2)</f>
        <v>Val 10˚C</v>
      </c>
      <c r="G2" s="79" t="str">
        <f>CONCATENATE('140°C'!G1," ","",$A$2)</f>
        <v>Phe 10˚C</v>
      </c>
      <c r="H2" s="79" t="str">
        <f>CONCATENATE('140°C'!H1," ","",$A$2)</f>
        <v>Leu 10˚C</v>
      </c>
      <c r="I2" s="79" t="str">
        <f>CONCATENATE('140°C'!I1," ","",$A$2)</f>
        <v>Ile 10˚C</v>
      </c>
      <c r="K2" t="s">
        <v>74</v>
      </c>
    </row>
    <row r="3" spans="1:16">
      <c r="A3">
        <v>8000064</v>
      </c>
      <c r="B3" s="137">
        <v>0.77747840457671824</v>
      </c>
      <c r="C3" s="80">
        <v>0.18326685031836748</v>
      </c>
      <c r="D3" s="81">
        <v>0.22675714159106139</v>
      </c>
      <c r="E3" s="82">
        <v>0.18702366359574707</v>
      </c>
      <c r="F3" s="82">
        <v>5.6907469973248803E-2</v>
      </c>
      <c r="G3" s="82">
        <v>0.11332509962529952</v>
      </c>
      <c r="H3" s="82">
        <v>9.1180161389568276E-2</v>
      </c>
      <c r="I3" s="82">
        <v>6.8529944513829794E-2</v>
      </c>
      <c r="J3" s="134" t="s">
        <v>112</v>
      </c>
      <c r="K3" s="134" t="s">
        <v>77</v>
      </c>
      <c r="L3" s="135">
        <v>1</v>
      </c>
      <c r="M3" s="136" t="s">
        <v>105</v>
      </c>
      <c r="N3" s="136"/>
      <c r="O3" s="134">
        <v>1100</v>
      </c>
      <c r="P3" s="134">
        <f>(2012-O3)*365.5*24</f>
        <v>8000064</v>
      </c>
    </row>
    <row r="4" spans="1:16">
      <c r="A4">
        <v>8000064</v>
      </c>
      <c r="B4" s="137">
        <v>0.29776104030428657</v>
      </c>
      <c r="C4" s="80">
        <v>8.9553833524892199E-2</v>
      </c>
      <c r="D4" s="81">
        <v>0.14260181642589875</v>
      </c>
      <c r="E4" s="82">
        <v>0.11933619812684845</v>
      </c>
      <c r="F4" s="82">
        <v>2.8537226039590361E-2</v>
      </c>
      <c r="G4" s="82">
        <v>9.4121358716369966E-2</v>
      </c>
      <c r="H4" s="82">
        <v>6.372565259937446E-2</v>
      </c>
      <c r="I4" s="82">
        <v>4.7836416041965424E-2</v>
      </c>
      <c r="J4" s="134">
        <v>3960</v>
      </c>
      <c r="K4" s="134" t="s">
        <v>77</v>
      </c>
      <c r="L4" s="135">
        <v>1</v>
      </c>
      <c r="M4" s="136" t="s">
        <v>100</v>
      </c>
      <c r="N4" s="136"/>
      <c r="O4" s="134"/>
      <c r="P4" s="134"/>
    </row>
    <row r="5" spans="1:16">
      <c r="A5">
        <v>8000064</v>
      </c>
      <c r="B5" s="80">
        <v>0.10297858036633421</v>
      </c>
      <c r="C5" s="80">
        <v>4.6528921587875291E-2</v>
      </c>
      <c r="D5" s="81">
        <v>1.1037050068990185E-2</v>
      </c>
      <c r="E5" s="82">
        <v>3.7319672818967156E-2</v>
      </c>
      <c r="F5" s="82">
        <v>1.6713993351471661E-2</v>
      </c>
      <c r="G5" s="82">
        <v>3.7828722360645446E-2</v>
      </c>
      <c r="H5" s="82">
        <v>4.1121618337039069E-2</v>
      </c>
      <c r="I5" s="82">
        <v>2.765797901540824E-2</v>
      </c>
      <c r="J5" s="134">
        <v>3961</v>
      </c>
      <c r="K5" s="134" t="s">
        <v>77</v>
      </c>
      <c r="L5" s="135">
        <v>1</v>
      </c>
      <c r="M5" s="136" t="s">
        <v>100</v>
      </c>
      <c r="N5" s="136"/>
      <c r="O5" s="134"/>
      <c r="P5" s="134"/>
    </row>
    <row r="6" spans="1:16">
      <c r="A6" s="75">
        <v>6245664</v>
      </c>
      <c r="B6" s="80">
        <v>0.15128308446740182</v>
      </c>
      <c r="C6" s="80">
        <v>6.1054490307335965E-2</v>
      </c>
      <c r="D6" s="81">
        <v>2.3776849750242267E-2</v>
      </c>
      <c r="E6" s="82">
        <v>3.2515436074511586E-2</v>
      </c>
      <c r="F6" s="82">
        <v>2.3122542104583355E-2</v>
      </c>
      <c r="G6" s="82">
        <v>4.9493128282390546E-2</v>
      </c>
      <c r="H6" s="82">
        <v>4.8246632562096527E-2</v>
      </c>
      <c r="I6" s="82">
        <v>3.299846286069312E-2</v>
      </c>
      <c r="J6" s="131" t="s">
        <v>113</v>
      </c>
      <c r="K6" s="131" t="s">
        <v>77</v>
      </c>
      <c r="L6" s="132">
        <v>2</v>
      </c>
      <c r="M6" s="133" t="s">
        <v>105</v>
      </c>
      <c r="N6" s="133"/>
      <c r="O6" s="131">
        <v>1300</v>
      </c>
      <c r="P6" s="131">
        <f>(2012-O6)*365.5*24</f>
        <v>6245664</v>
      </c>
    </row>
    <row r="7" spans="1:16">
      <c r="A7" s="75">
        <v>6245664</v>
      </c>
      <c r="B7" s="80">
        <v>0.14603928658271481</v>
      </c>
      <c r="C7" s="80">
        <v>4.6827904966548747E-2</v>
      </c>
      <c r="D7" s="81">
        <v>9.8349860889019453E-2</v>
      </c>
      <c r="E7" s="82">
        <v>4.653582775355581E-2</v>
      </c>
      <c r="F7" s="82">
        <v>2.2347200230317974E-2</v>
      </c>
      <c r="G7" s="82">
        <v>4.4667979430727603E-2</v>
      </c>
      <c r="H7" s="82">
        <v>3.6959786758820154E-2</v>
      </c>
      <c r="I7" s="82">
        <v>2.6227164562529361E-2</v>
      </c>
      <c r="J7" s="131" t="s">
        <v>114</v>
      </c>
      <c r="K7" s="131" t="s">
        <v>77</v>
      </c>
      <c r="L7" s="132">
        <v>2</v>
      </c>
      <c r="M7" s="133" t="s">
        <v>105</v>
      </c>
      <c r="N7" s="133"/>
      <c r="O7" s="131"/>
      <c r="P7" s="131"/>
    </row>
    <row r="8" spans="1:16">
      <c r="A8" s="75">
        <v>6245664</v>
      </c>
      <c r="B8" s="80">
        <v>0.16131088872408589</v>
      </c>
      <c r="C8" s="80">
        <v>5.7628157447959724E-2</v>
      </c>
      <c r="D8" s="81">
        <v>0.10365197676414552</v>
      </c>
      <c r="E8" s="82">
        <v>4.9190426051728978E-2</v>
      </c>
      <c r="F8" s="82">
        <v>2.2907646700652731E-2</v>
      </c>
      <c r="G8" s="82">
        <v>4.5992716676111399E-2</v>
      </c>
      <c r="H8" s="82">
        <v>4.2361491268031723E-2</v>
      </c>
      <c r="I8" s="82">
        <v>2.4722903341038514E-2</v>
      </c>
      <c r="J8" s="131" t="s">
        <v>115</v>
      </c>
      <c r="K8" s="131" t="s">
        <v>77</v>
      </c>
      <c r="L8" s="132">
        <v>2</v>
      </c>
      <c r="M8" s="133" t="s">
        <v>105</v>
      </c>
      <c r="N8" s="133"/>
      <c r="O8" s="131"/>
      <c r="P8" s="131"/>
    </row>
    <row r="9" spans="1:16">
      <c r="A9" s="75">
        <v>6245664</v>
      </c>
      <c r="B9" s="80">
        <v>0.13229034226774639</v>
      </c>
      <c r="C9" s="80">
        <v>5.9685776475165313E-2</v>
      </c>
      <c r="D9" s="81">
        <v>0.11132106997417771</v>
      </c>
      <c r="E9" s="82">
        <v>6.1974065881619717E-2</v>
      </c>
      <c r="F9" s="82">
        <v>2.4207213077421862E-2</v>
      </c>
      <c r="G9" s="82">
        <v>4.7846937987063902E-2</v>
      </c>
      <c r="H9" s="82">
        <v>4.7591460686890845E-2</v>
      </c>
      <c r="I9" s="82">
        <v>2.6024715806009978E-2</v>
      </c>
      <c r="J9" s="131" t="s">
        <v>116</v>
      </c>
      <c r="K9" s="131" t="s">
        <v>77</v>
      </c>
      <c r="L9" s="132">
        <v>2</v>
      </c>
      <c r="M9" s="133" t="s">
        <v>105</v>
      </c>
      <c r="N9" s="133"/>
      <c r="O9" s="131"/>
      <c r="P9" s="131"/>
    </row>
    <row r="10" spans="1:16">
      <c r="A10" s="75">
        <v>6245664</v>
      </c>
      <c r="B10" s="80">
        <v>0.13973263506808681</v>
      </c>
      <c r="C10" s="80">
        <v>6.0703969218013021E-2</v>
      </c>
      <c r="D10" s="81">
        <v>0.12861381532622246</v>
      </c>
      <c r="E10" s="82">
        <v>6.3046081961033631E-2</v>
      </c>
      <c r="F10" s="82">
        <v>2.3407996923605817E-2</v>
      </c>
      <c r="G10" s="82">
        <v>4.864868177400837E-2</v>
      </c>
      <c r="H10" s="82">
        <v>4.8439984573136328E-2</v>
      </c>
      <c r="I10" s="82">
        <v>1.3570586710501235E-2</v>
      </c>
      <c r="J10" s="131" t="s">
        <v>117</v>
      </c>
      <c r="K10" s="131" t="s">
        <v>77</v>
      </c>
      <c r="L10" s="132">
        <v>2</v>
      </c>
      <c r="M10" s="133" t="s">
        <v>105</v>
      </c>
      <c r="N10" s="133"/>
      <c r="O10" s="131"/>
      <c r="P10" s="131"/>
    </row>
    <row r="11" spans="1:16">
      <c r="A11" s="75">
        <v>6245664</v>
      </c>
      <c r="B11" s="80">
        <v>0.16005891199818981</v>
      </c>
      <c r="C11" s="80">
        <v>5.4479236580176213E-2</v>
      </c>
      <c r="D11" s="81">
        <v>0.10127954514463113</v>
      </c>
      <c r="E11" s="82">
        <v>8.7688594479330376E-2</v>
      </c>
      <c r="F11" s="82">
        <v>1.8197677321103556E-2</v>
      </c>
      <c r="G11" s="82">
        <v>4.577649680423071E-2</v>
      </c>
      <c r="H11" s="82">
        <v>4.8819195692185201E-2</v>
      </c>
      <c r="I11" s="82">
        <v>2.6993147781127075E-2</v>
      </c>
      <c r="J11" s="131">
        <v>3962</v>
      </c>
      <c r="K11" s="131" t="s">
        <v>77</v>
      </c>
      <c r="L11" s="132">
        <v>2</v>
      </c>
      <c r="M11" s="133" t="s">
        <v>100</v>
      </c>
      <c r="N11" s="133"/>
      <c r="O11" s="131"/>
      <c r="P11" s="131"/>
    </row>
    <row r="12" spans="1:16">
      <c r="A12" s="75">
        <v>6245664</v>
      </c>
      <c r="B12" s="80">
        <v>0.12897153364050651</v>
      </c>
      <c r="C12" s="80">
        <v>5.0728832524305448E-2</v>
      </c>
      <c r="D12" s="81">
        <v>0.10611443842326325</v>
      </c>
      <c r="E12" s="82">
        <v>5.2071323351129073E-2</v>
      </c>
      <c r="F12" s="82">
        <v>1.5502634094366597E-2</v>
      </c>
      <c r="G12" s="82">
        <v>4.2072527682960749E-2</v>
      </c>
      <c r="H12" s="82">
        <v>4.3424256962452265E-2</v>
      </c>
      <c r="I12" s="82">
        <v>2.5236077165798426E-2</v>
      </c>
      <c r="J12" s="131">
        <v>3963</v>
      </c>
      <c r="K12" s="131" t="s">
        <v>77</v>
      </c>
      <c r="L12" s="132">
        <v>2</v>
      </c>
      <c r="M12" s="133" t="s">
        <v>100</v>
      </c>
      <c r="N12" s="133"/>
      <c r="O12" s="131"/>
      <c r="P12" s="131"/>
    </row>
    <row r="13" spans="1:16">
      <c r="A13" s="75">
        <v>6245664</v>
      </c>
      <c r="B13" s="80">
        <v>0.13020941773818351</v>
      </c>
      <c r="C13" s="80">
        <v>5.2235456492034531E-2</v>
      </c>
      <c r="D13" s="81">
        <v>0.10172933991357919</v>
      </c>
      <c r="E13" s="82">
        <v>4.7801456478346861E-2</v>
      </c>
      <c r="F13" s="82">
        <v>1.5921161501360401E-2</v>
      </c>
      <c r="G13" s="82">
        <v>4.1694850164609852E-2</v>
      </c>
      <c r="H13" s="82">
        <v>4.3937078049686072E-2</v>
      </c>
      <c r="I13" s="82">
        <v>2.5217819124418183E-2</v>
      </c>
      <c r="J13" s="131">
        <v>3964</v>
      </c>
      <c r="K13" s="131" t="s">
        <v>77</v>
      </c>
      <c r="L13" s="132">
        <v>2</v>
      </c>
      <c r="M13" s="133" t="s">
        <v>100</v>
      </c>
      <c r="N13" s="133"/>
      <c r="O13" s="131"/>
      <c r="P13" s="131"/>
    </row>
    <row r="14" spans="1:16">
      <c r="A14" s="75">
        <v>6245664</v>
      </c>
      <c r="B14" s="80">
        <v>0.10946252301442666</v>
      </c>
      <c r="C14" s="80">
        <v>4.5442043929950188E-2</v>
      </c>
      <c r="D14" s="81">
        <v>3.6632173431083027E-2</v>
      </c>
      <c r="E14" s="82">
        <v>5.5851177499106411E-2</v>
      </c>
      <c r="F14" s="82">
        <v>1.4689972694361092E-2</v>
      </c>
      <c r="G14" s="82">
        <v>3.6778722438560264E-2</v>
      </c>
      <c r="H14" s="82">
        <v>5.4469686909472313E-2</v>
      </c>
      <c r="I14" s="82">
        <v>2.1959345706523744E-2</v>
      </c>
      <c r="J14" s="131">
        <v>3965</v>
      </c>
      <c r="K14" s="131" t="s">
        <v>77</v>
      </c>
      <c r="L14" s="132">
        <v>2</v>
      </c>
      <c r="M14" s="133" t="s">
        <v>100</v>
      </c>
      <c r="N14" s="133"/>
      <c r="O14" s="131"/>
      <c r="P14" s="131"/>
    </row>
    <row r="15" spans="1:16">
      <c r="A15" s="75">
        <v>4491264</v>
      </c>
      <c r="B15" s="80">
        <v>0.11636629115627822</v>
      </c>
      <c r="C15" s="80">
        <v>5.6456004030239357E-2</v>
      </c>
      <c r="D15" s="81">
        <v>2.3526519233551986E-2</v>
      </c>
      <c r="E15" s="82">
        <v>7.0072744259200431E-2</v>
      </c>
      <c r="F15" s="82">
        <v>2.1373739413825019E-2</v>
      </c>
      <c r="G15" s="82">
        <v>4.1987860786974224E-2</v>
      </c>
      <c r="H15" s="82">
        <v>4.8775945996628725E-2</v>
      </c>
      <c r="I15" s="82">
        <v>2.2218276856891123E-2</v>
      </c>
      <c r="J15" s="134" t="s">
        <v>118</v>
      </c>
      <c r="K15" s="134" t="s">
        <v>77</v>
      </c>
      <c r="L15" s="135">
        <v>3</v>
      </c>
      <c r="M15" s="136" t="s">
        <v>105</v>
      </c>
      <c r="N15" s="136"/>
      <c r="O15" s="134">
        <v>1500</v>
      </c>
      <c r="P15" s="134">
        <f>(2012-O15)*365.5*24</f>
        <v>4491264</v>
      </c>
    </row>
    <row r="16" spans="1:16">
      <c r="A16" s="75">
        <v>4491264</v>
      </c>
      <c r="B16" s="80">
        <v>0.10676846597209597</v>
      </c>
      <c r="C16" s="80">
        <v>4.9837102252949364E-2</v>
      </c>
      <c r="D16" s="81">
        <v>2.8604013810938245E-2</v>
      </c>
      <c r="E16" s="82">
        <v>4.5228619354994407E-2</v>
      </c>
      <c r="F16" s="82">
        <v>2.0173184953936434E-2</v>
      </c>
      <c r="G16" s="82">
        <v>4.1609591268442339E-2</v>
      </c>
      <c r="H16" s="82">
        <v>4.1867920025844517E-2</v>
      </c>
      <c r="I16" s="82">
        <v>2.2814452157285635E-2</v>
      </c>
      <c r="J16" s="134" t="s">
        <v>119</v>
      </c>
      <c r="K16" s="134" t="s">
        <v>77</v>
      </c>
      <c r="L16" s="135">
        <v>3</v>
      </c>
      <c r="M16" s="136" t="s">
        <v>105</v>
      </c>
      <c r="N16" s="136"/>
      <c r="O16" s="134"/>
      <c r="P16" s="134"/>
    </row>
    <row r="17" spans="1:16">
      <c r="A17" s="75">
        <v>4491264</v>
      </c>
      <c r="B17" s="80">
        <v>0.10984381855293009</v>
      </c>
      <c r="C17" s="80">
        <v>4.9753148204896097E-2</v>
      </c>
      <c r="D17" s="81">
        <v>2.2856885908658753E-2</v>
      </c>
      <c r="E17" s="82">
        <v>3.9798684042827159E-2</v>
      </c>
      <c r="F17" s="82">
        <v>2.2522528424145052E-2</v>
      </c>
      <c r="G17" s="82">
        <v>4.0613385940406949E-2</v>
      </c>
      <c r="H17" s="82">
        <v>4.2762865573617137E-2</v>
      </c>
      <c r="I17" s="82">
        <v>1.8450979788168623E-2</v>
      </c>
      <c r="J17" s="134" t="s">
        <v>120</v>
      </c>
      <c r="K17" s="134" t="s">
        <v>77</v>
      </c>
      <c r="L17" s="135">
        <v>3</v>
      </c>
      <c r="M17" s="136" t="s">
        <v>105</v>
      </c>
      <c r="N17" s="136"/>
      <c r="O17" s="134"/>
      <c r="P17" s="134"/>
    </row>
    <row r="18" spans="1:16">
      <c r="A18" s="75">
        <v>4491264</v>
      </c>
      <c r="B18" s="80">
        <v>9.8472197557841423E-2</v>
      </c>
      <c r="C18" s="80">
        <v>4.7434952144643973E-2</v>
      </c>
      <c r="D18" s="81">
        <v>2.355433210174657E-2</v>
      </c>
      <c r="E18" s="82">
        <v>8.3546828631951398E-2</v>
      </c>
      <c r="F18" s="82">
        <v>1.4586713130469612E-2</v>
      </c>
      <c r="G18" s="82">
        <v>4.3876779630756285E-2</v>
      </c>
      <c r="H18" s="82">
        <v>4.6961002606780114E-2</v>
      </c>
      <c r="I18" s="82">
        <v>2.9829879102611614E-2</v>
      </c>
      <c r="J18" s="134">
        <v>2905</v>
      </c>
      <c r="K18" s="134" t="s">
        <v>77</v>
      </c>
      <c r="L18" s="135">
        <v>3</v>
      </c>
      <c r="M18" s="136" t="s">
        <v>100</v>
      </c>
      <c r="N18" s="136"/>
      <c r="O18" s="134"/>
      <c r="P18" s="134"/>
    </row>
    <row r="19" spans="1:16">
      <c r="A19" s="75">
        <v>4491264</v>
      </c>
      <c r="B19" s="80">
        <v>0.1008955504627454</v>
      </c>
      <c r="C19" s="80">
        <v>4.8283937335980166E-2</v>
      </c>
      <c r="D19" s="81">
        <v>1.3240847395436829E-2</v>
      </c>
      <c r="E19" s="82">
        <v>6.8071792290550825E-2</v>
      </c>
      <c r="F19" s="82">
        <v>1.5398194796661201E-2</v>
      </c>
      <c r="G19" s="82">
        <v>4.8509423713095468E-2</v>
      </c>
      <c r="H19" s="82">
        <v>4.5419370928948245E-2</v>
      </c>
      <c r="I19" s="82">
        <v>3.4395791003121366E-2</v>
      </c>
      <c r="J19" s="134">
        <v>2906</v>
      </c>
      <c r="K19" s="134" t="s">
        <v>77</v>
      </c>
      <c r="L19" s="135">
        <v>3</v>
      </c>
      <c r="M19" s="136" t="s">
        <v>100</v>
      </c>
      <c r="N19" s="136"/>
      <c r="O19" s="134"/>
      <c r="P19" s="134"/>
    </row>
    <row r="20" spans="1:16">
      <c r="A20">
        <v>4491264</v>
      </c>
      <c r="B20" s="80">
        <v>0.14954725479552267</v>
      </c>
      <c r="C20" s="80">
        <v>5.9310841327526183E-2</v>
      </c>
      <c r="D20" s="81">
        <v>2.4994535882050497E-2</v>
      </c>
      <c r="E20" s="82">
        <v>6.4017773662728469E-2</v>
      </c>
      <c r="F20" s="82">
        <v>1.9201493695059794E-2</v>
      </c>
      <c r="G20" s="82">
        <v>4.625949306124072E-2</v>
      </c>
      <c r="H20" s="82">
        <v>4.7356617670702636E-2</v>
      </c>
      <c r="I20" s="82">
        <v>3.1593750490427272E-2</v>
      </c>
      <c r="J20" s="134">
        <v>3966</v>
      </c>
      <c r="K20" s="134" t="s">
        <v>77</v>
      </c>
      <c r="L20" s="135">
        <v>3</v>
      </c>
      <c r="M20" s="136" t="s">
        <v>100</v>
      </c>
      <c r="N20" s="136"/>
      <c r="O20" s="134"/>
      <c r="P20" s="134"/>
    </row>
    <row r="21" spans="1:16">
      <c r="A21">
        <v>4491264</v>
      </c>
      <c r="B21" s="80">
        <v>0.10924723593540976</v>
      </c>
      <c r="C21" s="80">
        <v>4.8097660871183931E-2</v>
      </c>
      <c r="D21" s="81">
        <v>1.8333680534869928E-2</v>
      </c>
      <c r="E21" s="82">
        <v>5.6929564061310022E-2</v>
      </c>
      <c r="F21" s="82">
        <v>1.6971947461064636E-2</v>
      </c>
      <c r="G21" s="82">
        <v>3.9443888457964073E-2</v>
      </c>
      <c r="H21" s="82">
        <v>4.3985848144658599E-2</v>
      </c>
      <c r="I21" s="82">
        <v>2.3131598114888064E-2</v>
      </c>
      <c r="J21" s="134">
        <v>3967</v>
      </c>
      <c r="K21" s="134" t="s">
        <v>77</v>
      </c>
      <c r="L21" s="135">
        <v>3</v>
      </c>
      <c r="M21" s="136" t="s">
        <v>100</v>
      </c>
      <c r="N21" s="136"/>
      <c r="O21" s="134"/>
      <c r="P21" s="134"/>
    </row>
    <row r="22" spans="1:16">
      <c r="A22">
        <v>4491264</v>
      </c>
      <c r="B22" s="80">
        <v>0.11548090874930879</v>
      </c>
      <c r="C22" s="80">
        <v>5.0256860539344264E-2</v>
      </c>
      <c r="D22" s="81">
        <v>1.8311185009035242E-2</v>
      </c>
      <c r="E22" s="82">
        <v>6.4920172497758138E-2</v>
      </c>
      <c r="F22" s="82">
        <v>1.4161467290924918E-2</v>
      </c>
      <c r="G22" s="82">
        <v>3.9047063520013907E-2</v>
      </c>
      <c r="H22" s="82">
        <v>4.6570203697929607E-2</v>
      </c>
      <c r="I22" s="82">
        <v>2.6179281549621635E-2</v>
      </c>
      <c r="J22" s="134">
        <v>3968</v>
      </c>
      <c r="K22" s="134" t="s">
        <v>77</v>
      </c>
      <c r="L22" s="135">
        <v>3</v>
      </c>
      <c r="M22" s="136" t="s">
        <v>100</v>
      </c>
      <c r="N22" s="136"/>
      <c r="O22" s="134"/>
      <c r="P22" s="134"/>
    </row>
    <row r="23" spans="1:16">
      <c r="A23">
        <v>9973764</v>
      </c>
      <c r="B23" s="80">
        <v>0.112717234</v>
      </c>
      <c r="C23" s="80">
        <v>4.2687749999999997E-2</v>
      </c>
      <c r="D23" s="81">
        <v>8.0206596000000005E-2</v>
      </c>
      <c r="E23" s="82">
        <v>4.8045933999999998E-2</v>
      </c>
      <c r="F23" s="82">
        <v>1.5480839999999999E-2</v>
      </c>
      <c r="G23" s="82">
        <v>3.9634539000000003E-2</v>
      </c>
      <c r="H23" s="82">
        <v>3.9484303999999998E-2</v>
      </c>
      <c r="I23" s="82">
        <v>2.2057165E-2</v>
      </c>
      <c r="J23" s="131">
        <v>4058</v>
      </c>
      <c r="K23" s="131" t="s">
        <v>78</v>
      </c>
      <c r="L23" s="132">
        <v>3</v>
      </c>
      <c r="M23" s="133" t="s">
        <v>100</v>
      </c>
      <c r="N23" s="133"/>
      <c r="O23" s="131">
        <v>875</v>
      </c>
      <c r="P23" s="131">
        <f>(2012-O23)*365.5*24</f>
        <v>9973764</v>
      </c>
    </row>
    <row r="24" spans="1:16">
      <c r="A24">
        <v>9973764</v>
      </c>
      <c r="B24" s="80">
        <v>0.11507948799999999</v>
      </c>
      <c r="C24" s="80">
        <v>4.5612091E-2</v>
      </c>
      <c r="D24" s="81">
        <v>5.3310998999999998E-2</v>
      </c>
      <c r="E24" s="82">
        <v>4.2213043999999998E-2</v>
      </c>
      <c r="F24" s="82">
        <v>1.6361813999999999E-2</v>
      </c>
      <c r="G24" s="82">
        <v>4.2350249999999999E-2</v>
      </c>
      <c r="H24" s="82">
        <v>4.3291557000000001E-2</v>
      </c>
      <c r="I24" s="82">
        <v>2.3373397000000001E-2</v>
      </c>
      <c r="J24" s="131">
        <v>4059</v>
      </c>
      <c r="K24" s="131" t="s">
        <v>78</v>
      </c>
      <c r="L24" s="132">
        <v>3</v>
      </c>
      <c r="M24" s="133" t="s">
        <v>100</v>
      </c>
      <c r="N24" s="133"/>
      <c r="O24" s="131"/>
      <c r="P24" s="131"/>
    </row>
    <row r="25" spans="1:16">
      <c r="A25">
        <v>9973764</v>
      </c>
      <c r="B25" s="80">
        <v>0.119846596</v>
      </c>
      <c r="C25" s="80">
        <v>4.5152580999999997E-2</v>
      </c>
      <c r="D25" s="81">
        <v>5.5615649000000003E-2</v>
      </c>
      <c r="E25" s="82">
        <v>4.4422594000000003E-2</v>
      </c>
      <c r="F25" s="82">
        <v>1.6008079000000001E-2</v>
      </c>
      <c r="G25" s="82">
        <v>4.1320113999999998E-2</v>
      </c>
      <c r="H25" s="82">
        <v>4.2834655999999999E-2</v>
      </c>
      <c r="I25" s="82">
        <v>2.2471128E-2</v>
      </c>
      <c r="J25" s="131" t="s">
        <v>121</v>
      </c>
      <c r="K25" s="131" t="s">
        <v>78</v>
      </c>
      <c r="L25" s="132">
        <v>3</v>
      </c>
      <c r="M25" s="133" t="s">
        <v>100</v>
      </c>
      <c r="N25" s="133"/>
      <c r="O25" s="131"/>
      <c r="P25" s="131"/>
    </row>
    <row r="26" spans="1:16">
      <c r="A26">
        <v>9973764</v>
      </c>
      <c r="B26" s="80">
        <v>0.11774219</v>
      </c>
      <c r="C26" s="80">
        <v>4.5700381999999998E-2</v>
      </c>
      <c r="D26" s="81">
        <v>5.0842995000000002E-2</v>
      </c>
      <c r="E26" s="82">
        <v>4.5356008000000003E-2</v>
      </c>
      <c r="F26" s="82">
        <v>1.6227322999999998E-2</v>
      </c>
      <c r="G26" s="82">
        <v>4.1410905999999997E-2</v>
      </c>
      <c r="H26" s="82">
        <v>4.3426396999999999E-2</v>
      </c>
      <c r="I26" s="82">
        <v>2.2907001E-2</v>
      </c>
      <c r="J26" s="131" t="s">
        <v>122</v>
      </c>
      <c r="K26" s="131" t="s">
        <v>78</v>
      </c>
      <c r="L26" s="132">
        <v>3</v>
      </c>
      <c r="M26" s="133" t="s">
        <v>100</v>
      </c>
      <c r="N26" s="133"/>
      <c r="O26" s="131"/>
      <c r="P26" s="131"/>
    </row>
    <row r="27" spans="1:16">
      <c r="A27">
        <v>9272004</v>
      </c>
      <c r="B27" s="80">
        <v>0.116813869</v>
      </c>
      <c r="C27" s="80">
        <v>4.5107268999999998E-2</v>
      </c>
      <c r="D27" s="81">
        <v>5.3357413999999999E-2</v>
      </c>
      <c r="E27" s="82">
        <v>3.8903851000000003E-2</v>
      </c>
      <c r="F27" s="82">
        <v>1.6709422000000002E-2</v>
      </c>
      <c r="G27" s="82">
        <v>4.0260422999999997E-2</v>
      </c>
      <c r="H27" s="82">
        <v>4.2916017000000001E-2</v>
      </c>
      <c r="I27" s="82">
        <v>2.4525083E-2</v>
      </c>
      <c r="J27" s="134">
        <v>4061</v>
      </c>
      <c r="K27" s="134" t="s">
        <v>78</v>
      </c>
      <c r="L27" s="135" t="s">
        <v>86</v>
      </c>
      <c r="M27" s="136" t="s">
        <v>100</v>
      </c>
      <c r="N27" s="136"/>
      <c r="O27" s="134">
        <v>955</v>
      </c>
      <c r="P27" s="134">
        <f>(2012-O27)*365.5*24</f>
        <v>9272004</v>
      </c>
    </row>
    <row r="28" spans="1:16">
      <c r="A28">
        <v>9272004</v>
      </c>
      <c r="B28" s="80">
        <v>0.109090218</v>
      </c>
      <c r="C28" s="80">
        <v>4.4378098999999997E-2</v>
      </c>
      <c r="D28" s="81">
        <v>4.5898258999999997E-2</v>
      </c>
      <c r="E28" s="82">
        <v>3.7864375999999998E-2</v>
      </c>
      <c r="F28" s="82">
        <v>1.6099149E-2</v>
      </c>
      <c r="G28" s="82">
        <v>4.0881146E-2</v>
      </c>
      <c r="H28" s="82">
        <v>4.2566094999999998E-2</v>
      </c>
      <c r="I28" s="82">
        <v>2.3179409000000002E-2</v>
      </c>
      <c r="J28" s="134">
        <v>4062</v>
      </c>
      <c r="K28" s="134" t="s">
        <v>78</v>
      </c>
      <c r="L28" s="135" t="s">
        <v>86</v>
      </c>
      <c r="M28" s="136" t="s">
        <v>100</v>
      </c>
      <c r="N28" s="136"/>
      <c r="O28" s="134"/>
      <c r="P28" s="134"/>
    </row>
    <row r="29" spans="1:16">
      <c r="A29">
        <v>9272004</v>
      </c>
      <c r="B29" s="80">
        <v>0.11708146</v>
      </c>
      <c r="C29" s="80">
        <v>4.5844718999999999E-2</v>
      </c>
      <c r="D29" s="81">
        <v>5.1475759000000003E-2</v>
      </c>
      <c r="E29" s="82">
        <v>4.4225538000000002E-2</v>
      </c>
      <c r="F29" s="82">
        <v>1.6379214999999999E-2</v>
      </c>
      <c r="G29" s="82">
        <v>4.3800736E-2</v>
      </c>
      <c r="H29" s="82">
        <v>4.3845297999999998E-2</v>
      </c>
      <c r="I29" s="82">
        <v>2.4427462E-2</v>
      </c>
      <c r="J29" s="134" t="s">
        <v>123</v>
      </c>
      <c r="K29" s="134" t="s">
        <v>78</v>
      </c>
      <c r="L29" s="135" t="s">
        <v>86</v>
      </c>
      <c r="M29" s="136" t="s">
        <v>100</v>
      </c>
      <c r="N29" s="136"/>
      <c r="O29" s="134"/>
      <c r="P29" s="134"/>
    </row>
    <row r="30" spans="1:16">
      <c r="A30">
        <v>9272004</v>
      </c>
      <c r="B30" s="80">
        <v>0.116393999</v>
      </c>
      <c r="C30" s="80">
        <v>4.4879796E-2</v>
      </c>
      <c r="D30" s="81">
        <v>5.1844609E-2</v>
      </c>
      <c r="E30" s="82">
        <v>4.8188587999999997E-2</v>
      </c>
      <c r="F30" s="82">
        <v>1.6406397E-2</v>
      </c>
      <c r="G30" s="82">
        <v>4.1388623999999999E-2</v>
      </c>
      <c r="H30" s="82">
        <v>4.6148539000000002E-2</v>
      </c>
      <c r="I30" s="82">
        <v>2.5593825000000001E-2</v>
      </c>
      <c r="J30" s="134" t="s">
        <v>124</v>
      </c>
      <c r="K30" s="134" t="s">
        <v>78</v>
      </c>
      <c r="L30" s="135" t="s">
        <v>86</v>
      </c>
      <c r="M30" s="136" t="s">
        <v>100</v>
      </c>
      <c r="N30" s="136"/>
      <c r="O30" s="134"/>
      <c r="P30" s="134"/>
    </row>
    <row r="31" spans="1:16">
      <c r="A31">
        <v>9272004</v>
      </c>
      <c r="B31" s="80">
        <v>0.111852038</v>
      </c>
      <c r="C31" s="80">
        <v>4.4690766999999999E-2</v>
      </c>
      <c r="D31" s="81">
        <v>4.7489680999999999E-2</v>
      </c>
      <c r="E31" s="82">
        <v>4.8917374999999999E-2</v>
      </c>
      <c r="F31" s="82">
        <v>1.5024028E-2</v>
      </c>
      <c r="G31" s="82">
        <v>3.7332424000000003E-2</v>
      </c>
      <c r="H31" s="82">
        <v>4.1228798999999997E-2</v>
      </c>
      <c r="I31" s="82">
        <v>2.2771335E-2</v>
      </c>
      <c r="J31" s="134">
        <v>4065</v>
      </c>
      <c r="K31" s="134" t="s">
        <v>78</v>
      </c>
      <c r="L31" s="135" t="s">
        <v>86</v>
      </c>
      <c r="M31" s="136" t="s">
        <v>100</v>
      </c>
      <c r="N31" s="136"/>
      <c r="O31" s="134"/>
      <c r="P31" s="134"/>
    </row>
    <row r="32" spans="1:16">
      <c r="A32">
        <v>9272004</v>
      </c>
      <c r="B32" s="80">
        <v>0.13006773199999999</v>
      </c>
      <c r="C32" s="80">
        <v>4.5834857999999999E-2</v>
      </c>
      <c r="D32" s="81">
        <v>7.1577667999999997E-2</v>
      </c>
      <c r="E32" s="82">
        <v>3.8842752000000001E-2</v>
      </c>
      <c r="F32" s="82">
        <v>1.6197504000000001E-2</v>
      </c>
      <c r="G32" s="82">
        <v>4.3330736000000002E-2</v>
      </c>
      <c r="H32" s="82">
        <v>4.3544671E-2</v>
      </c>
      <c r="I32" s="82">
        <v>2.1464831E-2</v>
      </c>
      <c r="J32" s="134" t="s">
        <v>125</v>
      </c>
      <c r="K32" s="134" t="s">
        <v>78</v>
      </c>
      <c r="L32" s="135" t="s">
        <v>86</v>
      </c>
      <c r="M32" s="136" t="s">
        <v>100</v>
      </c>
      <c r="N32" s="136"/>
      <c r="O32" s="134"/>
      <c r="P32" s="134"/>
    </row>
    <row r="33" spans="1:16">
      <c r="A33">
        <v>9272004</v>
      </c>
      <c r="B33" s="80">
        <v>0.11334886199999999</v>
      </c>
      <c r="C33" s="80">
        <v>4.4513345000000003E-2</v>
      </c>
      <c r="D33" s="81">
        <v>4.4583641E-2</v>
      </c>
      <c r="E33" s="82">
        <v>4.6749804999999998E-2</v>
      </c>
      <c r="F33" s="82">
        <v>1.5582148000000001E-2</v>
      </c>
      <c r="G33" s="82">
        <v>3.9313335999999997E-2</v>
      </c>
      <c r="H33" s="82">
        <v>4.4575608000000003E-2</v>
      </c>
      <c r="I33" s="82">
        <v>2.3501508000000001E-2</v>
      </c>
      <c r="J33" s="134" t="s">
        <v>126</v>
      </c>
      <c r="K33" s="134" t="s">
        <v>78</v>
      </c>
      <c r="L33" s="135" t="s">
        <v>86</v>
      </c>
      <c r="M33" s="136" t="s">
        <v>100</v>
      </c>
      <c r="N33" s="136"/>
      <c r="O33" s="134"/>
      <c r="P33" s="134"/>
    </row>
    <row r="34" spans="1:16">
      <c r="A34">
        <v>9272004</v>
      </c>
      <c r="B34" s="80">
        <v>0.12335497199999999</v>
      </c>
      <c r="C34" s="80">
        <v>4.6430318999999998E-2</v>
      </c>
      <c r="D34" s="81">
        <v>5.6585067000000003E-2</v>
      </c>
      <c r="E34" s="82">
        <v>4.3686245999999998E-2</v>
      </c>
      <c r="F34" s="82">
        <v>1.8524043E-2</v>
      </c>
      <c r="G34" s="82">
        <v>4.6255419999999998E-2</v>
      </c>
      <c r="H34" s="82">
        <v>4.4857366000000003E-2</v>
      </c>
      <c r="I34" s="82">
        <v>3.6561099999999999E-2</v>
      </c>
      <c r="J34" s="134" t="s">
        <v>127</v>
      </c>
      <c r="K34" s="134" t="s">
        <v>78</v>
      </c>
      <c r="L34" s="135" t="s">
        <v>86</v>
      </c>
      <c r="M34" s="136" t="s">
        <v>100</v>
      </c>
      <c r="N34" s="136"/>
      <c r="O34" s="134"/>
      <c r="P34" s="134"/>
    </row>
    <row r="35" spans="1:16">
      <c r="A35">
        <v>9272004</v>
      </c>
      <c r="B35" s="80">
        <v>0.12783691799999999</v>
      </c>
      <c r="C35" s="80">
        <v>4.5964562E-2</v>
      </c>
      <c r="D35" s="81">
        <v>6.8080288000000003E-2</v>
      </c>
      <c r="E35" s="82">
        <v>3.8873387000000002E-2</v>
      </c>
      <c r="F35" s="82">
        <v>1.6096432000000001E-2</v>
      </c>
      <c r="G35" s="82">
        <v>4.1404358000000002E-2</v>
      </c>
      <c r="H35" s="82">
        <v>4.4764548000000001E-2</v>
      </c>
      <c r="I35" s="82">
        <v>2.8854871000000001E-2</v>
      </c>
      <c r="J35" s="134">
        <v>4070</v>
      </c>
      <c r="K35" s="134" t="s">
        <v>78</v>
      </c>
      <c r="L35" s="135" t="s">
        <v>86</v>
      </c>
      <c r="M35" s="136" t="s">
        <v>100</v>
      </c>
      <c r="N35" s="136"/>
      <c r="O35" s="134"/>
      <c r="P35" s="134"/>
    </row>
    <row r="36" spans="1:16">
      <c r="A36">
        <v>9272004</v>
      </c>
      <c r="B36" s="80">
        <v>0.11326936999999999</v>
      </c>
      <c r="C36" s="80">
        <v>4.5205637E-2</v>
      </c>
      <c r="D36" s="81">
        <v>5.1869627000000001E-2</v>
      </c>
      <c r="E36" s="82">
        <v>5.5186789E-2</v>
      </c>
      <c r="F36" s="82">
        <v>1.5588647000000001E-2</v>
      </c>
      <c r="G36" s="82">
        <v>7.1957012000000001E-2</v>
      </c>
      <c r="H36" s="82">
        <v>5.2152067000000003E-2</v>
      </c>
      <c r="I36" s="82">
        <v>2.2790731000000002E-2</v>
      </c>
      <c r="J36" s="134">
        <v>3959</v>
      </c>
      <c r="K36" s="134" t="s">
        <v>78</v>
      </c>
      <c r="L36" s="135" t="s">
        <v>86</v>
      </c>
      <c r="M36" s="136" t="s">
        <v>100</v>
      </c>
      <c r="N36" s="136"/>
      <c r="O36" s="134"/>
      <c r="P36" s="134"/>
    </row>
    <row r="37" spans="1:16">
      <c r="A37">
        <v>9272004</v>
      </c>
      <c r="B37" s="80">
        <v>0.127302361</v>
      </c>
      <c r="C37" s="80">
        <v>4.8219233E-2</v>
      </c>
      <c r="D37" s="81">
        <v>0.14209743699999999</v>
      </c>
      <c r="E37" s="82">
        <v>5.0021540000000003E-2</v>
      </c>
      <c r="F37" s="82">
        <v>1.7000370000000001E-2</v>
      </c>
      <c r="G37" s="82">
        <v>4.6714001999999998E-2</v>
      </c>
      <c r="H37" s="82">
        <v>4.5432621999999999E-2</v>
      </c>
      <c r="I37" s="82">
        <v>2.6001354000000001E-2</v>
      </c>
      <c r="J37" s="134" t="s">
        <v>128</v>
      </c>
      <c r="K37" s="134" t="s">
        <v>78</v>
      </c>
      <c r="L37" s="135" t="s">
        <v>86</v>
      </c>
      <c r="M37" s="136" t="s">
        <v>100</v>
      </c>
      <c r="N37" s="136"/>
      <c r="O37" s="134"/>
      <c r="P37" s="134"/>
    </row>
    <row r="38" spans="1:16">
      <c r="A38">
        <v>8877264</v>
      </c>
      <c r="B38" s="80">
        <v>0.11365432</v>
      </c>
      <c r="C38" s="80">
        <v>4.6365783000000001E-2</v>
      </c>
      <c r="D38" s="81">
        <v>7.9529840000000004E-2</v>
      </c>
      <c r="E38" s="82">
        <v>5.3342579000000001E-2</v>
      </c>
      <c r="F38" s="82">
        <v>1.5403306E-2</v>
      </c>
      <c r="G38" s="82">
        <v>4.1400404000000002E-2</v>
      </c>
      <c r="H38" s="82">
        <v>4.4195203000000002E-2</v>
      </c>
      <c r="I38" s="82">
        <v>2.9822799000000001E-2</v>
      </c>
      <c r="J38" s="131">
        <v>4071</v>
      </c>
      <c r="K38" s="131" t="s">
        <v>78</v>
      </c>
      <c r="L38" s="132" t="s">
        <v>87</v>
      </c>
      <c r="M38" s="133" t="s">
        <v>100</v>
      </c>
      <c r="N38" s="133"/>
      <c r="O38" s="131">
        <v>1000</v>
      </c>
      <c r="P38" s="131">
        <f>(2012-O38)*365.5*24</f>
        <v>8877264</v>
      </c>
    </row>
    <row r="39" spans="1:16">
      <c r="A39">
        <v>8877264</v>
      </c>
      <c r="B39" s="80">
        <v>0.12611402599999999</v>
      </c>
      <c r="C39" s="80">
        <v>4.6602996000000001E-2</v>
      </c>
      <c r="D39" s="81">
        <v>8.2879261999999995E-2</v>
      </c>
      <c r="E39" s="82">
        <v>3.9771058999999997E-2</v>
      </c>
      <c r="F39" s="82">
        <v>1.5871858999999999E-2</v>
      </c>
      <c r="G39" s="82">
        <v>4.4257104999999998E-2</v>
      </c>
      <c r="H39" s="82">
        <v>4.4809531E-2</v>
      </c>
      <c r="I39" s="82">
        <v>3.5085429000000001E-2</v>
      </c>
      <c r="J39" s="131" t="s">
        <v>129</v>
      </c>
      <c r="K39" s="131" t="s">
        <v>78</v>
      </c>
      <c r="L39" s="132" t="s">
        <v>87</v>
      </c>
      <c r="M39" s="133" t="s">
        <v>100</v>
      </c>
      <c r="N39" s="133"/>
      <c r="O39" s="131"/>
      <c r="P39" s="131"/>
    </row>
    <row r="40" spans="1:16">
      <c r="A40">
        <v>8877264</v>
      </c>
      <c r="B40" s="80">
        <v>0.15909978499999999</v>
      </c>
      <c r="C40" s="80">
        <v>4.8860296999999997E-2</v>
      </c>
      <c r="D40" s="81">
        <v>0.119571838</v>
      </c>
      <c r="E40" s="82">
        <v>5.7039838000000002E-2</v>
      </c>
      <c r="F40" s="82">
        <v>1.5117698000000001E-2</v>
      </c>
      <c r="G40" s="82">
        <v>4.4165281000000001E-2</v>
      </c>
      <c r="H40" s="82">
        <v>4.7591113999999997E-2</v>
      </c>
      <c r="I40" s="82">
        <v>3.5179896000000002E-2</v>
      </c>
      <c r="J40" s="131">
        <v>4073</v>
      </c>
      <c r="K40" s="131" t="s">
        <v>78</v>
      </c>
      <c r="L40" s="132" t="s">
        <v>87</v>
      </c>
      <c r="M40" s="133" t="s">
        <v>100</v>
      </c>
      <c r="N40" s="133"/>
      <c r="O40" s="131"/>
      <c r="P40" s="131"/>
    </row>
    <row r="41" spans="1:16">
      <c r="A41">
        <v>5807064</v>
      </c>
      <c r="B41" s="80">
        <v>0.11076357100000001</v>
      </c>
      <c r="C41" s="80">
        <v>4.6870233999999997E-2</v>
      </c>
      <c r="D41" s="81">
        <v>2.9818378999999999E-2</v>
      </c>
      <c r="E41" s="82">
        <v>3.2170414000000001E-2</v>
      </c>
      <c r="F41" s="82">
        <v>1.6409531000000002E-2</v>
      </c>
      <c r="G41" s="82">
        <v>4.0613256E-2</v>
      </c>
      <c r="H41" s="82">
        <v>4.5021816999999999E-2</v>
      </c>
      <c r="I41" s="82">
        <v>2.6594718999999999E-2</v>
      </c>
      <c r="J41" s="134" t="s">
        <v>130</v>
      </c>
      <c r="K41" s="134" t="s">
        <v>78</v>
      </c>
      <c r="L41" s="135">
        <v>6</v>
      </c>
      <c r="M41" s="136" t="s">
        <v>100</v>
      </c>
      <c r="N41" s="136"/>
      <c r="O41" s="134">
        <v>1350</v>
      </c>
      <c r="P41" s="134">
        <f>(2012-O41)*365.5*24</f>
        <v>5807064</v>
      </c>
    </row>
    <row r="42" spans="1:16">
      <c r="A42">
        <v>5807064</v>
      </c>
      <c r="B42" s="80">
        <v>0.183275774</v>
      </c>
      <c r="C42" s="80">
        <v>4.9084203999999999E-2</v>
      </c>
      <c r="D42" s="81">
        <v>0.12338416000000001</v>
      </c>
      <c r="E42" s="82">
        <v>4.3828741999999997E-2</v>
      </c>
      <c r="F42" s="82">
        <v>1.6888013E-2</v>
      </c>
      <c r="G42" s="82">
        <v>4.7219562E-2</v>
      </c>
      <c r="H42" s="82">
        <v>4.4487596999999997E-2</v>
      </c>
      <c r="I42" s="82">
        <v>3.022613E-2</v>
      </c>
      <c r="J42" s="134">
        <v>4075</v>
      </c>
      <c r="K42" s="134" t="s">
        <v>78</v>
      </c>
      <c r="L42" s="135">
        <v>6</v>
      </c>
      <c r="M42" s="136" t="s">
        <v>100</v>
      </c>
      <c r="N42" s="136"/>
      <c r="O42" s="134"/>
      <c r="P42" s="134"/>
    </row>
    <row r="43" spans="1:16">
      <c r="A43">
        <v>5807064</v>
      </c>
      <c r="B43" s="80">
        <v>0.12410433999999999</v>
      </c>
      <c r="C43" s="80">
        <v>4.6296663000000002E-2</v>
      </c>
      <c r="D43" s="81">
        <v>6.1419996999999997E-2</v>
      </c>
      <c r="E43" s="82">
        <v>4.7831935999999999E-2</v>
      </c>
      <c r="F43" s="82">
        <v>1.5281853999999999E-2</v>
      </c>
      <c r="G43" s="82">
        <v>4.2827816999999997E-2</v>
      </c>
      <c r="H43" s="82">
        <v>4.3939521000000002E-2</v>
      </c>
      <c r="I43" s="82">
        <v>2.6957956000000002E-2</v>
      </c>
      <c r="J43" s="134" t="s">
        <v>131</v>
      </c>
      <c r="K43" s="134" t="s">
        <v>78</v>
      </c>
      <c r="L43" s="135">
        <v>6</v>
      </c>
      <c r="M43" s="136" t="s">
        <v>100</v>
      </c>
      <c r="N43" s="136"/>
      <c r="O43" s="134"/>
      <c r="P43" s="134"/>
    </row>
    <row r="44" spans="1:16">
      <c r="A44">
        <v>5807064</v>
      </c>
      <c r="B44" s="80">
        <v>0.119296999</v>
      </c>
      <c r="C44" s="80">
        <v>4.6597983000000003E-2</v>
      </c>
      <c r="D44" s="81">
        <v>5.1510146999999999E-2</v>
      </c>
      <c r="E44" s="82">
        <v>3.3865960000000001E-2</v>
      </c>
      <c r="F44" s="82">
        <v>1.5575111000000001E-2</v>
      </c>
      <c r="G44" s="82">
        <v>4.1699607E-2</v>
      </c>
      <c r="H44" s="82">
        <v>4.3721899000000002E-2</v>
      </c>
      <c r="I44" s="82">
        <v>2.7730650999999999E-2</v>
      </c>
      <c r="J44" s="134" t="s">
        <v>132</v>
      </c>
      <c r="K44" s="134" t="s">
        <v>78</v>
      </c>
      <c r="L44" s="135">
        <v>6</v>
      </c>
      <c r="M44" s="136" t="s">
        <v>100</v>
      </c>
      <c r="N44" s="136"/>
      <c r="O44" s="134"/>
      <c r="P44" s="134"/>
    </row>
    <row r="45" spans="1:16">
      <c r="A45">
        <v>8877264</v>
      </c>
      <c r="B45" s="80">
        <v>0.120636329</v>
      </c>
      <c r="C45" s="80">
        <v>4.6196715999999999E-2</v>
      </c>
      <c r="D45" s="81">
        <v>4.6633569999999999E-2</v>
      </c>
      <c r="E45" s="82">
        <v>3.5492972999999997E-2</v>
      </c>
      <c r="F45" s="82">
        <v>1.6776536000000002E-2</v>
      </c>
      <c r="G45" s="82">
        <v>4.4710056999999997E-2</v>
      </c>
      <c r="H45" s="82">
        <v>4.3893113999999997E-2</v>
      </c>
      <c r="I45" s="82">
        <v>2.9445466E-2</v>
      </c>
      <c r="J45" s="131">
        <v>4078</v>
      </c>
      <c r="K45" s="131" t="s">
        <v>78</v>
      </c>
      <c r="L45" s="132" t="s">
        <v>88</v>
      </c>
      <c r="M45" s="133" t="s">
        <v>100</v>
      </c>
      <c r="N45" s="133"/>
      <c r="O45" s="131">
        <v>1000</v>
      </c>
      <c r="P45" s="131">
        <f>(2012-O45)*365.5*24</f>
        <v>8877264</v>
      </c>
    </row>
    <row r="46" spans="1:16">
      <c r="A46">
        <v>8877264</v>
      </c>
      <c r="B46" s="80">
        <v>0.125606776</v>
      </c>
      <c r="C46" s="80">
        <v>4.5587625E-2</v>
      </c>
      <c r="D46" s="81">
        <v>5.2527241000000002E-2</v>
      </c>
      <c r="E46" s="82">
        <v>3.6330111999999998E-2</v>
      </c>
      <c r="F46" s="82">
        <v>1.5003298E-2</v>
      </c>
      <c r="G46" s="82">
        <v>4.0717075999999998E-2</v>
      </c>
      <c r="H46" s="82">
        <v>4.7660485000000002E-2</v>
      </c>
      <c r="I46" s="82">
        <v>2.8650585999999999E-2</v>
      </c>
      <c r="J46" s="131">
        <v>4079</v>
      </c>
      <c r="K46" s="131" t="s">
        <v>78</v>
      </c>
      <c r="L46" s="132" t="s">
        <v>88</v>
      </c>
      <c r="M46" s="133" t="s">
        <v>100</v>
      </c>
      <c r="N46" s="133"/>
      <c r="O46" s="131"/>
      <c r="P46" s="131"/>
    </row>
    <row r="47" spans="1:16">
      <c r="A47">
        <v>8877264</v>
      </c>
      <c r="B47" s="80">
        <v>0.11759409699999999</v>
      </c>
      <c r="C47" s="80">
        <v>4.5067479000000001E-2</v>
      </c>
      <c r="D47" s="81">
        <v>4.5897304999999999E-2</v>
      </c>
      <c r="E47" s="82">
        <v>3.8809769000000001E-2</v>
      </c>
      <c r="F47" s="82">
        <v>1.5555114E-2</v>
      </c>
      <c r="G47" s="82">
        <v>4.1515000000000003E-2</v>
      </c>
      <c r="H47" s="82">
        <v>4.8823825000000001E-2</v>
      </c>
      <c r="I47" s="82">
        <v>2.6747514999999999E-2</v>
      </c>
      <c r="J47" s="131">
        <v>4080</v>
      </c>
      <c r="K47" s="131" t="s">
        <v>78</v>
      </c>
      <c r="L47" s="132" t="s">
        <v>88</v>
      </c>
      <c r="M47" s="133" t="s">
        <v>100</v>
      </c>
      <c r="N47" s="133"/>
      <c r="O47" s="131"/>
      <c r="P47" s="131"/>
    </row>
    <row r="48" spans="1:16">
      <c r="A48">
        <v>9973764</v>
      </c>
      <c r="B48" s="80">
        <v>0.118773508</v>
      </c>
      <c r="C48" s="80">
        <v>4.5674312000000002E-2</v>
      </c>
      <c r="D48" s="81">
        <v>5.8172227E-2</v>
      </c>
      <c r="E48" s="82">
        <v>4.0331657E-2</v>
      </c>
      <c r="F48" s="82">
        <v>1.4597681E-2</v>
      </c>
      <c r="G48" s="82">
        <v>4.2576727000000002E-2</v>
      </c>
      <c r="H48" s="82">
        <v>4.7720237999999998E-2</v>
      </c>
      <c r="I48" s="82">
        <v>1.6887248000000001E-2</v>
      </c>
      <c r="J48" s="134" t="s">
        <v>133</v>
      </c>
      <c r="K48" s="134" t="s">
        <v>78</v>
      </c>
      <c r="L48" s="135">
        <v>3</v>
      </c>
      <c r="M48" s="136" t="s">
        <v>96</v>
      </c>
      <c r="N48" s="136"/>
      <c r="O48" s="134">
        <v>875</v>
      </c>
      <c r="P48" s="134">
        <f>(2012-O48)*365.5*24</f>
        <v>9973764</v>
      </c>
    </row>
    <row r="49" spans="1:16">
      <c r="A49">
        <v>9973764</v>
      </c>
      <c r="B49" s="80">
        <v>0.120283312</v>
      </c>
      <c r="C49" s="80">
        <v>4.5882493000000003E-2</v>
      </c>
      <c r="D49" s="81">
        <v>5.2963768000000001E-2</v>
      </c>
      <c r="E49" s="82">
        <v>4.1332677999999998E-2</v>
      </c>
      <c r="F49" s="82">
        <v>1.5340588E-2</v>
      </c>
      <c r="G49" s="82">
        <v>4.3777350999999999E-2</v>
      </c>
      <c r="H49" s="82">
        <v>3.6432282000000003E-2</v>
      </c>
      <c r="I49" s="82">
        <v>1.7835249000000001E-2</v>
      </c>
      <c r="J49" s="134" t="s">
        <v>134</v>
      </c>
      <c r="K49" s="134" t="s">
        <v>78</v>
      </c>
      <c r="L49" s="135">
        <v>3</v>
      </c>
      <c r="M49" s="136" t="s">
        <v>96</v>
      </c>
      <c r="N49" s="136"/>
      <c r="O49" s="134"/>
      <c r="P49" s="134"/>
    </row>
    <row r="50" spans="1:16">
      <c r="A50">
        <v>9272004</v>
      </c>
      <c r="B50" s="80">
        <v>0.117908685</v>
      </c>
      <c r="C50" s="80">
        <v>4.5801634000000001E-2</v>
      </c>
      <c r="D50" s="81">
        <v>5.2170168000000003E-2</v>
      </c>
      <c r="E50" s="82">
        <v>4.0012644999999999E-2</v>
      </c>
      <c r="F50" s="82">
        <v>1.3649839E-2</v>
      </c>
      <c r="G50" s="82">
        <v>4.0017878999999999E-2</v>
      </c>
      <c r="H50" s="82">
        <v>4.5990925000000002E-2</v>
      </c>
      <c r="I50" s="82">
        <v>1.5344629E-2</v>
      </c>
      <c r="J50" s="131" t="s">
        <v>135</v>
      </c>
      <c r="K50" s="131" t="s">
        <v>78</v>
      </c>
      <c r="L50" s="132" t="s">
        <v>86</v>
      </c>
      <c r="M50" s="133" t="s">
        <v>96</v>
      </c>
      <c r="N50" s="133"/>
      <c r="O50" s="133">
        <v>955</v>
      </c>
      <c r="P50" s="133">
        <f>(2012-O50)*365.5*24</f>
        <v>9272004</v>
      </c>
    </row>
    <row r="51" spans="1:16">
      <c r="A51">
        <v>9272004</v>
      </c>
      <c r="B51" s="80">
        <v>0.116498615</v>
      </c>
      <c r="C51" s="80">
        <v>4.5361291999999998E-2</v>
      </c>
      <c r="D51" s="81">
        <v>5.6190309000000001E-2</v>
      </c>
      <c r="E51" s="82">
        <v>4.4010940999999998E-2</v>
      </c>
      <c r="F51" s="82">
        <v>1.4293024E-2</v>
      </c>
      <c r="G51" s="82">
        <v>4.1578135000000002E-2</v>
      </c>
      <c r="H51" s="82">
        <v>4.7614718E-2</v>
      </c>
      <c r="I51" s="82">
        <v>1.8031288999999999E-2</v>
      </c>
      <c r="J51" s="131" t="s">
        <v>136</v>
      </c>
      <c r="K51" s="131" t="s">
        <v>78</v>
      </c>
      <c r="L51" s="132" t="s">
        <v>86</v>
      </c>
      <c r="M51" s="133" t="s">
        <v>96</v>
      </c>
      <c r="N51" s="133"/>
      <c r="O51" s="133"/>
      <c r="P51" s="133"/>
    </row>
    <row r="52" spans="1:16">
      <c r="A52">
        <v>9272004</v>
      </c>
      <c r="B52" s="80">
        <v>0.12855353899999999</v>
      </c>
      <c r="C52" s="80">
        <v>4.6501629000000003E-2</v>
      </c>
      <c r="D52" s="81">
        <v>7.3699793E-2</v>
      </c>
      <c r="E52" s="82">
        <v>3.5844648999999999E-2</v>
      </c>
      <c r="F52" s="82">
        <v>1.4427743999999999E-2</v>
      </c>
      <c r="G52" s="82">
        <v>4.2141022E-2</v>
      </c>
      <c r="H52" s="82">
        <v>3.8108335E-2</v>
      </c>
      <c r="I52" s="82">
        <v>1.1424998E-2</v>
      </c>
      <c r="J52" s="131" t="s">
        <v>137</v>
      </c>
      <c r="K52" s="131" t="s">
        <v>78</v>
      </c>
      <c r="L52" s="132" t="s">
        <v>86</v>
      </c>
      <c r="M52" s="133" t="s">
        <v>96</v>
      </c>
      <c r="N52" s="133"/>
      <c r="O52" s="133"/>
      <c r="P52" s="133"/>
    </row>
    <row r="53" spans="1:16">
      <c r="A53">
        <v>9272004</v>
      </c>
      <c r="B53" s="80">
        <v>0.125533649</v>
      </c>
      <c r="C53" s="80">
        <v>4.6098823999999997E-2</v>
      </c>
      <c r="D53" s="81">
        <v>6.1056430000000002E-2</v>
      </c>
      <c r="E53" s="82">
        <v>3.8429748999999999E-2</v>
      </c>
      <c r="F53" s="82">
        <v>1.4211886999999999E-2</v>
      </c>
      <c r="G53" s="82">
        <v>3.9577968999999998E-2</v>
      </c>
      <c r="H53" s="82">
        <v>4.7078905999999997E-2</v>
      </c>
      <c r="I53" s="82">
        <v>1.5236700000000001E-2</v>
      </c>
      <c r="J53" s="131">
        <v>4067</v>
      </c>
      <c r="K53" s="131" t="s">
        <v>78</v>
      </c>
      <c r="L53" s="132" t="s">
        <v>86</v>
      </c>
      <c r="M53" s="133" t="s">
        <v>96</v>
      </c>
      <c r="N53" s="133"/>
      <c r="O53" s="133"/>
      <c r="P53" s="133"/>
    </row>
    <row r="54" spans="1:16">
      <c r="A54">
        <v>9272004</v>
      </c>
      <c r="B54" s="80">
        <v>0.114118426</v>
      </c>
      <c r="C54" s="80">
        <v>4.5393406999999997E-2</v>
      </c>
      <c r="D54" s="81">
        <v>4.7037427999999999E-2</v>
      </c>
      <c r="E54" s="82">
        <v>3.4787576000000001E-2</v>
      </c>
      <c r="F54" s="82">
        <v>1.4081086E-2</v>
      </c>
      <c r="G54" s="82">
        <v>3.9685989999999997E-2</v>
      </c>
      <c r="H54" s="82">
        <v>3.4937093000000002E-2</v>
      </c>
      <c r="I54" s="82">
        <v>1.2152253999999999E-2</v>
      </c>
      <c r="J54" s="131" t="s">
        <v>138</v>
      </c>
      <c r="K54" s="131" t="s">
        <v>78</v>
      </c>
      <c r="L54" s="132" t="s">
        <v>86</v>
      </c>
      <c r="M54" s="133" t="s">
        <v>96</v>
      </c>
      <c r="N54" s="133"/>
      <c r="O54" s="133"/>
      <c r="P54" s="133"/>
    </row>
    <row r="55" spans="1:16">
      <c r="A55">
        <v>9272004</v>
      </c>
      <c r="B55" s="80">
        <v>0.128723851</v>
      </c>
      <c r="C55" s="80">
        <v>4.5220941000000001E-2</v>
      </c>
      <c r="D55" s="81">
        <v>6.4284093E-2</v>
      </c>
      <c r="E55" s="82">
        <v>4.7174278E-2</v>
      </c>
      <c r="F55" s="82">
        <v>1.4696580000000001E-2</v>
      </c>
      <c r="G55" s="82">
        <v>4.2804718999999998E-2</v>
      </c>
      <c r="H55" s="82">
        <v>3.8266266E-2</v>
      </c>
      <c r="I55" s="82">
        <v>1.6830213E-2</v>
      </c>
      <c r="J55" s="131" t="s">
        <v>139</v>
      </c>
      <c r="K55" s="131" t="s">
        <v>78</v>
      </c>
      <c r="L55" s="132" t="s">
        <v>86</v>
      </c>
      <c r="M55" s="133" t="s">
        <v>96</v>
      </c>
      <c r="N55" s="133"/>
      <c r="O55" s="133"/>
      <c r="P55" s="133"/>
    </row>
    <row r="56" spans="1:16">
      <c r="A56">
        <v>9272004</v>
      </c>
      <c r="B56" s="80">
        <v>0.127302361</v>
      </c>
      <c r="C56" s="80">
        <v>4.8219233E-2</v>
      </c>
      <c r="D56" s="81">
        <v>0.14209743699999999</v>
      </c>
      <c r="E56" s="82">
        <v>5.0021540000000003E-2</v>
      </c>
      <c r="F56" s="82">
        <v>1.7000370000000001E-2</v>
      </c>
      <c r="G56" s="82">
        <v>4.6714001999999998E-2</v>
      </c>
      <c r="H56" s="82">
        <v>4.5432621999999999E-2</v>
      </c>
      <c r="I56" s="82">
        <v>2.6001354000000001E-2</v>
      </c>
      <c r="J56" s="131" t="s">
        <v>140</v>
      </c>
      <c r="K56" s="131" t="s">
        <v>78</v>
      </c>
      <c r="L56" s="132" t="s">
        <v>86</v>
      </c>
      <c r="M56" s="133" t="s">
        <v>96</v>
      </c>
      <c r="N56" s="133" t="s">
        <v>106</v>
      </c>
      <c r="O56" s="133"/>
      <c r="P56" s="133"/>
    </row>
    <row r="57" spans="1:16">
      <c r="A57">
        <v>8877264</v>
      </c>
      <c r="B57" s="80">
        <v>0.12269361500000001</v>
      </c>
      <c r="C57" s="80">
        <v>4.4468830000000001E-2</v>
      </c>
      <c r="D57" s="81">
        <v>7.8958885000000006E-2</v>
      </c>
      <c r="E57" s="82">
        <v>3.2951951E-2</v>
      </c>
      <c r="F57" s="82">
        <v>1.1048541E-2</v>
      </c>
      <c r="G57" s="82">
        <v>3.5078562000000001E-2</v>
      </c>
      <c r="H57" s="82">
        <v>4.9098472999999997E-2</v>
      </c>
      <c r="I57" s="82">
        <v>1.6359663E-2</v>
      </c>
      <c r="J57" s="134" t="s">
        <v>141</v>
      </c>
      <c r="K57" s="134" t="s">
        <v>78</v>
      </c>
      <c r="L57" s="135" t="s">
        <v>87</v>
      </c>
      <c r="M57" s="136" t="s">
        <v>96</v>
      </c>
      <c r="N57" s="136"/>
      <c r="O57" s="134">
        <v>1000</v>
      </c>
      <c r="P57" s="134">
        <f>(2012-O57)*365.5*24</f>
        <v>8877264</v>
      </c>
    </row>
    <row r="58" spans="1:16">
      <c r="A58">
        <v>5807064</v>
      </c>
      <c r="B58" s="80">
        <v>0.110225034</v>
      </c>
      <c r="C58" s="80">
        <v>4.5475437E-2</v>
      </c>
      <c r="D58" s="81">
        <v>3.0936684999999998E-2</v>
      </c>
      <c r="E58" s="82">
        <v>2.6982810999999999E-2</v>
      </c>
      <c r="F58" s="82">
        <v>1.7618801E-2</v>
      </c>
      <c r="G58" s="82">
        <v>3.5548336999999999E-2</v>
      </c>
      <c r="H58" s="82">
        <v>5.2503635999999999E-2</v>
      </c>
      <c r="I58" s="82">
        <v>1.6859081000000001E-2</v>
      </c>
      <c r="J58" s="131" t="s">
        <v>142</v>
      </c>
      <c r="K58" s="131" t="s">
        <v>78</v>
      </c>
      <c r="L58" s="132">
        <v>6</v>
      </c>
      <c r="M58" s="133" t="s">
        <v>96</v>
      </c>
      <c r="N58" s="133"/>
      <c r="O58" s="133">
        <v>1350</v>
      </c>
      <c r="P58" s="133">
        <f>(2012-O58)*365.5*24</f>
        <v>5807064</v>
      </c>
    </row>
    <row r="59" spans="1:16">
      <c r="A59">
        <v>5807064</v>
      </c>
      <c r="B59" s="80">
        <v>0.124388859</v>
      </c>
      <c r="C59" s="80">
        <v>4.5882712999999999E-2</v>
      </c>
      <c r="D59" s="81">
        <v>6.4271621000000001E-2</v>
      </c>
      <c r="E59" s="82">
        <v>4.0421126000000002E-2</v>
      </c>
      <c r="F59" s="82">
        <v>1.8877204000000002E-2</v>
      </c>
      <c r="G59" s="82">
        <v>4.4620440999999997E-2</v>
      </c>
      <c r="H59" s="82">
        <v>4.1098216999999999E-2</v>
      </c>
      <c r="I59" s="82">
        <v>1.7254261999999999E-2</v>
      </c>
      <c r="J59" s="131" t="s">
        <v>143</v>
      </c>
      <c r="K59" s="131" t="s">
        <v>78</v>
      </c>
      <c r="L59" s="132">
        <v>6</v>
      </c>
      <c r="M59" s="133" t="s">
        <v>96</v>
      </c>
      <c r="N59" s="133"/>
      <c r="O59" s="133"/>
      <c r="P59" s="133"/>
    </row>
    <row r="60" spans="1:16">
      <c r="A60">
        <v>5807064</v>
      </c>
      <c r="B60" s="80">
        <v>0.12088613500000001</v>
      </c>
      <c r="C60" s="80">
        <v>4.5467734000000003E-2</v>
      </c>
      <c r="D60" s="81">
        <v>5.3966269999999997E-2</v>
      </c>
      <c r="E60" s="82">
        <v>2.8340015E-2</v>
      </c>
      <c r="F60" s="82">
        <v>1.6991353000000001E-2</v>
      </c>
      <c r="G60" s="82">
        <v>4.0421497000000001E-2</v>
      </c>
      <c r="H60" s="82">
        <v>5.1593440999999997E-2</v>
      </c>
      <c r="I60" s="82">
        <v>1.6375761999999999E-2</v>
      </c>
      <c r="J60" s="131" t="s">
        <v>144</v>
      </c>
      <c r="K60" s="131" t="s">
        <v>78</v>
      </c>
      <c r="L60" s="132">
        <v>6</v>
      </c>
      <c r="M60" s="133" t="s">
        <v>96</v>
      </c>
      <c r="N60" s="133"/>
      <c r="O60" s="133"/>
      <c r="P60" s="133"/>
    </row>
    <row r="61" spans="1:16">
      <c r="A61">
        <v>8877264</v>
      </c>
      <c r="B61" s="80">
        <v>0.1242490586716266</v>
      </c>
      <c r="C61" s="80">
        <v>4.5946387881570933E-2</v>
      </c>
      <c r="D61" s="81">
        <v>6.3700584195408264E-2</v>
      </c>
      <c r="E61" s="82">
        <v>4.7062837637130331E-2</v>
      </c>
      <c r="F61" s="82">
        <v>1.6203903814999802E-2</v>
      </c>
      <c r="G61" s="82">
        <v>4.3326972114104766E-2</v>
      </c>
      <c r="H61" s="82">
        <v>4.506818835535209E-2</v>
      </c>
      <c r="I61" s="82">
        <v>2.3453819667337849E-2</v>
      </c>
      <c r="J61" s="134" t="s">
        <v>145</v>
      </c>
      <c r="K61" s="134" t="s">
        <v>79</v>
      </c>
      <c r="L61" s="135" t="s">
        <v>88</v>
      </c>
      <c r="M61" s="136" t="s">
        <v>100</v>
      </c>
      <c r="N61" s="136"/>
      <c r="O61" s="134">
        <v>1000</v>
      </c>
      <c r="P61" s="134">
        <f>(2012-O61)*365.5*24</f>
        <v>8877264</v>
      </c>
    </row>
    <row r="62" spans="1:16">
      <c r="A62">
        <v>8877264</v>
      </c>
      <c r="B62" s="80">
        <v>0.12583875883537896</v>
      </c>
      <c r="C62" s="80">
        <v>4.6233690433593239E-2</v>
      </c>
      <c r="D62" s="81">
        <v>6.6331512817048216E-2</v>
      </c>
      <c r="E62" s="82">
        <v>5.1797933883367467E-2</v>
      </c>
      <c r="F62" s="82">
        <v>1.6491992370263397E-2</v>
      </c>
      <c r="G62" s="82">
        <v>4.2386857289216671E-2</v>
      </c>
      <c r="H62" s="82">
        <v>4.9208050459316477E-2</v>
      </c>
      <c r="I62" s="82">
        <v>2.9381749198341217E-2</v>
      </c>
      <c r="J62" s="134">
        <v>4082</v>
      </c>
      <c r="K62" s="134" t="s">
        <v>79</v>
      </c>
      <c r="L62" s="135" t="s">
        <v>88</v>
      </c>
      <c r="M62" s="136" t="s">
        <v>100</v>
      </c>
      <c r="N62" s="136"/>
      <c r="O62" s="134"/>
      <c r="P62" s="134"/>
    </row>
    <row r="63" spans="1:16">
      <c r="A63">
        <v>8877264</v>
      </c>
      <c r="B63" s="80">
        <v>0.12543064780762589</v>
      </c>
      <c r="C63" s="80">
        <v>4.658494071220963E-2</v>
      </c>
      <c r="D63" s="81">
        <v>6.4297608872529569E-2</v>
      </c>
      <c r="E63" s="82">
        <v>5.267529129727349E-2</v>
      </c>
      <c r="F63" s="82">
        <v>1.6420242127456627E-2</v>
      </c>
      <c r="G63" s="82">
        <v>4.5848081139816414E-2</v>
      </c>
      <c r="H63" s="82">
        <v>4.5867060401949114E-2</v>
      </c>
      <c r="I63" s="82">
        <v>2.4229415477894159E-2</v>
      </c>
      <c r="J63" s="134">
        <v>4083</v>
      </c>
      <c r="K63" s="134" t="s">
        <v>79</v>
      </c>
      <c r="L63" s="135" t="s">
        <v>88</v>
      </c>
      <c r="M63" s="136" t="s">
        <v>100</v>
      </c>
      <c r="N63" s="136"/>
      <c r="O63" s="134"/>
      <c r="P63" s="134"/>
    </row>
    <row r="64" spans="1:16">
      <c r="A64">
        <v>8877264</v>
      </c>
      <c r="B64" s="80">
        <v>0.11704220352643417</v>
      </c>
      <c r="C64" s="80">
        <v>4.2415486728875629E-2</v>
      </c>
      <c r="D64" s="81">
        <v>5.8739435030863291E-2</v>
      </c>
      <c r="E64" s="82">
        <v>3.4740728772976431E-2</v>
      </c>
      <c r="F64" s="82">
        <v>1.5136433408274886E-2</v>
      </c>
      <c r="G64" s="82">
        <v>3.3953769687266572E-2</v>
      </c>
      <c r="H64" s="82">
        <v>3.9306870250670992E-2</v>
      </c>
      <c r="I64" s="82">
        <v>2.369547262702491E-2</v>
      </c>
      <c r="J64" s="134">
        <v>4084</v>
      </c>
      <c r="K64" s="134" t="s">
        <v>79</v>
      </c>
      <c r="L64" s="135" t="s">
        <v>88</v>
      </c>
      <c r="M64" s="136" t="s">
        <v>100</v>
      </c>
      <c r="N64" s="136"/>
      <c r="O64" s="134"/>
      <c r="P64" s="134"/>
    </row>
    <row r="65" spans="1:16">
      <c r="A65">
        <v>8877264</v>
      </c>
      <c r="B65" s="80">
        <v>0.13266099064634296</v>
      </c>
      <c r="C65" s="80">
        <v>4.6945662651296995E-2</v>
      </c>
      <c r="D65" s="81">
        <v>7.4432505795666348E-2</v>
      </c>
      <c r="E65" s="82">
        <v>5.048722976487488E-2</v>
      </c>
      <c r="F65" s="82">
        <v>1.6925811246025185E-2</v>
      </c>
      <c r="G65" s="82">
        <v>4.170934804462461E-2</v>
      </c>
      <c r="H65" s="82">
        <v>4.4168585186298008E-2</v>
      </c>
      <c r="I65" s="82">
        <v>2.3025009944168427E-2</v>
      </c>
      <c r="J65" s="134">
        <v>4085</v>
      </c>
      <c r="K65" s="134" t="s">
        <v>79</v>
      </c>
      <c r="L65" s="135" t="s">
        <v>88</v>
      </c>
      <c r="M65" s="136" t="s">
        <v>100</v>
      </c>
      <c r="N65" s="136"/>
      <c r="O65" s="134"/>
      <c r="P65" s="134"/>
    </row>
    <row r="66" spans="1:16">
      <c r="A66">
        <v>8877264</v>
      </c>
      <c r="B66" s="80">
        <v>0.12967150127844848</v>
      </c>
      <c r="C66" s="80">
        <v>4.7033838771844305E-2</v>
      </c>
      <c r="D66" s="81">
        <v>7.5149029324479449E-2</v>
      </c>
      <c r="E66" s="82">
        <v>6.5544913537192662E-2</v>
      </c>
      <c r="F66" s="82">
        <v>1.5941616361199562E-2</v>
      </c>
      <c r="G66" s="82">
        <v>3.8718643515521692E-2</v>
      </c>
      <c r="H66" s="82">
        <v>4.4482177292666868E-2</v>
      </c>
      <c r="I66" s="82">
        <v>2.3905229781528519E-2</v>
      </c>
      <c r="J66" s="134">
        <v>4086</v>
      </c>
      <c r="K66" s="134" t="s">
        <v>79</v>
      </c>
      <c r="L66" s="135" t="s">
        <v>88</v>
      </c>
      <c r="M66" s="136" t="s">
        <v>100</v>
      </c>
      <c r="N66" s="136"/>
      <c r="O66" s="134"/>
      <c r="P66" s="134"/>
    </row>
    <row r="67" spans="1:16">
      <c r="A67">
        <v>8877264</v>
      </c>
      <c r="B67" s="80">
        <v>0.14120870128157123</v>
      </c>
      <c r="C67" s="80">
        <v>4.8989293945872127E-2</v>
      </c>
      <c r="D67" s="81">
        <v>6.8598620212272324E-2</v>
      </c>
      <c r="E67" s="82">
        <v>4.530987248616776E-2</v>
      </c>
      <c r="F67" s="82">
        <v>1.9223476315228742E-2</v>
      </c>
      <c r="G67" s="82">
        <v>4.3962455964338246E-2</v>
      </c>
      <c r="H67" s="82">
        <v>4.4076222003724609E-2</v>
      </c>
      <c r="I67" s="82">
        <v>2.6568546205523159E-2</v>
      </c>
      <c r="J67" s="134" t="s">
        <v>146</v>
      </c>
      <c r="K67" s="134" t="s">
        <v>79</v>
      </c>
      <c r="L67" s="135" t="s">
        <v>88</v>
      </c>
      <c r="M67" s="136" t="s">
        <v>100</v>
      </c>
      <c r="N67" s="136"/>
      <c r="O67" s="134"/>
      <c r="P67" s="134"/>
    </row>
    <row r="68" spans="1:16">
      <c r="A68">
        <v>8877264</v>
      </c>
      <c r="B68" s="80">
        <v>0.13874838993434074</v>
      </c>
      <c r="C68" s="80">
        <v>4.8890634416571731E-2</v>
      </c>
      <c r="D68" s="81">
        <v>6.3065599992012666E-2</v>
      </c>
      <c r="E68" s="82">
        <v>4.3982262797232372E-2</v>
      </c>
      <c r="F68" s="82">
        <v>1.7454306623940263E-2</v>
      </c>
      <c r="G68" s="82">
        <v>4.5423824151550288E-2</v>
      </c>
      <c r="H68" s="82">
        <v>4.6806434116698499E-2</v>
      </c>
      <c r="I68" s="82">
        <v>3.0091222002079771E-2</v>
      </c>
      <c r="J68" s="134" t="s">
        <v>147</v>
      </c>
      <c r="K68" s="134" t="s">
        <v>79</v>
      </c>
      <c r="L68" s="135" t="s">
        <v>88</v>
      </c>
      <c r="M68" s="136" t="s">
        <v>100</v>
      </c>
      <c r="N68" s="136"/>
      <c r="O68" s="134"/>
      <c r="P68" s="134"/>
    </row>
    <row r="69" spans="1:16">
      <c r="A69">
        <v>8877264</v>
      </c>
      <c r="B69" s="80">
        <v>0.11872273399259903</v>
      </c>
      <c r="C69" s="80">
        <v>4.6438350470020609E-2</v>
      </c>
      <c r="D69" s="81">
        <v>6.815882599373492E-2</v>
      </c>
      <c r="E69" s="82">
        <v>4.6510835074835451E-2</v>
      </c>
      <c r="F69" s="82">
        <v>1.5994643877073809E-2</v>
      </c>
      <c r="G69" s="82">
        <v>4.0391196485767979E-2</v>
      </c>
      <c r="H69" s="82">
        <v>4.2910004276068905E-2</v>
      </c>
      <c r="I69" s="82">
        <v>2.2160363699342819E-2</v>
      </c>
      <c r="J69" s="134" t="s">
        <v>148</v>
      </c>
      <c r="K69" s="134" t="s">
        <v>79</v>
      </c>
      <c r="L69" s="135" t="s">
        <v>88</v>
      </c>
      <c r="M69" s="136" t="s">
        <v>100</v>
      </c>
      <c r="N69" s="136"/>
      <c r="O69" s="134"/>
      <c r="P69" s="134"/>
    </row>
    <row r="70" spans="1:16">
      <c r="A70">
        <v>8877264</v>
      </c>
      <c r="B70" s="80">
        <v>0.1239069653257243</v>
      </c>
      <c r="C70" s="80">
        <v>4.667394290177853E-2</v>
      </c>
      <c r="D70" s="81">
        <v>6.3403919806110043E-2</v>
      </c>
      <c r="E70" s="82">
        <v>4.9699320939062881E-2</v>
      </c>
      <c r="F70" s="82">
        <v>1.5689568535196239E-2</v>
      </c>
      <c r="G70" s="82">
        <v>4.0882307166158316E-2</v>
      </c>
      <c r="H70" s="82">
        <v>4.7283123566142234E-2</v>
      </c>
      <c r="I70" s="82">
        <v>2.9316601935899574E-2</v>
      </c>
      <c r="J70" s="134">
        <v>4089</v>
      </c>
      <c r="K70" s="134" t="s">
        <v>79</v>
      </c>
      <c r="L70" s="135" t="s">
        <v>88</v>
      </c>
      <c r="M70" s="136" t="s">
        <v>100</v>
      </c>
      <c r="N70" s="136"/>
      <c r="O70" s="134"/>
      <c r="P70" s="134"/>
    </row>
    <row r="71" spans="1:16">
      <c r="A71">
        <v>8877264</v>
      </c>
      <c r="B71" s="80">
        <v>0.12989742100725318</v>
      </c>
      <c r="C71" s="80">
        <v>4.7259349408675433E-2</v>
      </c>
      <c r="D71" s="81">
        <v>7.1558951316406341E-2</v>
      </c>
      <c r="E71" s="82">
        <v>6.1459809713500325E-2</v>
      </c>
      <c r="F71" s="82">
        <v>1.6171639730968763E-2</v>
      </c>
      <c r="G71" s="82">
        <v>3.9983616113295317E-2</v>
      </c>
      <c r="H71" s="82">
        <v>5.039021660267913E-2</v>
      </c>
      <c r="I71" s="82">
        <v>2.1788739965902807E-2</v>
      </c>
      <c r="J71" s="134">
        <v>4090</v>
      </c>
      <c r="K71" s="134" t="s">
        <v>79</v>
      </c>
      <c r="L71" s="135" t="s">
        <v>88</v>
      </c>
      <c r="M71" s="136" t="s">
        <v>107</v>
      </c>
      <c r="N71" s="136"/>
      <c r="O71" s="134"/>
      <c r="P71" s="134"/>
    </row>
    <row r="72" spans="1:16">
      <c r="A72">
        <v>8877264</v>
      </c>
      <c r="B72" s="80">
        <v>0.1317839951230394</v>
      </c>
      <c r="C72" s="80">
        <v>4.8192111312099994E-2</v>
      </c>
      <c r="D72" s="81">
        <v>6.5016339559241257E-2</v>
      </c>
      <c r="E72" s="82">
        <v>5.1290593149024011E-2</v>
      </c>
      <c r="F72" s="82">
        <v>1.6249602742649537E-2</v>
      </c>
      <c r="G72" s="82">
        <v>3.9958382995993781E-2</v>
      </c>
      <c r="H72" s="82">
        <v>4.7393196837810445E-2</v>
      </c>
      <c r="I72" s="82">
        <v>3.1290748804072059E-2</v>
      </c>
      <c r="J72" s="134">
        <v>4091</v>
      </c>
      <c r="K72" s="134" t="s">
        <v>79</v>
      </c>
      <c r="L72" s="135" t="s">
        <v>88</v>
      </c>
      <c r="M72" s="136" t="s">
        <v>107</v>
      </c>
      <c r="N72" s="136"/>
      <c r="O72" s="134"/>
      <c r="P72" s="134"/>
    </row>
    <row r="73" spans="1:16">
      <c r="A73">
        <v>8877264</v>
      </c>
      <c r="B73" s="80">
        <v>0.12290619255495394</v>
      </c>
      <c r="C73" s="80">
        <v>4.6301945578076278E-2</v>
      </c>
      <c r="D73" s="81">
        <v>5.6328078281466548E-2</v>
      </c>
      <c r="E73" s="82">
        <v>4.6558345178588624E-2</v>
      </c>
      <c r="F73" s="82">
        <v>1.5625662060958386E-2</v>
      </c>
      <c r="G73" s="82">
        <v>4.2068078471462787E-2</v>
      </c>
      <c r="H73" s="82">
        <v>4.9470180286109715E-2</v>
      </c>
      <c r="I73" s="82">
        <v>2.7033384903188108E-2</v>
      </c>
      <c r="J73" s="134">
        <v>4092</v>
      </c>
      <c r="K73" s="134" t="s">
        <v>79</v>
      </c>
      <c r="L73" s="135" t="s">
        <v>88</v>
      </c>
      <c r="M73" s="136" t="s">
        <v>107</v>
      </c>
      <c r="N73" s="136"/>
      <c r="O73" s="134"/>
      <c r="P73" s="134"/>
    </row>
    <row r="74" spans="1:16">
      <c r="A74">
        <v>8877264</v>
      </c>
      <c r="B74" s="80">
        <v>0.1212420063742627</v>
      </c>
      <c r="C74" s="80">
        <v>4.6793898552560942E-2</v>
      </c>
      <c r="D74" s="81">
        <v>6.4171092235390012E-2</v>
      </c>
      <c r="E74" s="82">
        <v>4.6999939576194291E-2</v>
      </c>
      <c r="F74" s="82">
        <v>1.7259635020018853E-2</v>
      </c>
      <c r="G74" s="82">
        <v>4.3010242098200778E-2</v>
      </c>
      <c r="H74" s="82">
        <v>5.2111738643332448E-2</v>
      </c>
      <c r="I74" s="82">
        <v>3.1615770475850159E-2</v>
      </c>
      <c r="J74" s="134">
        <v>4094</v>
      </c>
      <c r="K74" s="134" t="s">
        <v>79</v>
      </c>
      <c r="L74" s="135" t="s">
        <v>88</v>
      </c>
      <c r="M74" s="136" t="s">
        <v>107</v>
      </c>
      <c r="N74" s="136"/>
      <c r="O74" s="134"/>
      <c r="P74" s="134"/>
    </row>
    <row r="75" spans="1:16">
      <c r="A75">
        <v>8877264</v>
      </c>
      <c r="B75" s="80">
        <v>0.12497041563576951</v>
      </c>
      <c r="C75" s="80">
        <v>4.6265545657814551E-2</v>
      </c>
      <c r="D75" s="81">
        <v>6.7292583824205138E-2</v>
      </c>
      <c r="E75" s="82">
        <v>3.3182581784269582E-2</v>
      </c>
      <c r="F75" s="82">
        <v>1.5587086792478428E-2</v>
      </c>
      <c r="G75" s="82">
        <v>4.083282939289791E-2</v>
      </c>
      <c r="H75" s="82">
        <v>5.1430191728720223E-2</v>
      </c>
      <c r="I75" s="82">
        <v>1.7600174619038109E-2</v>
      </c>
      <c r="J75" s="134" t="s">
        <v>149</v>
      </c>
      <c r="K75" s="134" t="s">
        <v>79</v>
      </c>
      <c r="L75" s="135" t="s">
        <v>88</v>
      </c>
      <c r="M75" s="136" t="s">
        <v>96</v>
      </c>
      <c r="N75" s="136"/>
      <c r="O75" s="134"/>
      <c r="P75" s="134"/>
    </row>
    <row r="76" spans="1:16">
      <c r="A76">
        <v>8877264</v>
      </c>
      <c r="B76" s="80">
        <v>0.11948510348529801</v>
      </c>
      <c r="C76" s="80">
        <v>3.9106634787877799E-2</v>
      </c>
      <c r="D76" s="81">
        <v>7.4565376338478886E-2</v>
      </c>
      <c r="E76" s="82">
        <v>3.1811447151177882E-2</v>
      </c>
      <c r="F76" s="82">
        <v>1.816741143734036E-2</v>
      </c>
      <c r="G76" s="82">
        <v>4.4899982982611088E-2</v>
      </c>
      <c r="H76" s="82">
        <v>0.12262120548168107</v>
      </c>
      <c r="I76" s="82"/>
      <c r="J76" s="134" t="s">
        <v>150</v>
      </c>
      <c r="K76" s="134" t="s">
        <v>79</v>
      </c>
      <c r="L76" s="135" t="s">
        <v>88</v>
      </c>
      <c r="M76" s="136" t="s">
        <v>96</v>
      </c>
      <c r="N76" s="136" t="s">
        <v>106</v>
      </c>
      <c r="O76" s="134"/>
      <c r="P76" s="134"/>
    </row>
    <row r="77" spans="1:16">
      <c r="A77">
        <v>8877264</v>
      </c>
      <c r="B77" s="80">
        <v>0.11806138011376657</v>
      </c>
      <c r="C77" s="80">
        <v>3.4663875149508638E-2</v>
      </c>
      <c r="D77" s="81">
        <v>5.446628803803831E-2</v>
      </c>
      <c r="E77" s="82">
        <v>9.4802680385099133E-2</v>
      </c>
      <c r="F77" s="82">
        <v>3.2803367466644771E-2</v>
      </c>
      <c r="G77" s="82">
        <v>0.14988927279099695</v>
      </c>
      <c r="H77" s="82">
        <v>7.2409485387306101E-3</v>
      </c>
      <c r="I77" s="82">
        <v>3.1611609784794693E-2</v>
      </c>
      <c r="J77" s="134">
        <v>4093</v>
      </c>
      <c r="K77" s="134" t="s">
        <v>79</v>
      </c>
      <c r="L77" s="135" t="s">
        <v>88</v>
      </c>
      <c r="M77" s="136" t="s">
        <v>96</v>
      </c>
      <c r="N77" s="136" t="s">
        <v>106</v>
      </c>
      <c r="O77" s="134"/>
      <c r="P77" s="134"/>
    </row>
    <row r="78" spans="1:16">
      <c r="A78">
        <v>8877264</v>
      </c>
      <c r="B78" s="80">
        <v>0.12761091578637182</v>
      </c>
      <c r="C78" s="80">
        <v>4.960685824806263E-2</v>
      </c>
      <c r="D78" s="81">
        <v>6.5288178197379199E-2</v>
      </c>
      <c r="E78" s="82">
        <v>4.3833496788576135E-2</v>
      </c>
      <c r="F78" s="82">
        <v>1.7371401334596508E-2</v>
      </c>
      <c r="G78" s="82">
        <v>4.8644075829576978E-2</v>
      </c>
      <c r="H78" s="82">
        <v>4.7349583786916054E-2</v>
      </c>
      <c r="I78" s="82">
        <v>2.9959190486120571E-2</v>
      </c>
      <c r="J78" s="131">
        <v>4121</v>
      </c>
      <c r="K78" s="131" t="s">
        <v>80</v>
      </c>
      <c r="L78" s="132" t="s">
        <v>88</v>
      </c>
      <c r="M78" s="133" t="s">
        <v>100</v>
      </c>
      <c r="N78" s="133"/>
      <c r="O78" s="133"/>
      <c r="P78" s="133"/>
    </row>
    <row r="79" spans="1:16">
      <c r="A79">
        <v>8877264</v>
      </c>
      <c r="B79" s="80">
        <v>0.12137931098300719</v>
      </c>
      <c r="C79" s="80">
        <v>4.8574109147171245E-2</v>
      </c>
      <c r="D79" s="81">
        <v>6.0471311186354612E-2</v>
      </c>
      <c r="E79" s="82">
        <v>4.7906808347189841E-2</v>
      </c>
      <c r="F79" s="82">
        <v>1.47072270261539E-2</v>
      </c>
      <c r="G79" s="82">
        <v>4.3642743613924263E-2</v>
      </c>
      <c r="H79" s="82">
        <v>4.8354608320951599E-2</v>
      </c>
      <c r="I79" s="82">
        <v>2.4339348242451975E-2</v>
      </c>
      <c r="J79" s="131">
        <v>4122</v>
      </c>
      <c r="K79" s="131" t="s">
        <v>80</v>
      </c>
      <c r="L79" s="132" t="s">
        <v>88</v>
      </c>
      <c r="M79" s="133" t="s">
        <v>100</v>
      </c>
      <c r="N79" s="133"/>
      <c r="O79" s="133"/>
      <c r="P79" s="133"/>
    </row>
    <row r="80" spans="1:16">
      <c r="A80">
        <v>8877264</v>
      </c>
      <c r="B80" s="80">
        <v>0.11991255975293763</v>
      </c>
      <c r="C80" s="80">
        <v>4.746642365120711E-2</v>
      </c>
      <c r="D80" s="81">
        <v>4.3126126884946228E-2</v>
      </c>
      <c r="E80" s="82">
        <v>4.1554668285543814E-2</v>
      </c>
      <c r="F80" s="82">
        <v>1.8322467914321291E-2</v>
      </c>
      <c r="G80" s="82">
        <v>4.9864024195108027E-2</v>
      </c>
      <c r="H80" s="82">
        <v>5.0305206479387563E-2</v>
      </c>
      <c r="I80" s="82">
        <v>3.0634427199662109E-2</v>
      </c>
      <c r="J80" s="131">
        <v>4123</v>
      </c>
      <c r="K80" s="131" t="s">
        <v>80</v>
      </c>
      <c r="L80" s="132" t="s">
        <v>88</v>
      </c>
      <c r="M80" s="133" t="s">
        <v>100</v>
      </c>
      <c r="N80" s="133"/>
      <c r="O80" s="133"/>
      <c r="P80" s="133"/>
    </row>
    <row r="81" spans="1:16">
      <c r="A81">
        <v>8877264</v>
      </c>
      <c r="B81" s="80">
        <v>0.12963029199274415</v>
      </c>
      <c r="C81" s="80">
        <v>4.8534879428595447E-2</v>
      </c>
      <c r="D81" s="81">
        <v>4.9798055783263476E-2</v>
      </c>
      <c r="E81" s="82">
        <v>3.7097043036702707E-2</v>
      </c>
      <c r="F81" s="82">
        <v>1.841729592988529E-2</v>
      </c>
      <c r="G81" s="82">
        <v>4.8965466058477521E-2</v>
      </c>
      <c r="H81" s="82">
        <v>5.0355093935059783E-2</v>
      </c>
      <c r="I81" s="82">
        <v>3.0871069202384992E-2</v>
      </c>
      <c r="J81" s="131">
        <v>4124</v>
      </c>
      <c r="K81" s="131" t="s">
        <v>80</v>
      </c>
      <c r="L81" s="132" t="s">
        <v>88</v>
      </c>
      <c r="M81" s="133" t="s">
        <v>100</v>
      </c>
      <c r="N81" s="133"/>
      <c r="O81" s="133"/>
      <c r="P81" s="133"/>
    </row>
    <row r="82" spans="1:16">
      <c r="A82">
        <v>8877264</v>
      </c>
      <c r="B82" s="80">
        <v>0.12991263108760995</v>
      </c>
      <c r="C82" s="80">
        <v>4.8237372399081817E-2</v>
      </c>
      <c r="D82" s="81">
        <v>4.1417426505887089E-2</v>
      </c>
      <c r="E82" s="82">
        <v>4.4770952708278175E-2</v>
      </c>
      <c r="F82" s="82">
        <v>1.7082486091960468E-2</v>
      </c>
      <c r="G82" s="82">
        <v>4.4488196060157324E-2</v>
      </c>
      <c r="H82" s="82">
        <v>4.9392712322416515E-2</v>
      </c>
      <c r="I82" s="82">
        <v>2.9035655992783925E-2</v>
      </c>
      <c r="J82" s="131">
        <v>4125</v>
      </c>
      <c r="K82" s="131" t="s">
        <v>80</v>
      </c>
      <c r="L82" s="132" t="s">
        <v>88</v>
      </c>
      <c r="M82" s="133" t="s">
        <v>100</v>
      </c>
      <c r="N82" s="133"/>
      <c r="O82" s="133"/>
      <c r="P82" s="133"/>
    </row>
    <row r="83" spans="1:16">
      <c r="A83">
        <v>5149164</v>
      </c>
      <c r="B83" s="80">
        <v>0.13637245908787066</v>
      </c>
      <c r="C83" s="80">
        <v>4.9663512463676403E-2</v>
      </c>
      <c r="D83" s="81">
        <v>5.7892570871483667E-2</v>
      </c>
      <c r="E83" s="82">
        <v>9.537293873826018E-2</v>
      </c>
      <c r="F83" s="82">
        <v>1.7159670914415826E-2</v>
      </c>
      <c r="G83" s="82">
        <v>4.0438872142106133E-2</v>
      </c>
      <c r="H83" s="82">
        <v>5.7734569989143197E-2</v>
      </c>
      <c r="I83" s="82">
        <v>3.8312311602368254E-2</v>
      </c>
      <c r="J83" s="134">
        <v>3944</v>
      </c>
      <c r="K83" s="134" t="s">
        <v>81</v>
      </c>
      <c r="L83" s="134">
        <v>6</v>
      </c>
      <c r="M83" s="134" t="s">
        <v>100</v>
      </c>
      <c r="N83" s="134"/>
      <c r="O83" s="134">
        <v>1425</v>
      </c>
      <c r="P83" s="134">
        <f>(2012-O83)*365.5*24</f>
        <v>5149164</v>
      </c>
    </row>
    <row r="84" spans="1:16">
      <c r="A84">
        <v>5149164</v>
      </c>
      <c r="B84" s="80">
        <v>0.12774709053996228</v>
      </c>
      <c r="C84" s="80">
        <v>4.9347286733233527E-2</v>
      </c>
      <c r="D84" s="81">
        <v>3.4109594711514014E-2</v>
      </c>
      <c r="E84" s="82">
        <v>4.4301085396904569E-2</v>
      </c>
      <c r="F84" s="82">
        <v>1.619365429650545E-2</v>
      </c>
      <c r="G84" s="82">
        <v>4.2272175714288242E-2</v>
      </c>
      <c r="H84" s="82">
        <v>2.1384285737948015E-2</v>
      </c>
      <c r="I84" s="82">
        <v>3.5873817447255166E-2</v>
      </c>
      <c r="J84" s="134">
        <v>3945</v>
      </c>
      <c r="K84" s="134" t="s">
        <v>81</v>
      </c>
      <c r="L84" s="134">
        <v>6</v>
      </c>
      <c r="M84" s="134" t="s">
        <v>100</v>
      </c>
      <c r="N84" s="134"/>
      <c r="O84" s="134"/>
      <c r="P84" s="134"/>
    </row>
    <row r="85" spans="1:16">
      <c r="A85">
        <v>5149164</v>
      </c>
      <c r="B85" s="80">
        <v>0.11560712281041702</v>
      </c>
      <c r="C85" s="80">
        <v>4.7683343338738582E-2</v>
      </c>
      <c r="D85" s="81">
        <v>2.0301651059792543E-2</v>
      </c>
      <c r="E85" s="82">
        <v>4.1762166654949237E-2</v>
      </c>
      <c r="F85" s="82">
        <v>1.6040301927413264E-2</v>
      </c>
      <c r="G85" s="82">
        <v>4.1437737044266343E-2</v>
      </c>
      <c r="H85" s="82">
        <v>5.079223835071623E-2</v>
      </c>
      <c r="I85" s="82">
        <v>3.0026576686942103E-2</v>
      </c>
      <c r="J85" s="134">
        <v>3946</v>
      </c>
      <c r="K85" s="134" t="s">
        <v>81</v>
      </c>
      <c r="L85" s="134">
        <v>6</v>
      </c>
      <c r="M85" s="134" t="s">
        <v>100</v>
      </c>
      <c r="N85" s="134"/>
      <c r="O85" s="134"/>
      <c r="P85" s="134"/>
    </row>
    <row r="86" spans="1:16">
      <c r="A86">
        <v>5149164</v>
      </c>
      <c r="B86" s="80">
        <v>0.1421534121433671</v>
      </c>
      <c r="C86" s="80">
        <v>4.8749457854346492E-2</v>
      </c>
      <c r="D86" s="81">
        <v>6.4170783680299812E-2</v>
      </c>
      <c r="E86" s="82">
        <v>6.4094840600004963E-2</v>
      </c>
      <c r="F86" s="82">
        <v>1.6244307045225E-2</v>
      </c>
      <c r="G86" s="82">
        <v>4.7572495806135373E-2</v>
      </c>
      <c r="H86" s="82">
        <v>5.6690749111244144E-2</v>
      </c>
      <c r="I86" s="82">
        <v>3.722787238258761E-2</v>
      </c>
      <c r="J86" s="134">
        <v>3947</v>
      </c>
      <c r="K86" s="134" t="s">
        <v>81</v>
      </c>
      <c r="L86" s="134">
        <v>6</v>
      </c>
      <c r="M86" s="134" t="s">
        <v>100</v>
      </c>
      <c r="N86" s="134"/>
      <c r="O86" s="134"/>
      <c r="P86" s="134"/>
    </row>
    <row r="87" spans="1:16">
      <c r="A87">
        <v>5149164</v>
      </c>
      <c r="B87" s="80">
        <v>0.12083780499739043</v>
      </c>
      <c r="C87" s="80">
        <v>5.006646375684972E-2</v>
      </c>
      <c r="D87" s="81">
        <v>3.4486779032253244E-2</v>
      </c>
      <c r="E87" s="82">
        <v>5.6592129839079422E-2</v>
      </c>
      <c r="F87" s="82">
        <v>1.6190970969570315E-2</v>
      </c>
      <c r="G87" s="82">
        <v>5.1686808911636253E-2</v>
      </c>
      <c r="H87" s="82">
        <v>6.0225725182882481E-2</v>
      </c>
      <c r="I87" s="82">
        <v>3.3692423292100294E-2</v>
      </c>
      <c r="J87" s="134">
        <v>3948</v>
      </c>
      <c r="K87" s="134" t="s">
        <v>81</v>
      </c>
      <c r="L87" s="134">
        <v>6</v>
      </c>
      <c r="M87" s="134" t="s">
        <v>100</v>
      </c>
      <c r="N87" s="134"/>
      <c r="O87" s="134"/>
      <c r="P87" s="134"/>
    </row>
    <row r="88" spans="1:16">
      <c r="A88">
        <v>5149164</v>
      </c>
      <c r="B88" s="80">
        <v>0.12347810600457093</v>
      </c>
      <c r="C88" s="80">
        <v>4.8564668285952947E-2</v>
      </c>
      <c r="D88" s="81">
        <v>2.8269741609715893E-2</v>
      </c>
      <c r="E88" s="82">
        <v>7.3846492778814415E-2</v>
      </c>
      <c r="F88" s="82">
        <v>1.6845620708985001E-2</v>
      </c>
      <c r="G88" s="82">
        <v>4.2744567121201386E-2</v>
      </c>
      <c r="H88" s="82">
        <v>5.3433547799193709E-2</v>
      </c>
      <c r="I88" s="82">
        <v>2.6501070406036217E-2</v>
      </c>
      <c r="J88" s="134">
        <v>3949</v>
      </c>
      <c r="K88" s="134" t="s">
        <v>81</v>
      </c>
      <c r="L88" s="134">
        <v>6</v>
      </c>
      <c r="M88" s="134" t="s">
        <v>100</v>
      </c>
      <c r="N88" s="134"/>
      <c r="O88" s="134"/>
      <c r="P88" s="134"/>
    </row>
    <row r="89" spans="1:16">
      <c r="A89">
        <v>4491264</v>
      </c>
      <c r="B89" s="80">
        <v>0.13896553502398165</v>
      </c>
      <c r="C89" s="80">
        <v>5.1260344331368023E-2</v>
      </c>
      <c r="D89" s="81">
        <v>5.0474421804585071E-2</v>
      </c>
      <c r="E89" s="82">
        <v>7.5049331109852166E-2</v>
      </c>
      <c r="F89" s="82">
        <v>1.7846760682037652E-2</v>
      </c>
      <c r="G89" s="82">
        <v>4.313718772249317E-2</v>
      </c>
      <c r="H89" s="82">
        <v>6.4432206187359412E-2</v>
      </c>
      <c r="I89" s="82">
        <v>4.5405165330394952E-2</v>
      </c>
      <c r="J89" s="131">
        <v>3950</v>
      </c>
      <c r="K89" s="131" t="s">
        <v>81</v>
      </c>
      <c r="L89" s="132">
        <v>8</v>
      </c>
      <c r="M89" s="133" t="s">
        <v>100</v>
      </c>
      <c r="N89" s="133"/>
      <c r="O89" s="133">
        <v>1500</v>
      </c>
      <c r="P89" s="133">
        <f>(2012-O89)*365.5*24</f>
        <v>4491264</v>
      </c>
    </row>
    <row r="90" spans="1:16">
      <c r="A90">
        <v>4491264</v>
      </c>
      <c r="B90" s="80">
        <v>0.14069241607499178</v>
      </c>
      <c r="C90" s="80">
        <v>5.0045858797060097E-2</v>
      </c>
      <c r="D90" s="81">
        <v>4.7834752885646752E-2</v>
      </c>
      <c r="E90" s="82">
        <v>8.6216263025151979E-2</v>
      </c>
      <c r="F90" s="82">
        <v>1.5949309212696036E-2</v>
      </c>
      <c r="G90" s="82">
        <v>4.2637480156727366E-2</v>
      </c>
      <c r="H90" s="82">
        <v>5.8141022548144634E-2</v>
      </c>
      <c r="I90" s="82">
        <v>3.5740317924350354E-2</v>
      </c>
      <c r="J90" s="131">
        <v>3951</v>
      </c>
      <c r="K90" s="131" t="s">
        <v>81</v>
      </c>
      <c r="L90" s="132">
        <v>8</v>
      </c>
      <c r="M90" s="133" t="s">
        <v>100</v>
      </c>
      <c r="N90" s="133"/>
      <c r="O90" s="133"/>
      <c r="P90" s="133"/>
    </row>
    <row r="91" spans="1:16">
      <c r="A91">
        <v>4491264</v>
      </c>
      <c r="B91" s="80">
        <v>0.17128075933253617</v>
      </c>
      <c r="C91" s="80">
        <v>5.0524780981571968E-2</v>
      </c>
      <c r="D91" s="81">
        <v>7.2641631098380705E-2</v>
      </c>
      <c r="E91" s="82">
        <v>6.5792556771962912E-2</v>
      </c>
      <c r="F91" s="82">
        <v>1.7391745100153989E-2</v>
      </c>
      <c r="G91" s="82">
        <v>4.5929511707566872E-2</v>
      </c>
      <c r="H91" s="82">
        <v>5.3927297343587852E-2</v>
      </c>
      <c r="I91" s="82">
        <v>3.3353155005783904E-2</v>
      </c>
      <c r="J91" s="131">
        <v>3952</v>
      </c>
      <c r="K91" s="131" t="s">
        <v>81</v>
      </c>
      <c r="L91" s="132">
        <v>8</v>
      </c>
      <c r="M91" s="133" t="s">
        <v>100</v>
      </c>
      <c r="N91" s="133"/>
      <c r="O91" s="133"/>
      <c r="P91" s="133"/>
    </row>
    <row r="92" spans="1:16">
      <c r="A92">
        <v>4491264</v>
      </c>
      <c r="B92" s="80">
        <v>0.12853934742426931</v>
      </c>
      <c r="C92" s="80">
        <v>4.838697352708788E-2</v>
      </c>
      <c r="D92" s="81">
        <v>3.9625715787522199E-2</v>
      </c>
      <c r="E92" s="82">
        <v>4.9902910765156037E-2</v>
      </c>
      <c r="F92" s="82">
        <v>1.5979792853708874E-2</v>
      </c>
      <c r="G92" s="82">
        <v>4.0115212156178214E-2</v>
      </c>
      <c r="H92" s="82">
        <v>5.6344988675095832E-2</v>
      </c>
      <c r="I92" s="82">
        <v>3.6663057151606011E-2</v>
      </c>
      <c r="J92" s="131">
        <v>3953</v>
      </c>
      <c r="K92" s="131" t="s">
        <v>81</v>
      </c>
      <c r="L92" s="132">
        <v>8</v>
      </c>
      <c r="M92" s="133" t="s">
        <v>100</v>
      </c>
      <c r="N92" s="133"/>
      <c r="O92" s="133"/>
      <c r="P92" s="133"/>
    </row>
    <row r="93" spans="1:16">
      <c r="A93">
        <v>4491264</v>
      </c>
      <c r="B93" s="80">
        <v>0.12195760464019302</v>
      </c>
      <c r="C93" s="80">
        <v>4.8081722045664792E-2</v>
      </c>
      <c r="D93" s="81">
        <v>2.6943325493978244E-2</v>
      </c>
      <c r="E93" s="82">
        <v>4.3516842162152784E-2</v>
      </c>
      <c r="F93" s="82">
        <v>1.6786882116221577E-2</v>
      </c>
      <c r="G93" s="82">
        <v>4.422332374015759E-2</v>
      </c>
      <c r="H93" s="82">
        <v>5.0977270984421008E-2</v>
      </c>
      <c r="I93" s="82">
        <v>3.0033278654958213E-2</v>
      </c>
      <c r="J93" s="131">
        <v>3954</v>
      </c>
      <c r="K93" s="131" t="s">
        <v>81</v>
      </c>
      <c r="L93" s="132">
        <v>8</v>
      </c>
      <c r="M93" s="133" t="s">
        <v>100</v>
      </c>
      <c r="N93" s="133"/>
      <c r="O93" s="133"/>
      <c r="P93" s="133"/>
    </row>
    <row r="94" spans="1:16">
      <c r="A94">
        <v>4491264</v>
      </c>
      <c r="B94" s="80">
        <v>0.14235063285945765</v>
      </c>
      <c r="C94" s="80">
        <v>5.059022701113669E-2</v>
      </c>
      <c r="D94" s="81">
        <v>4.1022205839528092E-2</v>
      </c>
      <c r="E94" s="82">
        <v>8.3993491364227846E-2</v>
      </c>
      <c r="F94" s="82">
        <v>1.7280151535187232E-2</v>
      </c>
      <c r="G94" s="82">
        <v>4.6225894073682459E-2</v>
      </c>
      <c r="H94" s="82">
        <v>5.8415209030414521E-2</v>
      </c>
      <c r="I94" s="82">
        <v>2.7797827827439208E-2</v>
      </c>
      <c r="J94" s="131">
        <v>3955</v>
      </c>
      <c r="K94" s="131" t="s">
        <v>81</v>
      </c>
      <c r="L94" s="132">
        <v>8</v>
      </c>
      <c r="M94" s="133" t="s">
        <v>100</v>
      </c>
      <c r="N94" s="133"/>
      <c r="O94" s="133"/>
      <c r="P94" s="133"/>
    </row>
    <row r="95" spans="1:16">
      <c r="A95">
        <v>4491264</v>
      </c>
      <c r="B95" s="80">
        <v>0.11709558054782254</v>
      </c>
      <c r="C95" s="80">
        <v>4.7294779694150871E-2</v>
      </c>
      <c r="D95" s="81">
        <v>2.037861042375164E-2</v>
      </c>
      <c r="E95" s="82">
        <v>4.2581394280680855E-2</v>
      </c>
      <c r="F95" s="82">
        <v>1.5877471810872828E-2</v>
      </c>
      <c r="G95" s="82">
        <v>4.1473708848944815E-2</v>
      </c>
      <c r="H95" s="82">
        <v>5.0990076249153492E-2</v>
      </c>
      <c r="I95" s="82">
        <v>2.4514789351911911E-2</v>
      </c>
      <c r="J95" s="131">
        <v>3956</v>
      </c>
      <c r="K95" s="131" t="s">
        <v>81</v>
      </c>
      <c r="L95" s="132">
        <v>8</v>
      </c>
      <c r="M95" s="133" t="s">
        <v>100</v>
      </c>
      <c r="N95" s="133"/>
      <c r="O95" s="133"/>
      <c r="P95" s="133"/>
    </row>
    <row r="96" spans="1:16">
      <c r="A96">
        <v>4491264</v>
      </c>
      <c r="B96" s="80">
        <v>0.11399714295805974</v>
      </c>
      <c r="C96" s="80">
        <v>4.6426243981247665E-2</v>
      </c>
      <c r="D96" s="81">
        <v>2.65593807717419E-2</v>
      </c>
      <c r="E96" s="82">
        <v>4.0819039407148795E-2</v>
      </c>
      <c r="F96" s="82">
        <v>1.6249189159375649E-2</v>
      </c>
      <c r="G96" s="82">
        <v>4.1548517514084705E-2</v>
      </c>
      <c r="H96" s="82">
        <v>4.9925365059120722E-2</v>
      </c>
      <c r="I96" s="82">
        <v>2.8080651533602605E-2</v>
      </c>
      <c r="J96" s="131">
        <v>3967</v>
      </c>
      <c r="K96" s="131" t="s">
        <v>81</v>
      </c>
      <c r="L96" s="132">
        <v>8</v>
      </c>
      <c r="M96" s="133" t="s">
        <v>100</v>
      </c>
      <c r="N96" s="133"/>
      <c r="O96" s="133"/>
      <c r="P96" s="133"/>
    </row>
    <row r="97" spans="1:16">
      <c r="A97">
        <v>6464964</v>
      </c>
      <c r="B97" s="80">
        <v>0.13474452000799261</v>
      </c>
      <c r="C97" s="80">
        <v>4.3129796709572947E-2</v>
      </c>
      <c r="D97" s="81">
        <v>5.6586655996531399E-2</v>
      </c>
      <c r="E97" s="82">
        <v>6.6815794474629112E-2</v>
      </c>
      <c r="F97" s="82">
        <v>1.5272363215793217E-2</v>
      </c>
      <c r="G97" s="82">
        <v>3.6796413067636577E-2</v>
      </c>
      <c r="H97" s="82">
        <v>3.2958842270336859E-2</v>
      </c>
      <c r="I97" s="82">
        <v>1.0066679626274607E-2</v>
      </c>
      <c r="J97" s="134">
        <v>4544</v>
      </c>
      <c r="K97" s="134" t="s">
        <v>82</v>
      </c>
      <c r="L97" s="134">
        <v>4</v>
      </c>
      <c r="M97" s="134" t="s">
        <v>102</v>
      </c>
      <c r="N97" s="134"/>
      <c r="O97" s="134">
        <v>1275</v>
      </c>
      <c r="P97" s="134">
        <f>(2012-O97)*365.5*24</f>
        <v>6464964</v>
      </c>
    </row>
    <row r="98" spans="1:16">
      <c r="A98">
        <v>6464964</v>
      </c>
      <c r="B98" s="80">
        <v>0.12958836184289094</v>
      </c>
      <c r="C98" s="80">
        <v>4.5520396723321359E-2</v>
      </c>
      <c r="D98" s="81">
        <v>5.241227159068642E-2</v>
      </c>
      <c r="E98" s="82">
        <v>5.6722501332152619E-2</v>
      </c>
      <c r="F98" s="82">
        <v>1.9592004406061021E-2</v>
      </c>
      <c r="G98" s="82">
        <v>4.2941075445291521E-2</v>
      </c>
      <c r="H98" s="82">
        <v>3.4846299059282167E-2</v>
      </c>
      <c r="I98" s="82">
        <v>8.0597260387268027E-3</v>
      </c>
      <c r="J98" s="134">
        <v>4545</v>
      </c>
      <c r="K98" s="134" t="s">
        <v>82</v>
      </c>
      <c r="L98" s="134">
        <v>4</v>
      </c>
      <c r="M98" s="134" t="s">
        <v>102</v>
      </c>
      <c r="N98" s="134"/>
      <c r="O98" s="134"/>
      <c r="P98" s="134"/>
    </row>
    <row r="99" spans="1:16">
      <c r="A99">
        <v>6464964</v>
      </c>
      <c r="B99" s="80">
        <v>0.15331021275927534</v>
      </c>
      <c r="C99" s="80">
        <v>5.1411591457777558E-2</v>
      </c>
      <c r="D99" s="81">
        <v>0.31539520374425983</v>
      </c>
      <c r="E99" s="82">
        <v>7.4765249957005481E-2</v>
      </c>
      <c r="F99" s="82">
        <v>1.589032136687599E-2</v>
      </c>
      <c r="G99" s="82">
        <v>5.0311040291610133E-2</v>
      </c>
      <c r="H99" s="82">
        <v>4.4867940797403527E-2</v>
      </c>
      <c r="I99" s="82">
        <v>2.6355452933043852E-2</v>
      </c>
      <c r="J99" s="134">
        <v>4546</v>
      </c>
      <c r="K99" s="134" t="s">
        <v>82</v>
      </c>
      <c r="L99" s="134">
        <v>4</v>
      </c>
      <c r="M99" s="134" t="s">
        <v>102</v>
      </c>
      <c r="N99" s="134"/>
      <c r="O99" s="134"/>
      <c r="P99" s="134"/>
    </row>
    <row r="100" spans="1:16">
      <c r="A100">
        <v>6464964</v>
      </c>
      <c r="B100" s="80">
        <v>0.1651422647998452</v>
      </c>
      <c r="C100" s="80">
        <v>5.1882645182997095E-2</v>
      </c>
      <c r="D100" s="81">
        <v>0.33321900079150768</v>
      </c>
      <c r="E100" s="82">
        <v>4.6659857306943442E-2</v>
      </c>
      <c r="F100" s="82">
        <v>1.4593094714262449E-2</v>
      </c>
      <c r="G100" s="82">
        <v>5.0849770767718537E-2</v>
      </c>
      <c r="H100" s="82">
        <v>3.4631020197521373E-2</v>
      </c>
      <c r="I100" s="82">
        <v>9.9793488180953422E-3</v>
      </c>
      <c r="J100" s="134">
        <v>4547</v>
      </c>
      <c r="K100" s="134" t="s">
        <v>82</v>
      </c>
      <c r="L100" s="134">
        <v>4</v>
      </c>
      <c r="M100" s="134" t="s">
        <v>102</v>
      </c>
      <c r="N100" s="134"/>
      <c r="O100" s="134"/>
      <c r="P100" s="134"/>
    </row>
    <row r="101" spans="1:16">
      <c r="A101">
        <v>8877264</v>
      </c>
      <c r="B101" s="80">
        <v>0.13168659132172664</v>
      </c>
      <c r="C101" s="80">
        <v>4.8828799456524512E-2</v>
      </c>
      <c r="D101" s="81">
        <v>5.0015829448023366E-2</v>
      </c>
      <c r="E101" s="82">
        <v>3.9524726907213439E-2</v>
      </c>
      <c r="F101" s="82">
        <v>1.5668392503699918E-2</v>
      </c>
      <c r="G101" s="82">
        <v>4.3083774246523425E-2</v>
      </c>
      <c r="H101" s="82">
        <v>3.7843852631487415E-2</v>
      </c>
      <c r="I101" s="82">
        <v>1.9764543569644053E-2</v>
      </c>
      <c r="J101" s="131" t="s">
        <v>151</v>
      </c>
      <c r="K101" s="131" t="s">
        <v>83</v>
      </c>
      <c r="L101" s="132" t="s">
        <v>99</v>
      </c>
      <c r="M101" s="133" t="s">
        <v>96</v>
      </c>
      <c r="N101" s="133"/>
      <c r="O101" s="133">
        <v>1000</v>
      </c>
      <c r="P101" s="133">
        <f>(2012-O101)*365.5*24</f>
        <v>8877264</v>
      </c>
    </row>
    <row r="102" spans="1:16">
      <c r="A102">
        <v>8877264</v>
      </c>
      <c r="B102" s="80">
        <v>0.13190205847379771</v>
      </c>
      <c r="C102" s="80">
        <v>4.7841255534833219E-2</v>
      </c>
      <c r="D102" s="81">
        <v>4.1925155713166185E-2</v>
      </c>
      <c r="E102" s="82">
        <v>3.981236059922981E-2</v>
      </c>
      <c r="F102" s="82">
        <v>1.7626379117552077E-2</v>
      </c>
      <c r="G102" s="82">
        <v>4.5522173934035591E-2</v>
      </c>
      <c r="H102" s="82">
        <v>4.8497443088376516E-2</v>
      </c>
      <c r="I102" s="82">
        <v>2.9506804327210926E-2</v>
      </c>
      <c r="J102" s="131" t="s">
        <v>152</v>
      </c>
      <c r="K102" s="131" t="s">
        <v>83</v>
      </c>
      <c r="L102" s="132" t="s">
        <v>99</v>
      </c>
      <c r="M102" s="133" t="s">
        <v>100</v>
      </c>
      <c r="N102" s="133"/>
      <c r="O102" s="133"/>
      <c r="P102" s="133"/>
    </row>
    <row r="103" spans="1:16">
      <c r="A103">
        <v>11508864</v>
      </c>
      <c r="B103" s="80">
        <v>0.13587623185381648</v>
      </c>
      <c r="C103" s="80">
        <v>4.055903992444318E-2</v>
      </c>
      <c r="D103" s="81">
        <v>6.3213958442310425E-2</v>
      </c>
      <c r="E103" s="82">
        <v>2.8447837249741599E-2</v>
      </c>
      <c r="F103" s="82">
        <v>1.5724654517511046E-2</v>
      </c>
      <c r="G103" s="82">
        <v>4.103761605225071E-2</v>
      </c>
      <c r="H103" s="82">
        <v>3.1987477611813794E-2</v>
      </c>
      <c r="I103" s="82">
        <v>1.044180691969445E-2</v>
      </c>
      <c r="J103" s="134">
        <v>4329</v>
      </c>
      <c r="K103" s="134" t="s">
        <v>84</v>
      </c>
      <c r="L103" s="134" t="s">
        <v>99</v>
      </c>
      <c r="M103" s="134" t="s">
        <v>102</v>
      </c>
      <c r="N103" s="134"/>
      <c r="O103" s="134">
        <v>700</v>
      </c>
      <c r="P103" s="134">
        <f>(2012-O103)*365.5*24</f>
        <v>11508864</v>
      </c>
    </row>
    <row r="104" spans="1:16">
      <c r="A104">
        <v>11508864</v>
      </c>
      <c r="B104" s="80">
        <v>0.12248182905203395</v>
      </c>
      <c r="C104" s="80">
        <v>4.3560604912464301E-2</v>
      </c>
      <c r="D104" s="81">
        <v>5.743486814640366E-2</v>
      </c>
      <c r="E104" s="82">
        <v>4.9954645545569949E-2</v>
      </c>
      <c r="F104" s="82">
        <v>1.5666762042655696E-2</v>
      </c>
      <c r="G104" s="82">
        <v>3.9912978903389081E-2</v>
      </c>
      <c r="H104" s="82">
        <v>3.2893131675190791E-2</v>
      </c>
      <c r="I104" s="82">
        <v>9.3036697294117208E-3</v>
      </c>
      <c r="J104" s="134">
        <v>4330</v>
      </c>
      <c r="K104" s="134" t="s">
        <v>84</v>
      </c>
      <c r="L104" s="134" t="s">
        <v>99</v>
      </c>
      <c r="M104" s="134" t="s">
        <v>102</v>
      </c>
      <c r="N104" s="134"/>
      <c r="O104" s="134"/>
      <c r="P104" s="134"/>
    </row>
    <row r="105" spans="1:16">
      <c r="A105">
        <v>11508864</v>
      </c>
      <c r="B105" s="80">
        <v>0.1234666781475898</v>
      </c>
      <c r="C105" s="80">
        <v>4.2961489185357499E-2</v>
      </c>
      <c r="D105" s="81">
        <v>5.8674992572587195E-2</v>
      </c>
      <c r="E105" s="82">
        <v>5.8930310958657653E-2</v>
      </c>
      <c r="F105" s="82">
        <v>1.5720257386859934E-2</v>
      </c>
      <c r="G105" s="82">
        <v>3.3929879208209321E-2</v>
      </c>
      <c r="H105" s="82">
        <v>3.6884534754652226E-2</v>
      </c>
      <c r="I105" s="82">
        <v>2.7552465185113981E-2</v>
      </c>
      <c r="J105" s="134">
        <v>4331</v>
      </c>
      <c r="K105" s="134" t="s">
        <v>84</v>
      </c>
      <c r="L105" s="134" t="s">
        <v>99</v>
      </c>
      <c r="M105" s="134" t="s">
        <v>102</v>
      </c>
      <c r="N105" s="134"/>
      <c r="O105" s="134"/>
      <c r="P105" s="134"/>
    </row>
    <row r="106" spans="1:16">
      <c r="A106">
        <v>11508864</v>
      </c>
      <c r="B106" s="80">
        <v>0.12658078743600351</v>
      </c>
      <c r="C106" s="80">
        <v>4.380408500099893E-2</v>
      </c>
      <c r="D106" s="81">
        <v>5.2336053787660257E-2</v>
      </c>
      <c r="E106" s="82">
        <v>4.181753553256301E-2</v>
      </c>
      <c r="F106" s="82">
        <v>1.7664368616215058E-2</v>
      </c>
      <c r="G106" s="82">
        <v>3.7814112240353158E-2</v>
      </c>
      <c r="H106" s="82">
        <v>3.6949682742675842E-2</v>
      </c>
      <c r="I106" s="82">
        <v>2.7895658595115797E-2</v>
      </c>
      <c r="J106" s="134">
        <v>4332</v>
      </c>
      <c r="K106" s="134" t="s">
        <v>84</v>
      </c>
      <c r="L106" s="134" t="s">
        <v>99</v>
      </c>
      <c r="M106" s="134" t="s">
        <v>102</v>
      </c>
      <c r="N106" s="134"/>
      <c r="O106" s="134"/>
      <c r="P106" s="134"/>
    </row>
    <row r="107" spans="1:16">
      <c r="A107">
        <v>11508864</v>
      </c>
      <c r="B107" s="80">
        <v>0.10667793652223065</v>
      </c>
      <c r="C107" s="80">
        <v>4.1630649252737142E-2</v>
      </c>
      <c r="D107" s="81">
        <v>4.4665332781607753E-2</v>
      </c>
      <c r="E107" s="82">
        <v>3.5811484846938628E-2</v>
      </c>
      <c r="F107" s="82">
        <v>1.9813884217240806E-2</v>
      </c>
      <c r="G107" s="82">
        <v>4.079924656629097E-2</v>
      </c>
      <c r="H107" s="82">
        <v>3.3223300686328616E-2</v>
      </c>
      <c r="I107" s="82">
        <v>2.5262892156121822E-2</v>
      </c>
      <c r="J107" s="134">
        <v>4333</v>
      </c>
      <c r="K107" s="134" t="s">
        <v>84</v>
      </c>
      <c r="L107" s="134" t="s">
        <v>99</v>
      </c>
      <c r="M107" s="134" t="s">
        <v>102</v>
      </c>
      <c r="N107" s="134"/>
      <c r="O107" s="134"/>
      <c r="P107" s="134"/>
    </row>
    <row r="108" spans="1:16">
      <c r="A108">
        <v>11508864</v>
      </c>
      <c r="B108" s="80">
        <v>0.12036194188011611</v>
      </c>
      <c r="C108" s="80">
        <v>4.4190833465124056E-2</v>
      </c>
      <c r="D108" s="81">
        <v>4.6540488548518617E-2</v>
      </c>
      <c r="E108" s="82">
        <v>5.4190000343548032E-2</v>
      </c>
      <c r="F108" s="82">
        <v>1.7582859231129035E-2</v>
      </c>
      <c r="G108" s="82">
        <v>3.8326984691865747E-2</v>
      </c>
      <c r="H108" s="82">
        <v>3.6604639557574203E-2</v>
      </c>
      <c r="I108" s="82">
        <v>2.8777392151335509E-2</v>
      </c>
      <c r="J108" s="134">
        <v>4335</v>
      </c>
      <c r="K108" s="134" t="s">
        <v>84</v>
      </c>
      <c r="L108" s="134" t="s">
        <v>99</v>
      </c>
      <c r="M108" s="134" t="s">
        <v>102</v>
      </c>
      <c r="N108" s="134"/>
      <c r="O108" s="134"/>
      <c r="P108" s="134"/>
    </row>
    <row r="109" spans="1:16">
      <c r="A109">
        <v>11508864</v>
      </c>
      <c r="B109" s="80">
        <v>0.12205803509831745</v>
      </c>
      <c r="C109" s="80">
        <v>4.185472836415291E-2</v>
      </c>
      <c r="D109" s="81">
        <v>5.5205013302856307E-2</v>
      </c>
      <c r="E109" s="82">
        <v>3.8627347288018525E-2</v>
      </c>
      <c r="F109" s="82">
        <v>1.5812955046372954E-2</v>
      </c>
      <c r="G109" s="82">
        <v>3.9208260924653494E-2</v>
      </c>
      <c r="H109" s="82">
        <v>3.0988183230910314E-2</v>
      </c>
      <c r="I109" s="82">
        <v>9.1604459047785729E-3</v>
      </c>
      <c r="J109" s="134">
        <v>4336</v>
      </c>
      <c r="K109" s="134" t="s">
        <v>84</v>
      </c>
      <c r="L109" s="134" t="s">
        <v>99</v>
      </c>
      <c r="M109" s="134" t="s">
        <v>102</v>
      </c>
      <c r="N109" s="134"/>
      <c r="O109" s="134"/>
      <c r="P109" s="134"/>
    </row>
    <row r="110" spans="1:16">
      <c r="A110">
        <v>11508864</v>
      </c>
      <c r="B110" s="80">
        <v>0.11049927367586933</v>
      </c>
      <c r="C110" s="80">
        <v>3.7095217085746868E-2</v>
      </c>
      <c r="D110" s="81">
        <v>4.249946234579724E-2</v>
      </c>
      <c r="E110" s="82">
        <v>2.4039890367152015E-2</v>
      </c>
      <c r="F110" s="82">
        <v>1.5810835844730545E-2</v>
      </c>
      <c r="G110" s="82">
        <v>3.4908031676302735E-2</v>
      </c>
      <c r="H110" s="82">
        <v>3.3295705952026911E-2</v>
      </c>
      <c r="I110" s="82">
        <v>2.7809846461119191E-2</v>
      </c>
      <c r="J110" s="134">
        <v>4337</v>
      </c>
      <c r="K110" s="134" t="s">
        <v>84</v>
      </c>
      <c r="L110" s="134" t="s">
        <v>99</v>
      </c>
      <c r="M110" s="134" t="s">
        <v>102</v>
      </c>
      <c r="N110" s="134"/>
      <c r="O110" s="134"/>
      <c r="P110" s="134"/>
    </row>
    <row r="111" spans="1:16">
      <c r="A111">
        <v>11508864</v>
      </c>
      <c r="B111" s="80">
        <v>0.10600869003962003</v>
      </c>
      <c r="C111" s="80">
        <v>3.908070091833863E-2</v>
      </c>
      <c r="D111" s="81">
        <v>4.6046769890437877E-2</v>
      </c>
      <c r="E111" s="82">
        <v>2.9404761976708643E-2</v>
      </c>
      <c r="F111" s="82">
        <v>1.685526466649977E-2</v>
      </c>
      <c r="G111" s="82">
        <v>3.5473748925042375E-2</v>
      </c>
      <c r="H111" s="82">
        <v>3.0452340070562592E-2</v>
      </c>
      <c r="I111" s="82">
        <v>7.0165347163407129E-3</v>
      </c>
      <c r="J111" s="134">
        <v>4338</v>
      </c>
      <c r="K111" s="134" t="s">
        <v>84</v>
      </c>
      <c r="L111" s="134" t="s">
        <v>99</v>
      </c>
      <c r="M111" s="134" t="s">
        <v>102</v>
      </c>
      <c r="N111" s="134"/>
      <c r="O111" s="134"/>
      <c r="P111" s="134"/>
    </row>
    <row r="112" spans="1:16">
      <c r="A112">
        <v>10631664</v>
      </c>
      <c r="B112" s="80">
        <v>9.6155244470057313E-2</v>
      </c>
      <c r="C112" s="80">
        <v>4.5576114548765152E-2</v>
      </c>
      <c r="D112" s="81">
        <v>2.6637022387139234E-2</v>
      </c>
      <c r="E112" s="82">
        <v>4.7894537283673218E-2</v>
      </c>
      <c r="F112" s="82">
        <v>1.6225180548635761E-2</v>
      </c>
      <c r="G112" s="82">
        <v>3.3916940099612901E-2</v>
      </c>
      <c r="H112" s="82">
        <v>4.7101148713567333E-2</v>
      </c>
      <c r="I112" s="82">
        <v>3.4768975018790498E-2</v>
      </c>
      <c r="J112" s="131">
        <v>5169</v>
      </c>
      <c r="K112" s="131" t="s">
        <v>85</v>
      </c>
      <c r="L112" s="131">
        <v>1</v>
      </c>
      <c r="M112" s="131" t="s">
        <v>104</v>
      </c>
      <c r="N112" s="131"/>
      <c r="O112" s="131">
        <v>800</v>
      </c>
      <c r="P112" s="131">
        <f t="shared" ref="P112:P118" si="0">(2012-O112)*365.5*24</f>
        <v>10631664</v>
      </c>
    </row>
    <row r="113" spans="1:16">
      <c r="A113">
        <v>9315864</v>
      </c>
      <c r="B113" s="80">
        <v>9.6323762747338212E-2</v>
      </c>
      <c r="C113" s="80">
        <v>4.6489212406490357E-2</v>
      </c>
      <c r="D113" s="81">
        <v>2.5870249302505702E-2</v>
      </c>
      <c r="E113" s="82">
        <v>4.0426966216891555E-2</v>
      </c>
      <c r="F113" s="82">
        <v>1.5293436319696159E-2</v>
      </c>
      <c r="G113" s="82">
        <v>3.9842991428358017E-2</v>
      </c>
      <c r="H113" s="82">
        <v>4.5126261091735648E-2</v>
      </c>
      <c r="I113" s="82">
        <v>2.7898895891551281E-2</v>
      </c>
      <c r="J113" s="131">
        <v>5170</v>
      </c>
      <c r="K113" s="131" t="s">
        <v>85</v>
      </c>
      <c r="L113" s="131">
        <v>2</v>
      </c>
      <c r="M113" s="131" t="s">
        <v>104</v>
      </c>
      <c r="N113" s="131"/>
      <c r="O113" s="131">
        <v>950</v>
      </c>
      <c r="P113" s="131">
        <f t="shared" si="0"/>
        <v>9315864</v>
      </c>
    </row>
    <row r="114" spans="1:16">
      <c r="A114">
        <v>9315864</v>
      </c>
      <c r="B114" s="80">
        <v>8.9755472213344054E-2</v>
      </c>
      <c r="C114" s="80">
        <v>4.3890318181462377E-2</v>
      </c>
      <c r="D114" s="81">
        <v>2.1251004789244358E-2</v>
      </c>
      <c r="E114" s="82">
        <v>3.8563608822843869E-2</v>
      </c>
      <c r="F114" s="82">
        <v>1.3092686804564001E-2</v>
      </c>
      <c r="G114" s="82">
        <v>3.3735110571232269E-2</v>
      </c>
      <c r="H114" s="82">
        <v>4.5134098993320174E-2</v>
      </c>
      <c r="I114" s="82">
        <v>2.9785588265722973E-2</v>
      </c>
      <c r="J114" s="131">
        <v>5171</v>
      </c>
      <c r="K114" s="131" t="s">
        <v>85</v>
      </c>
      <c r="L114" s="131">
        <v>2</v>
      </c>
      <c r="M114" s="131" t="s">
        <v>104</v>
      </c>
      <c r="N114" s="131"/>
      <c r="O114" s="131">
        <v>950</v>
      </c>
      <c r="P114" s="131">
        <f t="shared" si="0"/>
        <v>9315864</v>
      </c>
    </row>
    <row r="115" spans="1:16">
      <c r="A115">
        <v>9201828</v>
      </c>
      <c r="B115" s="80">
        <v>9.2803788255568689E-2</v>
      </c>
      <c r="C115" s="80">
        <v>4.6964022320754813E-2</v>
      </c>
      <c r="D115" s="81">
        <v>2.0903137398539728E-2</v>
      </c>
      <c r="E115" s="82">
        <v>3.9136136447609632E-2</v>
      </c>
      <c r="F115" s="82">
        <v>1.4558553942799498E-2</v>
      </c>
      <c r="G115" s="82">
        <v>3.5423392838122882E-2</v>
      </c>
      <c r="H115" s="82">
        <v>4.8779406319375197E-2</v>
      </c>
      <c r="I115" s="82">
        <v>3.4307698149886726E-2</v>
      </c>
      <c r="J115" s="131">
        <v>5172</v>
      </c>
      <c r="K115" s="131" t="s">
        <v>85</v>
      </c>
      <c r="L115" s="131">
        <v>2</v>
      </c>
      <c r="M115" s="131" t="s">
        <v>104</v>
      </c>
      <c r="N115" s="131"/>
      <c r="O115" s="131">
        <v>963</v>
      </c>
      <c r="P115" s="131">
        <f t="shared" si="0"/>
        <v>9201828</v>
      </c>
    </row>
    <row r="116" spans="1:16">
      <c r="A116">
        <v>9315864</v>
      </c>
      <c r="B116" s="80">
        <v>9.1796019621858127E-2</v>
      </c>
      <c r="C116" s="80">
        <v>4.4543606962446018E-2</v>
      </c>
      <c r="D116" s="81">
        <v>2.3653456801552591E-2</v>
      </c>
      <c r="E116" s="82">
        <v>5.1683875483165859E-2</v>
      </c>
      <c r="F116" s="82">
        <v>1.5947530734975124E-2</v>
      </c>
      <c r="G116" s="82">
        <v>3.7119375252701182E-2</v>
      </c>
      <c r="H116" s="82">
        <v>5.3238651988853206E-2</v>
      </c>
      <c r="I116" s="82">
        <v>1.1459671482736961E-2</v>
      </c>
      <c r="J116" s="131">
        <v>5173</v>
      </c>
      <c r="K116" s="131" t="s">
        <v>85</v>
      </c>
      <c r="L116" s="131">
        <v>2</v>
      </c>
      <c r="M116" s="131" t="s">
        <v>104</v>
      </c>
      <c r="N116" s="131"/>
      <c r="O116" s="131">
        <v>950</v>
      </c>
      <c r="P116" s="131">
        <f t="shared" si="0"/>
        <v>9315864</v>
      </c>
    </row>
    <row r="117" spans="1:16">
      <c r="A117">
        <v>9315864</v>
      </c>
      <c r="B117" s="80">
        <v>0.10165144636951388</v>
      </c>
      <c r="C117" s="80">
        <v>4.9943983266830493E-2</v>
      </c>
      <c r="D117" s="81">
        <v>2.9195201512239571E-2</v>
      </c>
      <c r="E117" s="82">
        <v>5.800668339160546E-2</v>
      </c>
      <c r="F117" s="82">
        <v>1.5322226514399304E-2</v>
      </c>
      <c r="G117" s="82">
        <v>3.9858328779383861E-2</v>
      </c>
      <c r="H117" s="82">
        <v>5.4913016160945655E-2</v>
      </c>
      <c r="I117" s="82">
        <v>4.2098034779897209E-2</v>
      </c>
      <c r="J117" s="131">
        <v>5174</v>
      </c>
      <c r="K117" s="131" t="s">
        <v>85</v>
      </c>
      <c r="L117" s="131">
        <v>2</v>
      </c>
      <c r="M117" s="131" t="s">
        <v>108</v>
      </c>
      <c r="N117" s="131"/>
      <c r="O117" s="131">
        <v>950</v>
      </c>
      <c r="P117" s="131">
        <f t="shared" si="0"/>
        <v>9315864</v>
      </c>
    </row>
    <row r="118" spans="1:16">
      <c r="A118">
        <v>9315864</v>
      </c>
      <c r="B118" s="80">
        <v>9.4029377552506163E-2</v>
      </c>
      <c r="C118" s="80">
        <v>4.3719608330877402E-2</v>
      </c>
      <c r="D118" s="81">
        <v>1.787058561942171E-2</v>
      </c>
      <c r="E118" s="82">
        <v>5.3345010544027821E-2</v>
      </c>
      <c r="F118" s="82">
        <v>1.5370564681275857E-2</v>
      </c>
      <c r="G118" s="82">
        <v>4.2089399258834558E-2</v>
      </c>
      <c r="H118" s="82">
        <v>5.0147335224317795E-2</v>
      </c>
      <c r="I118" s="82">
        <v>3.9182866272341126E-2</v>
      </c>
      <c r="J118" s="131">
        <v>5175</v>
      </c>
      <c r="K118" s="131" t="s">
        <v>85</v>
      </c>
      <c r="L118" s="131">
        <v>2</v>
      </c>
      <c r="M118" s="131" t="s">
        <v>108</v>
      </c>
      <c r="N118" s="131"/>
      <c r="O118" s="131">
        <v>950</v>
      </c>
      <c r="P118" s="131">
        <f t="shared" si="0"/>
        <v>9315864</v>
      </c>
    </row>
  </sheetData>
  <sheetProtection formatCells="0" formatColumns="0" formatRows="0" insertColumns="0" insertRows="0" insertHyperlinks="0" deleteColumns="0" deleteRows="0" selectLockedCells="1" sort="0" autoFilter="0" pivotTables="0"/>
  <phoneticPr fontId="11" type="noConversion"/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>
  <dimension ref="A1:T15"/>
  <sheetViews>
    <sheetView zoomScale="70" zoomScaleNormal="70" workbookViewId="0">
      <selection activeCell="B11" sqref="B11"/>
    </sheetView>
  </sheetViews>
  <sheetFormatPr defaultColWidth="11" defaultRowHeight="15.75"/>
  <cols>
    <col min="1" max="1" width="13.625" customWidth="1"/>
    <col min="3" max="3" width="12.625" customWidth="1"/>
    <col min="4" max="4" width="16.375" customWidth="1"/>
    <col min="5" max="5" width="15.375" customWidth="1"/>
    <col min="6" max="6" width="13.875" customWidth="1"/>
    <col min="7" max="7" width="17.125" customWidth="1"/>
    <col min="8" max="16" width="19.875" customWidth="1"/>
  </cols>
  <sheetData>
    <row r="1" spans="1:20" ht="23.25">
      <c r="A1" s="24" t="s">
        <v>23</v>
      </c>
    </row>
    <row r="2" spans="1:20" ht="21">
      <c r="B2" s="173" t="s">
        <v>29</v>
      </c>
      <c r="C2" s="173"/>
      <c r="D2" s="170" t="s">
        <v>32</v>
      </c>
      <c r="E2" s="170"/>
      <c r="F2" s="170"/>
      <c r="G2" s="170"/>
      <c r="H2" s="171" t="s">
        <v>33</v>
      </c>
      <c r="I2" s="171"/>
      <c r="J2" s="171"/>
      <c r="K2" s="171"/>
      <c r="L2" s="172" t="s">
        <v>34</v>
      </c>
      <c r="M2" s="172"/>
      <c r="N2" s="172"/>
      <c r="O2" s="172"/>
    </row>
    <row r="3" spans="1:20">
      <c r="B3" s="38" t="s">
        <v>30</v>
      </c>
      <c r="C3" s="39" t="s">
        <v>31</v>
      </c>
      <c r="D3" s="36" t="s">
        <v>25</v>
      </c>
      <c r="E3" s="37" t="s">
        <v>26</v>
      </c>
      <c r="F3" s="37" t="s">
        <v>27</v>
      </c>
      <c r="G3" s="37" t="s">
        <v>28</v>
      </c>
      <c r="H3" s="32" t="s">
        <v>25</v>
      </c>
      <c r="I3" s="33" t="s">
        <v>26</v>
      </c>
      <c r="J3" s="33" t="s">
        <v>27</v>
      </c>
      <c r="K3" s="33" t="s">
        <v>28</v>
      </c>
      <c r="L3" s="34" t="s">
        <v>25</v>
      </c>
      <c r="M3" s="35" t="s">
        <v>26</v>
      </c>
      <c r="N3" s="35" t="s">
        <v>27</v>
      </c>
      <c r="O3" s="35" t="s">
        <v>28</v>
      </c>
    </row>
    <row r="4" spans="1:20">
      <c r="A4" t="s">
        <v>15</v>
      </c>
      <c r="B4" s="31">
        <f>Asx!E$13</f>
        <v>-140.15947561523964</v>
      </c>
      <c r="C4" s="31">
        <f>Asx!E$14</f>
        <v>-137.92000585422301</v>
      </c>
      <c r="D4" s="26">
        <f>Asx!$D$9</f>
        <v>9.9999999999999995E-8</v>
      </c>
      <c r="E4" s="18">
        <f>Asx!M$1</f>
        <v>0.18</v>
      </c>
      <c r="F4" s="18">
        <f>Asx!M$24</f>
        <v>0.34</v>
      </c>
      <c r="G4" s="40">
        <f>Asx!Z$3</f>
        <v>5.1218099841231282E-2</v>
      </c>
      <c r="H4" s="26">
        <f>Asx!$D$8</f>
        <v>6.7935297703679738E-3</v>
      </c>
      <c r="I4" s="18">
        <f>Asx!Q$1</f>
        <v>0.43</v>
      </c>
      <c r="J4" s="18">
        <f>Asx!Q$24</f>
        <v>0.84</v>
      </c>
      <c r="K4" s="40">
        <f>Asx!AA$3</f>
        <v>1.1372845202561384</v>
      </c>
      <c r="L4" s="26">
        <f>Asx!$D$6</f>
        <v>6.5091749248834381</v>
      </c>
      <c r="M4" s="18">
        <f>Asx!U$1</f>
        <v>0.53</v>
      </c>
      <c r="N4" s="18">
        <f>Asx!U$24</f>
        <v>1.1399999999999999</v>
      </c>
      <c r="O4" s="40">
        <f>Asx!AC$3</f>
        <v>0.10509796308936592</v>
      </c>
      <c r="P4" s="18"/>
      <c r="Q4" s="18"/>
      <c r="R4" s="18"/>
      <c r="S4" s="18"/>
      <c r="T4" s="18"/>
    </row>
    <row r="5" spans="1:20">
      <c r="A5" t="s">
        <v>11</v>
      </c>
      <c r="B5" s="31">
        <f>'Glx2'!E$13</f>
        <v>-145.75972198445692</v>
      </c>
      <c r="C5" s="31">
        <f>'Glx2'!E$14</f>
        <v>-126.79468944362993</v>
      </c>
      <c r="D5" s="26">
        <f>'Glx2'!$D$9</f>
        <v>9.9999999999999995E-7</v>
      </c>
      <c r="E5" s="18">
        <f>'Glx2'!M$1</f>
        <v>4.4055257693667228E-2</v>
      </c>
      <c r="F5" s="18">
        <f>'Glx2'!M$24</f>
        <v>3.7963193468970563E-2</v>
      </c>
      <c r="G5" s="40">
        <f>'Glx2'!Z$3</f>
        <v>1.3760062056449088E-3</v>
      </c>
      <c r="H5" s="26">
        <f>'Glx2'!$D$8</f>
        <v>0.02</v>
      </c>
      <c r="I5" s="18">
        <f>'Glx2'!Q$1</f>
        <v>3.8139189119521827E-2</v>
      </c>
      <c r="J5" s="18">
        <f>'Glx2'!Q$24</f>
        <v>0.20345823918107825</v>
      </c>
      <c r="K5" s="40">
        <f>'Glx2'!AA$3</f>
        <v>7.3888497154212571E-2</v>
      </c>
      <c r="L5" s="26">
        <f>'Glx2'!$D$6</f>
        <v>27</v>
      </c>
      <c r="M5" s="18">
        <f>'Glx2'!U$1</f>
        <v>9.2357586795520363E-3</v>
      </c>
      <c r="N5" s="18">
        <f>'Glx2'!U$24</f>
        <v>1.0854952323661141E-2</v>
      </c>
      <c r="O5" s="40">
        <f>'Glx2'!AC$3</f>
        <v>0.75445458474638161</v>
      </c>
      <c r="P5" s="18"/>
      <c r="Q5" s="18"/>
      <c r="R5" s="18"/>
      <c r="S5" s="18"/>
      <c r="T5" s="18"/>
    </row>
    <row r="6" spans="1:20">
      <c r="A6" t="s">
        <v>16</v>
      </c>
      <c r="B6" s="31">
        <f>Ser!E$13</f>
        <v>-139.16893498718406</v>
      </c>
      <c r="C6" s="31">
        <f>Ser!E$14</f>
        <v>-141.48255708431068</v>
      </c>
      <c r="D6" s="26">
        <f>Ser!$D$9</f>
        <v>1.9999999999999999E-7</v>
      </c>
      <c r="E6" s="18">
        <f>Ser!M$1</f>
        <v>0</v>
      </c>
      <c r="F6" s="18">
        <f>Ser!M$24</f>
        <v>4.5875115444403938E-2</v>
      </c>
      <c r="G6" s="40">
        <f>Ser!Z$3</f>
        <v>4.1225778736050177E-2</v>
      </c>
      <c r="H6" s="26">
        <f>Ser!$D$8</f>
        <v>3.7432746991476779E-2</v>
      </c>
      <c r="I6" s="18">
        <f>Ser!Q$1</f>
        <v>0</v>
      </c>
      <c r="J6" s="18">
        <f>Ser!Q$24</f>
        <v>0.13527940119191967</v>
      </c>
      <c r="K6" s="40">
        <f>Ser!AA$3</f>
        <v>4.1228503729170488E-2</v>
      </c>
      <c r="L6" s="26">
        <f>Ser!$D$6</f>
        <v>37.369286242520687</v>
      </c>
      <c r="M6" s="18">
        <f>Ser!U$1</f>
        <v>0</v>
      </c>
      <c r="N6" s="18">
        <f>Ser!U$24</f>
        <v>0.13711260088638813</v>
      </c>
      <c r="O6" s="40">
        <f>Ser!AC$3</f>
        <v>2.3716679916562775E-2</v>
      </c>
      <c r="P6" s="18"/>
      <c r="Q6" s="18"/>
      <c r="R6" s="18"/>
      <c r="S6" s="18"/>
      <c r="T6" s="18"/>
    </row>
    <row r="7" spans="1:20">
      <c r="A7" t="s">
        <v>17</v>
      </c>
      <c r="B7" s="31">
        <f>'Ala2'!E$13</f>
        <v>-142.17697682109389</v>
      </c>
      <c r="C7" s="31">
        <f>'Ala2'!E$14</f>
        <v>-138.80603437338408</v>
      </c>
      <c r="D7" s="26">
        <f>'Ala2'!$D$9</f>
        <v>1.9999999999999999E-7</v>
      </c>
      <c r="E7" s="18">
        <f>'Ala2'!M$1</f>
        <v>5.6351344714327893E-2</v>
      </c>
      <c r="F7" s="18">
        <f>'Ala2'!M$24</f>
        <v>2.0436513747650428E-2</v>
      </c>
      <c r="G7" s="40">
        <f>'Ala2'!Z$3</f>
        <v>9.2948651388820927E-3</v>
      </c>
      <c r="H7" s="26">
        <f>'Ala2'!$D$8</f>
        <v>0.02</v>
      </c>
      <c r="I7" s="18">
        <f>'Ala2'!Q$1</f>
        <v>3.1712675889519551E-3</v>
      </c>
      <c r="J7" s="18">
        <f>'Ala2'!Q$24</f>
        <v>0.12807832613193232</v>
      </c>
      <c r="K7" s="40">
        <f>'Ala2'!AA$3</f>
        <v>2.1726130289368092E-2</v>
      </c>
      <c r="L7" s="26">
        <f>'Ala2'!$D$6</f>
        <v>22.5</v>
      </c>
      <c r="M7" s="18">
        <f>'Ala2'!U$1</f>
        <v>-4.7986777192729341E-3</v>
      </c>
      <c r="N7" s="18">
        <f>'Ala2'!U$24</f>
        <v>0.1212448716471288</v>
      </c>
      <c r="O7" s="40">
        <f>'Ala2'!AC$3</f>
        <v>0.14482290205477596</v>
      </c>
      <c r="P7" s="18"/>
      <c r="Q7" s="18"/>
      <c r="R7" s="18"/>
      <c r="S7" s="18"/>
      <c r="T7" s="18"/>
    </row>
    <row r="8" spans="1:20">
      <c r="A8" t="s">
        <v>18</v>
      </c>
      <c r="B8" s="31">
        <f>'Val2'!E$13</f>
        <v>-116.2458604829188</v>
      </c>
      <c r="C8" s="31">
        <f>'Val2'!E$14</f>
        <v>-147.21888685591404</v>
      </c>
      <c r="D8" s="26">
        <f>'Val2'!$D$9</f>
        <v>4.9999999999999998E-8</v>
      </c>
      <c r="E8" s="18">
        <f>'Val2'!M$1</f>
        <v>1.9456806126106285E-2</v>
      </c>
      <c r="F8" s="18">
        <f>'Val2'!M$24</f>
        <v>1.9555216668666692E-2</v>
      </c>
      <c r="G8" s="40">
        <f>'Val2'!Z$3</f>
        <v>5.5131596995362006E-4</v>
      </c>
      <c r="H8" s="26">
        <f>'Val2'!$D$8</f>
        <v>4.07732929084881E-2</v>
      </c>
      <c r="I8" s="18">
        <f>'Val2'!Q$1</f>
        <v>2.717218634773411E-2</v>
      </c>
      <c r="J8" s="18">
        <f>'Val2'!Q$24</f>
        <v>4.7042588320083942E-2</v>
      </c>
      <c r="K8" s="40">
        <f>'Val2'!AA$3</f>
        <v>1.1223554807745706E-3</v>
      </c>
      <c r="L8" s="26">
        <f>'Val2'!$D$6</f>
        <v>12.735389089254683</v>
      </c>
      <c r="M8" s="18">
        <f>'Val2'!U$1</f>
        <v>2.8350496090572663E-2</v>
      </c>
      <c r="N8" s="18">
        <f>'Val2'!U$24</f>
        <v>0.1013983008847151</v>
      </c>
      <c r="O8" s="40">
        <f>'Val2'!AC$3</f>
        <v>2.5741785817033395E-3</v>
      </c>
      <c r="P8" s="18"/>
      <c r="Q8" s="18"/>
      <c r="R8" s="18"/>
      <c r="S8" s="18"/>
      <c r="T8" s="18"/>
    </row>
    <row r="9" spans="1:20">
      <c r="A9" t="s">
        <v>19</v>
      </c>
      <c r="B9" s="31">
        <f>'Phe2'!E$13</f>
        <v>-111.46371711596574</v>
      </c>
      <c r="C9" s="31">
        <f>'Phe2'!E$14</f>
        <v>-136.982386343559</v>
      </c>
      <c r="D9" s="26">
        <f>'Phe2'!$D$9</f>
        <v>1.9999999999999999E-7</v>
      </c>
      <c r="E9" s="18">
        <f>'Phe2'!M$1</f>
        <v>2.9631809449309099E-2</v>
      </c>
      <c r="F9" s="18">
        <f>'Phe2'!M$24</f>
        <v>3.9103610350104241E-2</v>
      </c>
      <c r="G9" s="40">
        <f>'Phe2'!Z$3</f>
        <v>5.2381841303019448E-2</v>
      </c>
      <c r="H9" s="26">
        <f>'Phe2'!$D$8</f>
        <v>0.06</v>
      </c>
      <c r="I9" s="18">
        <f>'Phe2'!Q$1</f>
        <v>1.110326395900613E-2</v>
      </c>
      <c r="J9" s="18">
        <f>'Phe2'!Q$24</f>
        <v>0.16592911495926152</v>
      </c>
      <c r="K9" s="40">
        <f>'Phe2'!AA$3</f>
        <v>1.3512445214937548E-2</v>
      </c>
      <c r="L9" s="26">
        <f>'Phe2'!$D$6</f>
        <v>15</v>
      </c>
      <c r="M9" s="18">
        <f>'Phe2'!U$1</f>
        <v>-7.4659802999417664E-3</v>
      </c>
      <c r="N9" s="18">
        <f>'Phe2'!U$24</f>
        <v>0.20746548985238492</v>
      </c>
      <c r="O9" s="40">
        <f>'Phe2'!AC$3</f>
        <v>4.1455862719208703E-2</v>
      </c>
      <c r="P9" s="18"/>
      <c r="Q9" s="18"/>
      <c r="R9" s="18"/>
      <c r="S9" s="18"/>
      <c r="T9" s="18"/>
    </row>
    <row r="10" spans="1:20">
      <c r="A10" t="s">
        <v>20</v>
      </c>
      <c r="B10" s="31">
        <f>'Leu2'!E$13</f>
        <v>-123.44118236002817</v>
      </c>
      <c r="C10" s="31">
        <f>'Leu2'!E$14</f>
        <v>-121.63393479891987</v>
      </c>
      <c r="D10" s="26">
        <f>'Leu2'!$D$9</f>
        <v>1.5E-6</v>
      </c>
      <c r="E10" s="18">
        <f>'Leu2'!M$1</f>
        <v>2.8793410813115088E-2</v>
      </c>
      <c r="F10" s="18">
        <f>'Leu2'!M$24</f>
        <v>2.7812823464701174E-2</v>
      </c>
      <c r="G10" s="40">
        <f>'Leu2'!Z$3</f>
        <v>9.4784564545988929E-3</v>
      </c>
      <c r="H10" s="26">
        <f>'Leu2'!$D$8</f>
        <v>0.04</v>
      </c>
      <c r="I10" s="18">
        <f>'Leu2'!Q$1</f>
        <v>3.7097676283532319E-2</v>
      </c>
      <c r="J10" s="18">
        <f>'Leu2'!Q$24</f>
        <v>6.7367901119745832E-2</v>
      </c>
      <c r="K10" s="40">
        <f>'Leu2'!AA$3</f>
        <v>2.3820685239531376E-3</v>
      </c>
      <c r="L10" s="26">
        <f>'Leu2'!$D$6</f>
        <v>18</v>
      </c>
      <c r="M10" s="18">
        <f>'Leu2'!U$1</f>
        <v>5.979052991471813E-3</v>
      </c>
      <c r="N10" s="18">
        <f>'Leu2'!U$24</f>
        <v>9.0492435375281635E-2</v>
      </c>
      <c r="O10" s="40">
        <f>'Leu2'!AC$3</f>
        <v>4.9720129779641326E-2</v>
      </c>
      <c r="P10" s="18"/>
      <c r="Q10" s="18"/>
      <c r="R10" s="18"/>
      <c r="S10" s="18"/>
      <c r="T10" s="18"/>
    </row>
    <row r="11" spans="1:20">
      <c r="A11" t="s">
        <v>13</v>
      </c>
      <c r="B11" s="31">
        <f>'Ile2'!E$13</f>
        <v>-155.79780011987899</v>
      </c>
      <c r="C11" s="31">
        <f>'Ile2'!E$14</f>
        <v>-129.36516934545645</v>
      </c>
      <c r="D11" s="26">
        <f>'Ile2'!$D$9</f>
        <v>9.9999999999999995E-7</v>
      </c>
      <c r="E11" s="18">
        <f>'Ile2'!M$1</f>
        <v>2.2890640984733424E-2</v>
      </c>
      <c r="F11" s="18">
        <f>'Ile2'!M$24</f>
        <v>2.1998994885767609E-2</v>
      </c>
      <c r="G11" s="40">
        <f>'Ile2'!Z$3</f>
        <v>3.2295211391140228E-3</v>
      </c>
      <c r="H11" s="26">
        <f>'Ile2'!$D$8</f>
        <v>0.02</v>
      </c>
      <c r="I11" s="18">
        <f>'Ile2'!Q$1</f>
        <v>1</v>
      </c>
      <c r="J11" s="18">
        <f>'Ile2'!Q$24</f>
        <v>2</v>
      </c>
      <c r="K11" s="40">
        <f>'Ile2'!AA$3</f>
        <v>3.2238872072081128E-2</v>
      </c>
      <c r="L11" s="26">
        <f>'Ile2'!$D$6</f>
        <v>45</v>
      </c>
      <c r="M11" s="18">
        <f>'Ile2'!U$1</f>
        <v>0.5</v>
      </c>
      <c r="N11" s="18">
        <f>'Ile2'!U$24</f>
        <v>7</v>
      </c>
      <c r="O11" s="40">
        <f>'Ile2'!AC$3</f>
        <v>0.21300749832783203</v>
      </c>
      <c r="P11" s="18"/>
      <c r="Q11" s="18"/>
      <c r="R11" s="18"/>
      <c r="S11" s="18"/>
      <c r="T11" s="18"/>
    </row>
    <row r="12" spans="1:20"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</row>
    <row r="13" spans="1:20"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</row>
    <row r="14" spans="1:20"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</row>
    <row r="15" spans="1:20"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</row>
  </sheetData>
  <mergeCells count="4">
    <mergeCell ref="D2:G2"/>
    <mergeCell ref="H2:K2"/>
    <mergeCell ref="L2:O2"/>
    <mergeCell ref="B2:C2"/>
  </mergeCells>
  <phoneticPr fontId="11" type="noConversion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 enableFormatConditionsCalculation="0"/>
  <dimension ref="A1:AC353"/>
  <sheetViews>
    <sheetView topLeftCell="G1" zoomScale="70" zoomScaleNormal="70" zoomScalePageLayoutView="85" workbookViewId="0">
      <selection activeCell="X44" sqref="X44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11" width="9.125" style="41" customWidth="1"/>
    <col min="12" max="12" width="12.375" style="41" bestFit="1" customWidth="1"/>
    <col min="13" max="13" width="10.75" style="41" bestFit="1" customWidth="1"/>
    <col min="14" max="17" width="9.125" style="41" customWidth="1"/>
    <col min="18" max="18" width="9.875" style="41" bestFit="1" customWidth="1"/>
    <col min="19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Asx</v>
      </c>
      <c r="M1" s="52">
        <v>0.18</v>
      </c>
      <c r="Q1" s="52">
        <v>0.43</v>
      </c>
      <c r="U1" s="52">
        <v>0.53</v>
      </c>
    </row>
    <row r="2" spans="1:29">
      <c r="A2" s="16"/>
      <c r="J2" s="104" t="s">
        <v>24</v>
      </c>
      <c r="K2" s="111" t="s">
        <v>0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Asx 10˚C</v>
      </c>
      <c r="AA2" s="42" t="str">
        <f>D24</f>
        <v>Asx 80˚C</v>
      </c>
      <c r="AB2" s="43" t="str">
        <f>F24</f>
        <v>Asx 110˚C</v>
      </c>
      <c r="AC2" s="43" t="str">
        <f>H24</f>
        <v>Asx 140˚C</v>
      </c>
    </row>
    <row r="3" spans="1:29" ht="18">
      <c r="A3" s="113" t="str">
        <f>CONCATENATE("Racemization ",A1)</f>
        <v>Racemization Asx</v>
      </c>
      <c r="J3" s="109">
        <v>0.6</v>
      </c>
      <c r="K3" s="44">
        <f>LOG(J3)</f>
        <v>-0.22184874961635639</v>
      </c>
      <c r="L3" s="45">
        <f t="shared" ref="L3:L23" si="0">(K3^3*B$17)+(K3^2*C$17)+(K3*$D$17)+$E$17</f>
        <v>0.14763384459969564</v>
      </c>
      <c r="M3" s="45">
        <f t="shared" ref="M3:M23" si="1">(K3^3*B$18)+(K3^2*C$18)+(K3*$D$18)+$E$18</f>
        <v>0.12457682698715583</v>
      </c>
      <c r="N3" s="109">
        <v>6</v>
      </c>
      <c r="O3" s="44">
        <f>LOG(N3)</f>
        <v>0.77815125038364363</v>
      </c>
      <c r="P3" s="45">
        <f t="shared" ref="P3:P23" si="2">(O3^3*B$18)+(O3^2*C$18)+(O3*$D$18)+$E$18</f>
        <v>0.17722177725136878</v>
      </c>
      <c r="Q3" s="45">
        <f t="shared" ref="Q3:Q23" si="3">(O3^3*B$19)+(O3^2*C$19)+(O3*$D$19)+$E$19</f>
        <v>0.49072755883721175</v>
      </c>
      <c r="R3" s="109">
        <v>10</v>
      </c>
      <c r="S3" s="44">
        <f>LOG(R3)</f>
        <v>1</v>
      </c>
      <c r="T3" s="45">
        <f t="shared" ref="T3:T23" si="4">(S3^3*B$19)+(S3^2*C$19)+(S3*$D$19)+$E$19</f>
        <v>0.53351559605080467</v>
      </c>
      <c r="U3" s="45">
        <f t="shared" ref="U3:U23" si="5">(S3^3*B$20)+(S3^2*C$20)+(S3*$D$20)+$E$20</f>
        <v>0.3735631283512641</v>
      </c>
      <c r="V3"/>
      <c r="X3" s="2" t="s">
        <v>8</v>
      </c>
      <c r="Z3" s="20">
        <f>SUM(L25:L45)</f>
        <v>5.1218099841231282E-2</v>
      </c>
      <c r="AA3" s="20">
        <f>SUM(P25:P45)</f>
        <v>1.1372845202561384</v>
      </c>
      <c r="AB3" s="41">
        <f>SUM(AC3+AA3+Z3)</f>
        <v>1.2936005831867354</v>
      </c>
      <c r="AC3" s="20">
        <f>SUM(T25:T45)</f>
        <v>0.10509796308936592</v>
      </c>
    </row>
    <row r="4" spans="1:29">
      <c r="A4" s="3"/>
      <c r="B4" s="3"/>
      <c r="D4" s="175" t="s">
        <v>47</v>
      </c>
      <c r="E4" s="3"/>
      <c r="F4" s="3"/>
      <c r="J4" s="110">
        <f>10^K4</f>
        <v>0.63722849456217801</v>
      </c>
      <c r="K4" s="44">
        <f>K$3+((K$23-K$3)*0.05)</f>
        <v>-0.1957048123523395</v>
      </c>
      <c r="L4" s="45">
        <f t="shared" si="0"/>
        <v>0.14901233469306788</v>
      </c>
      <c r="M4" s="45">
        <f t="shared" si="1"/>
        <v>0.12432235402952113</v>
      </c>
      <c r="N4" s="110">
        <f>10^O4</f>
        <v>6.9062721438765875</v>
      </c>
      <c r="O4" s="44">
        <f>O$3+((O$23-O$3)*0.05)</f>
        <v>0.83924368786446146</v>
      </c>
      <c r="P4" s="45">
        <f t="shared" si="2"/>
        <v>0.19023771493426772</v>
      </c>
      <c r="Q4" s="45">
        <f t="shared" si="3"/>
        <v>0.50340210672650598</v>
      </c>
      <c r="R4" s="110">
        <f>10^S4</f>
        <v>13.033213205630636</v>
      </c>
      <c r="S4" s="44">
        <f>S$3+((S$23-S$3)*0.05)</f>
        <v>1.1150514997831991</v>
      </c>
      <c r="T4" s="45">
        <f t="shared" si="4"/>
        <v>0.55177200628577261</v>
      </c>
      <c r="U4" s="45">
        <f t="shared" si="5"/>
        <v>0.4140489534995237</v>
      </c>
      <c r="V4"/>
      <c r="Y4" s="41">
        <v>0</v>
      </c>
      <c r="Z4" s="54">
        <f>Z5/10000000</f>
        <v>9.9999999999999995E-8</v>
      </c>
      <c r="AA4" s="54">
        <f>AA5/50</f>
        <v>6.7935297703679738E-3</v>
      </c>
      <c r="AB4" s="47">
        <v>0.9999999999999849</v>
      </c>
      <c r="AC4" s="23">
        <f>AC5*15</f>
        <v>6.5091749248834381</v>
      </c>
    </row>
    <row r="5" spans="1:29" ht="18.95" customHeight="1">
      <c r="A5" s="3"/>
      <c r="B5" s="174" t="s">
        <v>45</v>
      </c>
      <c r="C5" s="174"/>
      <c r="D5" s="175"/>
      <c r="E5" s="60" t="s">
        <v>9</v>
      </c>
      <c r="F5" s="60" t="s">
        <v>46</v>
      </c>
      <c r="H5" s="3"/>
      <c r="J5" s="110">
        <f t="shared" ref="J5:J22" si="6">10^K5</f>
        <v>0.6767669238032995</v>
      </c>
      <c r="K5" s="44">
        <f>K$3+((K$23-K$3)*0.1)</f>
        <v>-0.16956087508832263</v>
      </c>
      <c r="L5" s="45">
        <f t="shared" si="0"/>
        <v>0.14901989476284294</v>
      </c>
      <c r="M5" s="45">
        <f t="shared" si="1"/>
        <v>0.12404638731302847</v>
      </c>
      <c r="N5" s="110">
        <f t="shared" ref="N5:N22" si="7">10^O5</f>
        <v>7.9494324875476199</v>
      </c>
      <c r="O5" s="44">
        <f>O$3+((O$23-O$3)*0.1)</f>
        <v>0.90033612534527929</v>
      </c>
      <c r="P5" s="45">
        <f t="shared" si="2"/>
        <v>0.20508721796094598</v>
      </c>
      <c r="Q5" s="45">
        <f t="shared" si="3"/>
        <v>0.51542780970268665</v>
      </c>
      <c r="R5" s="110">
        <f t="shared" ref="R5:R22" si="8">10^S5</f>
        <v>16.986464646342473</v>
      </c>
      <c r="S5" s="44">
        <f>S$3+((S$23-S$3)*0.1)</f>
        <v>1.2301029995663981</v>
      </c>
      <c r="T5" s="45">
        <f t="shared" si="4"/>
        <v>0.5668777666488769</v>
      </c>
      <c r="U5" s="45">
        <f t="shared" si="5"/>
        <v>0.45191761106303097</v>
      </c>
      <c r="V5"/>
      <c r="X5" s="3"/>
      <c r="Z5" s="45">
        <v>1</v>
      </c>
      <c r="AA5" s="9">
        <v>0.33967648851839871</v>
      </c>
      <c r="AB5" s="9">
        <v>1</v>
      </c>
      <c r="AC5" s="9">
        <v>0.43394499499222922</v>
      </c>
    </row>
    <row r="6" spans="1:29">
      <c r="A6" s="53"/>
      <c r="B6" s="3">
        <f>'140°C'!A1</f>
        <v>140</v>
      </c>
      <c r="C6" s="15" t="s">
        <v>12</v>
      </c>
      <c r="D6" s="3">
        <f>AC4</f>
        <v>6.5091749248834381</v>
      </c>
      <c r="E6" s="6">
        <f>1/(B6+273.15)</f>
        <v>2.4204284158296022E-3</v>
      </c>
      <c r="F6" s="7">
        <f>LN(D6)</f>
        <v>1.8732127085390884</v>
      </c>
      <c r="G6" s="3"/>
      <c r="H6" s="3"/>
      <c r="J6" s="110">
        <f t="shared" si="6"/>
        <v>0.71875861337442137</v>
      </c>
      <c r="K6" s="44">
        <f>K$3+((K$23-K$3)*0.15)</f>
        <v>-0.14341693782430576</v>
      </c>
      <c r="L6" s="45">
        <f t="shared" si="0"/>
        <v>0.14774680329240844</v>
      </c>
      <c r="M6" s="45">
        <f t="shared" si="1"/>
        <v>0.12375795213459731</v>
      </c>
      <c r="N6" s="110">
        <f t="shared" si="7"/>
        <v>9.1501573580629465</v>
      </c>
      <c r="O6" s="44">
        <f>O$3+((O$23-O$3)*0.15)</f>
        <v>0.96142856282609712</v>
      </c>
      <c r="P6" s="45">
        <f t="shared" si="2"/>
        <v>0.22188544877714769</v>
      </c>
      <c r="Q6" s="45">
        <f t="shared" si="3"/>
        <v>0.52675161362650513</v>
      </c>
      <c r="R6" s="110">
        <f t="shared" si="8"/>
        <v>22.138821534568869</v>
      </c>
      <c r="S6" s="44">
        <f>S$3+((S$23-S$3)*0.15)</f>
        <v>1.3451544993495972</v>
      </c>
      <c r="T6" s="45">
        <f t="shared" si="4"/>
        <v>0.57847852605507866</v>
      </c>
      <c r="U6" s="45">
        <f t="shared" si="5"/>
        <v>0.48637268860930327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0.76335578192363529</v>
      </c>
      <c r="K7" s="44">
        <f>K$3+((K$23-K$3)*0.2)</f>
        <v>-0.11727300056028886</v>
      </c>
      <c r="L7" s="45">
        <f t="shared" si="0"/>
        <v>0.14528333876515193</v>
      </c>
      <c r="M7" s="45">
        <f t="shared" si="1"/>
        <v>0.1234660737911471</v>
      </c>
      <c r="N7" s="110">
        <f t="shared" si="7"/>
        <v>10.532246145679586</v>
      </c>
      <c r="O7" s="44">
        <f>O$3+((O$23-O$3)*0.2)</f>
        <v>1.022521000306915</v>
      </c>
      <c r="P7" s="45">
        <f t="shared" si="2"/>
        <v>0.24074756982861706</v>
      </c>
      <c r="Q7" s="45">
        <f t="shared" si="3"/>
        <v>0.53732046435871283</v>
      </c>
      <c r="R7" s="110">
        <f t="shared" si="8"/>
        <v>28.853998118144283</v>
      </c>
      <c r="S7" s="44">
        <f>S$3+((S$23-S$3)*0.2)</f>
        <v>1.4602059991327963</v>
      </c>
      <c r="T7" s="45">
        <f t="shared" si="4"/>
        <v>0.58621993341933876</v>
      </c>
      <c r="U7" s="45">
        <f t="shared" si="5"/>
        <v>0.51661777370585815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6.7935297703679738E-3</v>
      </c>
      <c r="E8" s="6">
        <f>1/(B8+273.15)</f>
        <v>2.831657935721365E-3</v>
      </c>
      <c r="F8" s="7">
        <f>LN(D8)</f>
        <v>-4.991784624125355</v>
      </c>
      <c r="J8" s="110">
        <f t="shared" si="6"/>
        <v>0.81072009288422064</v>
      </c>
      <c r="K8" s="44">
        <f>K$3+((K$23-K$3)*0.25)</f>
        <v>-9.1129063296271989E-2</v>
      </c>
      <c r="L8" s="45">
        <f t="shared" si="0"/>
        <v>0.14171977966446103</v>
      </c>
      <c r="M8" s="45">
        <f t="shared" si="1"/>
        <v>0.12317977757959733</v>
      </c>
      <c r="N8" s="110">
        <f t="shared" si="7"/>
        <v>12.123093028059742</v>
      </c>
      <c r="O8" s="44">
        <f>O$3+((O$23-O$3)*0.25)</f>
        <v>1.0836134377877327</v>
      </c>
      <c r="P8" s="45">
        <f t="shared" si="2"/>
        <v>0.26178874356109827</v>
      </c>
      <c r="Q8" s="45">
        <f t="shared" si="3"/>
        <v>0.54708130776006114</v>
      </c>
      <c r="R8" s="110">
        <f t="shared" si="8"/>
        <v>37.606030930863952</v>
      </c>
      <c r="S8" s="44">
        <f>S$3+((S$23-S$3)*0.25)</f>
        <v>1.5752574989159953</v>
      </c>
      <c r="T8" s="45">
        <f t="shared" si="4"/>
        <v>0.58974763765661831</v>
      </c>
      <c r="U8" s="45">
        <f t="shared" si="5"/>
        <v>0.54185645392021287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9.9999999999999995E-8</v>
      </c>
      <c r="E9" s="6">
        <f>1/(B9+273.15)</f>
        <v>3.5316969803990822E-3</v>
      </c>
      <c r="F9" s="7">
        <f>LN(D9)</f>
        <v>-16.11809565095832</v>
      </c>
      <c r="J9" s="110">
        <f t="shared" si="6"/>
        <v>0.86102324049986845</v>
      </c>
      <c r="K9" s="44">
        <f>K$3+((K$23-K$3)*0.3)</f>
        <v>-6.4985126032255119E-2</v>
      </c>
      <c r="L9" s="45">
        <f t="shared" si="0"/>
        <v>0.13714640447372325</v>
      </c>
      <c r="M9" s="45">
        <f t="shared" si="1"/>
        <v>0.12290808879686746</v>
      </c>
      <c r="N9" s="110">
        <f t="shared" si="7"/>
        <v>13.954229946218913</v>
      </c>
      <c r="O9" s="44">
        <f>O$3+((O$23-O$3)*0.3)</f>
        <v>1.1447058752685506</v>
      </c>
      <c r="P9" s="45">
        <f t="shared" si="2"/>
        <v>0.28512413242033552</v>
      </c>
      <c r="Q9" s="45">
        <f t="shared" si="3"/>
        <v>0.55598108969130133</v>
      </c>
      <c r="R9" s="110">
        <f t="shared" si="8"/>
        <v>49.012741893949006</v>
      </c>
      <c r="S9" s="44">
        <f>S$3+((S$23-S$3)*0.3)</f>
        <v>1.6903089986991944</v>
      </c>
      <c r="T9" s="45">
        <f t="shared" si="4"/>
        <v>0.58870728768187808</v>
      </c>
      <c r="U9" s="45">
        <f t="shared" si="5"/>
        <v>0.5612923168198849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0.91444757221129891</v>
      </c>
      <c r="K10" s="44">
        <f>K$3+((K$23-K$3)*0.35)</f>
        <v>-3.884118876823825E-2</v>
      </c>
      <c r="L10" s="45">
        <f t="shared" si="0"/>
        <v>0.13165349167632623</v>
      </c>
      <c r="M10" s="45">
        <f t="shared" si="1"/>
        <v>0.12266003273987695</v>
      </c>
      <c r="N10" s="110">
        <f t="shared" si="7"/>
        <v>16.06195159447002</v>
      </c>
      <c r="O10" s="44">
        <f>O$3+((O$23-O$3)*0.35)</f>
        <v>1.2057983127493683</v>
      </c>
      <c r="P10" s="45">
        <f t="shared" si="2"/>
        <v>0.31086889885207297</v>
      </c>
      <c r="Q10" s="45">
        <f t="shared" si="3"/>
        <v>0.56396675601318469</v>
      </c>
      <c r="R10" s="110">
        <f t="shared" si="8"/>
        <v>63.879351489638189</v>
      </c>
      <c r="S10" s="44">
        <f>S$3+((S$23-S$3)*0.35)</f>
        <v>1.8053604984823934</v>
      </c>
      <c r="T10" s="45">
        <f t="shared" si="4"/>
        <v>0.58274453241007917</v>
      </c>
      <c r="U10" s="45">
        <f t="shared" si="5"/>
        <v>0.57412894997239161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25.797261017764356</v>
      </c>
      <c r="D11" s="13">
        <f>SLOPE(F6:F7,E6:E7)</f>
        <v>-9884.2205589564182</v>
      </c>
      <c r="E11" s="14">
        <f>(D11*8.3144621)/1000</f>
        <v>-82.181977225483962</v>
      </c>
      <c r="F11" s="3"/>
      <c r="G11" s="8"/>
      <c r="J11" s="110">
        <f t="shared" si="6"/>
        <v>0.97118674966040774</v>
      </c>
      <c r="K11" s="44">
        <f>K$3+((K$23-K$3)*0.4)</f>
        <v>-1.2697251504221324E-2</v>
      </c>
      <c r="L11" s="45">
        <f t="shared" si="0"/>
        <v>0.12533131975565751</v>
      </c>
      <c r="M11" s="45">
        <f t="shared" si="1"/>
        <v>0.12244463470554527</v>
      </c>
      <c r="N11" s="110">
        <f t="shared" si="7"/>
        <v>18.488034812197078</v>
      </c>
      <c r="O11" s="44">
        <f>O$3+((O$23-O$3)*0.4)</f>
        <v>1.2668907502301863</v>
      </c>
      <c r="P11" s="45">
        <f t="shared" si="2"/>
        <v>0.33913820530205502</v>
      </c>
      <c r="Q11" s="45">
        <f t="shared" si="3"/>
        <v>0.57098525258646282</v>
      </c>
      <c r="R11" s="110">
        <f t="shared" si="8"/>
        <v>83.255320740187358</v>
      </c>
      <c r="S11" s="44">
        <f>S$3+((S$23-S$3)*0.4)</f>
        <v>1.9204119982655925</v>
      </c>
      <c r="T11" s="45">
        <f t="shared" si="4"/>
        <v>0.57150502075618259</v>
      </c>
      <c r="U11" s="45">
        <f t="shared" si="5"/>
        <v>0.57956994094525061</v>
      </c>
      <c r="V11"/>
    </row>
    <row r="12" spans="1:29">
      <c r="A12" s="16"/>
      <c r="B12" s="12" t="str">
        <f>CONCATENATE(B7,"-",B8)</f>
        <v>110-80</v>
      </c>
      <c r="C12" s="9">
        <f>INTERCEPT(F7:F8,E7:E8)</f>
        <v>58.761624666995452</v>
      </c>
      <c r="D12" s="13">
        <f>SLOPE(F7:F8,E7:E8)</f>
        <v>-22514.516491159313</v>
      </c>
      <c r="E12" s="14">
        <f>(D12*8.3144621)/1000</f>
        <v>-187.19609406556907</v>
      </c>
      <c r="F12" s="3"/>
      <c r="J12" s="110">
        <f t="shared" si="6"/>
        <v>1.0314464507080607</v>
      </c>
      <c r="K12" s="44">
        <f>K$3+((K$23-K$3)*0.45)</f>
        <v>1.3446685759795546E-2</v>
      </c>
      <c r="L12" s="45">
        <f t="shared" si="0"/>
        <v>0.11827016719510471</v>
      </c>
      <c r="M12" s="45">
        <f t="shared" si="1"/>
        <v>0.12227091999079188</v>
      </c>
      <c r="N12" s="110">
        <f t="shared" si="7"/>
        <v>21.280566636416207</v>
      </c>
      <c r="O12" s="44">
        <f>O$3+((O$23-O$3)*0.45)</f>
        <v>1.327983187711004</v>
      </c>
      <c r="P12" s="45">
        <f t="shared" si="2"/>
        <v>0.37004721421602543</v>
      </c>
      <c r="Q12" s="45">
        <f t="shared" si="3"/>
        <v>0.5769835252718869</v>
      </c>
      <c r="R12" s="110">
        <f t="shared" si="8"/>
        <v>108.50843457100234</v>
      </c>
      <c r="S12" s="44">
        <f>S$3+((S$23-S$3)*0.45)</f>
        <v>2.0354634980487916</v>
      </c>
      <c r="T12" s="45">
        <f t="shared" si="4"/>
        <v>0.55463440163514899</v>
      </c>
      <c r="U12" s="45">
        <f t="shared" si="5"/>
        <v>0.57681887730597914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43.138039657308688</v>
      </c>
      <c r="D13" s="13">
        <f>SLOPE(F6:F8,E6:E8)</f>
        <v>-16857.31126433779</v>
      </c>
      <c r="E13" s="14">
        <f>(D13*8.3144621)/1000</f>
        <v>-140.15947561523964</v>
      </c>
      <c r="F13" s="3">
        <f>CORREL(F6:F8,E6:E8)^2</f>
        <v>0.95600388963942584</v>
      </c>
      <c r="J13" s="110">
        <f t="shared" si="6"/>
        <v>1.0954451150103321</v>
      </c>
      <c r="K13" s="44">
        <f>K$3+((K$23-K$3)*0.5)</f>
        <v>3.9590623023812416E-2</v>
      </c>
      <c r="L13" s="45">
        <f t="shared" si="0"/>
        <v>0.11056031247805535</v>
      </c>
      <c r="M13" s="45">
        <f t="shared" si="1"/>
        <v>0.12214791389253626</v>
      </c>
      <c r="N13" s="110">
        <f t="shared" si="7"/>
        <v>24.494897427831791</v>
      </c>
      <c r="O13" s="44">
        <f>O$3+((O$23-O$3)*0.5)</f>
        <v>1.3890756251918219</v>
      </c>
      <c r="P13" s="45">
        <f t="shared" si="2"/>
        <v>0.40371108803972894</v>
      </c>
      <c r="Q13" s="45">
        <f t="shared" si="3"/>
        <v>0.58190851993020831</v>
      </c>
      <c r="R13" s="110">
        <f t="shared" si="8"/>
        <v>141.42135623730957</v>
      </c>
      <c r="S13" s="44">
        <f>S$3+((S$23-S$3)*0.5)</f>
        <v>2.1505149978319906</v>
      </c>
      <c r="T13" s="45">
        <f t="shared" si="4"/>
        <v>0.5317783239619398</v>
      </c>
      <c r="U13" s="45">
        <f t="shared" si="5"/>
        <v>0.56507934662209469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42.440520031272669</v>
      </c>
      <c r="D14" s="13">
        <f>SLOPE(F6:F9,E6:E9)</f>
        <v>-16587.96494534782</v>
      </c>
      <c r="E14" s="14">
        <f>(D14*8.3144621)/1000</f>
        <v>-137.92000585422301</v>
      </c>
      <c r="F14" s="3">
        <f>CORREL(F6:F9,E6:E9)^2</f>
        <v>0.99430258992299647</v>
      </c>
      <c r="J14" s="110">
        <f t="shared" si="6"/>
        <v>1.1634147358558768</v>
      </c>
      <c r="K14" s="44">
        <f>K$3+((K$23-K$3)*0.55)</f>
        <v>6.5734560287829341E-2</v>
      </c>
      <c r="L14" s="45">
        <f t="shared" si="0"/>
        <v>0.10229203408789703</v>
      </c>
      <c r="M14" s="45">
        <f t="shared" si="1"/>
        <v>0.12208464170769788</v>
      </c>
      <c r="N14" s="110">
        <f t="shared" si="7"/>
        <v>28.19473796215815</v>
      </c>
      <c r="O14" s="44">
        <f>O$3+((O$23-O$3)*0.55)</f>
        <v>1.4501680626726396</v>
      </c>
      <c r="P14" s="45">
        <f t="shared" si="2"/>
        <v>0.44024498921890926</v>
      </c>
      <c r="Q14" s="45">
        <f t="shared" si="3"/>
        <v>0.58570718242217845</v>
      </c>
      <c r="R14" s="110">
        <f t="shared" si="8"/>
        <v>184.31746876702979</v>
      </c>
      <c r="S14" s="44">
        <f>S$3+((S$23-S$3)*0.55)</f>
        <v>2.2655664976151897</v>
      </c>
      <c r="T14" s="45">
        <f t="shared" si="4"/>
        <v>0.5025824366515157</v>
      </c>
      <c r="U14" s="45">
        <f t="shared" si="5"/>
        <v>0.54355493646111486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1.2356017011348239</v>
      </c>
      <c r="K15" s="44">
        <f>K$3+((K$23-K$3)*0.6)</f>
        <v>9.1878497551846156E-2</v>
      </c>
      <c r="L15" s="45">
        <f t="shared" si="0"/>
        <v>9.3555610508017362E-2</v>
      </c>
      <c r="M15" s="45">
        <f t="shared" si="1"/>
        <v>0.12209012873319618</v>
      </c>
      <c r="N15" s="110">
        <f t="shared" si="7"/>
        <v>32.453422231992086</v>
      </c>
      <c r="O15" s="44">
        <f>O$3+((O$23-O$3)*0.6)</f>
        <v>1.5112605001534574</v>
      </c>
      <c r="P15" s="45">
        <f t="shared" si="2"/>
        <v>0.47976408019931077</v>
      </c>
      <c r="Q15" s="45">
        <f t="shared" si="3"/>
        <v>0.5883264586085486</v>
      </c>
      <c r="R15" s="110">
        <f t="shared" si="8"/>
        <v>240.22488679628634</v>
      </c>
      <c r="S15" s="44">
        <f>S$3+((S$23-S$3)*0.6)</f>
        <v>2.3806179973983888</v>
      </c>
      <c r="T15" s="45">
        <f t="shared" si="4"/>
        <v>0.46669238861883766</v>
      </c>
      <c r="U15" s="45">
        <f t="shared" si="5"/>
        <v>0.51144923439055645</v>
      </c>
      <c r="V15"/>
    </row>
    <row r="16" spans="1:29" ht="18">
      <c r="A16" s="114" t="s">
        <v>76</v>
      </c>
      <c r="B16" s="115" t="s">
        <v>21</v>
      </c>
      <c r="C16" s="115" t="s">
        <v>22</v>
      </c>
      <c r="D16" s="115" t="s">
        <v>4</v>
      </c>
      <c r="E16" s="115" t="s">
        <v>5</v>
      </c>
      <c r="F16"/>
      <c r="J16" s="110">
        <f t="shared" si="6"/>
        <v>1.3122676864876834</v>
      </c>
      <c r="K16" s="44">
        <f>K$3+((K$23-K$3)*0.65)</f>
        <v>0.11802243481586308</v>
      </c>
      <c r="L16" s="45">
        <f t="shared" si="0"/>
        <v>8.4441320221803867E-2</v>
      </c>
      <c r="M16" s="45">
        <f t="shared" si="1"/>
        <v>0.12217340026595065</v>
      </c>
      <c r="N16" s="110">
        <f t="shared" si="7"/>
        <v>37.355360989045352</v>
      </c>
      <c r="O16" s="44">
        <f>O$3+((O$23-O$3)*0.65)</f>
        <v>1.5723529376342753</v>
      </c>
      <c r="P16" s="45">
        <f t="shared" si="2"/>
        <v>0.52238352342667771</v>
      </c>
      <c r="Q16" s="45">
        <f t="shared" si="3"/>
        <v>0.58971329435007014</v>
      </c>
      <c r="R16" s="110">
        <f t="shared" si="8"/>
        <v>313.0902166914484</v>
      </c>
      <c r="S16" s="44">
        <f>S$3+((S$23-S$3)*0.65)</f>
        <v>2.4956694971815878</v>
      </c>
      <c r="T16" s="45">
        <f t="shared" si="4"/>
        <v>0.42375382877886669</v>
      </c>
      <c r="U16" s="45">
        <f t="shared" si="5"/>
        <v>0.46796582797793762</v>
      </c>
      <c r="V16"/>
    </row>
    <row r="17" spans="1:22">
      <c r="A17" s="107" t="str">
        <f>fossil!A2</f>
        <v>10˚C</v>
      </c>
      <c r="B17" s="108">
        <f t="array" ref="B17:E17">LINEST(B148:B263,A148:A263^{1,2,3})</f>
        <v>0.84201538363952166</v>
      </c>
      <c r="C17" s="108">
        <v>-0.50850753302542717</v>
      </c>
      <c r="D17" s="108">
        <v>-0.26985071510875452</v>
      </c>
      <c r="E17" s="108">
        <v>0.12198866269177953</v>
      </c>
      <c r="F17"/>
      <c r="J17" s="110">
        <f t="shared" si="6"/>
        <v>1.3936906038718979</v>
      </c>
      <c r="K17" s="44">
        <f>K$3+((K$23-K$3)*0.7)</f>
        <v>0.1441663720798799</v>
      </c>
      <c r="L17" s="45">
        <f t="shared" si="0"/>
        <v>7.5039441712644164E-2</v>
      </c>
      <c r="M17" s="45">
        <f t="shared" si="1"/>
        <v>0.12234348160288074</v>
      </c>
      <c r="N17" s="110">
        <f t="shared" si="7"/>
        <v>42.997714837182997</v>
      </c>
      <c r="O17" s="44">
        <f>O$3+((O$23-O$3)*0.7)</f>
        <v>1.633445375115093</v>
      </c>
      <c r="P17" s="45">
        <f t="shared" si="2"/>
        <v>0.56821848134675412</v>
      </c>
      <c r="Q17" s="45">
        <f t="shared" si="3"/>
        <v>0.58981463550749447</v>
      </c>
      <c r="R17" s="110">
        <f t="shared" si="8"/>
        <v>408.05715467367401</v>
      </c>
      <c r="S17" s="44">
        <f>S$3+((S$23-S$3)*0.7)</f>
        <v>2.6107209969647869</v>
      </c>
      <c r="T17" s="45">
        <f t="shared" si="4"/>
        <v>0.37341240604656378</v>
      </c>
      <c r="U17" s="45">
        <f t="shared" si="5"/>
        <v>0.4123083047907754</v>
      </c>
      <c r="V17"/>
    </row>
    <row r="18" spans="1:22">
      <c r="A18" s="107" t="str">
        <f>'80°C'!A2</f>
        <v>80˚C</v>
      </c>
      <c r="B18" s="108">
        <f t="array" ref="B18:E18">LINEST(I148:I185,H148:H185^{1,2,3})</f>
        <v>8.4177741616234564E-2</v>
      </c>
      <c r="C18" s="108">
        <v>3.3698787208253735E-2</v>
      </c>
      <c r="D18" s="108">
        <v>-6.6842250983610027E-3</v>
      </c>
      <c r="E18" s="108">
        <v>0.12235450280961983</v>
      </c>
      <c r="F18"/>
      <c r="J18" s="110">
        <f t="shared" si="6"/>
        <v>1.4801656089845705</v>
      </c>
      <c r="K18" s="44">
        <f>K$3+((K$23-K$3)*0.75)</f>
        <v>0.17031030934389682</v>
      </c>
      <c r="L18" s="45">
        <f t="shared" si="0"/>
        <v>6.5440253463925804E-2</v>
      </c>
      <c r="M18" s="45">
        <f t="shared" si="1"/>
        <v>0.12260939804090593</v>
      </c>
      <c r="N18" s="110">
        <f t="shared" si="7"/>
        <v>49.492320038397686</v>
      </c>
      <c r="O18" s="44">
        <f>O$3+((O$23-O$3)*0.75)</f>
        <v>1.694537812595911</v>
      </c>
      <c r="P18" s="45">
        <f t="shared" si="2"/>
        <v>0.61738411640528468</v>
      </c>
      <c r="Q18" s="45">
        <f t="shared" si="3"/>
        <v>0.58857742794157297</v>
      </c>
      <c r="R18" s="110">
        <f t="shared" si="8"/>
        <v>531.82958969449919</v>
      </c>
      <c r="S18" s="44">
        <f>S$3+((S$23-S$3)*0.75)</f>
        <v>2.7257724967479859</v>
      </c>
      <c r="T18" s="45">
        <f t="shared" si="4"/>
        <v>0.31531376933688993</v>
      </c>
      <c r="U18" s="45">
        <f t="shared" si="5"/>
        <v>0.34368025239658739</v>
      </c>
      <c r="V18"/>
    </row>
    <row r="19" spans="1:22">
      <c r="A19" s="107" t="str">
        <f>'110°C'!A2</f>
        <v>110˚C</v>
      </c>
      <c r="B19" s="108">
        <f t="array" ref="B19:E19">LINEST(P148:P185,O148:O185^{1,2,3})</f>
        <v>-3.8779808786486916E-2</v>
      </c>
      <c r="C19" s="108">
        <v>1.0713869926929751E-2</v>
      </c>
      <c r="D19" s="108">
        <v>0.2662577200618893</v>
      </c>
      <c r="E19" s="108">
        <v>0.29532381484847259</v>
      </c>
      <c r="F19"/>
      <c r="J19" s="110">
        <f t="shared" si="6"/>
        <v>1.5720061711932458</v>
      </c>
      <c r="K19" s="44">
        <f>K$3+((K$23-K$3)*0.8)</f>
        <v>0.19645424660791375</v>
      </c>
      <c r="L19" s="45">
        <f t="shared" si="0"/>
        <v>5.5734033959036353E-2</v>
      </c>
      <c r="M19" s="45">
        <f t="shared" si="1"/>
        <v>0.12298017487694568</v>
      </c>
      <c r="N19" s="110">
        <f t="shared" si="7"/>
        <v>56.967905202835141</v>
      </c>
      <c r="O19" s="44">
        <f>O$3+((O$23-O$3)*0.8)</f>
        <v>1.7556302500767287</v>
      </c>
      <c r="P19" s="45">
        <f t="shared" si="2"/>
        <v>0.66999559104801276</v>
      </c>
      <c r="Q19" s="45">
        <f t="shared" si="3"/>
        <v>0.58594861751305682</v>
      </c>
      <c r="R19" s="110">
        <f t="shared" si="8"/>
        <v>693.1448431551471</v>
      </c>
      <c r="S19" s="44">
        <f>S$3+((S$23-S$3)*0.8)</f>
        <v>2.840823996531185</v>
      </c>
      <c r="T19" s="45">
        <f t="shared" si="4"/>
        <v>0.24910356756480589</v>
      </c>
      <c r="U19" s="45">
        <f t="shared" si="5"/>
        <v>0.26128525836289063</v>
      </c>
      <c r="V19"/>
    </row>
    <row r="20" spans="1:22">
      <c r="A20" s="107" t="str">
        <f>'140°C'!A2</f>
        <v>140˚C</v>
      </c>
      <c r="B20" s="108">
        <f t="array" ref="B20:E20">LINEST(W148:W250,V148:V250^{1,2,3})</f>
        <v>-8.7158536126545505E-2</v>
      </c>
      <c r="C20" s="108">
        <v>0.19269959739252354</v>
      </c>
      <c r="D20" s="108">
        <v>0.23703596829891435</v>
      </c>
      <c r="E20" s="108">
        <v>3.0986098786371707E-2</v>
      </c>
      <c r="F20"/>
      <c r="J20" s="110">
        <f t="shared" si="6"/>
        <v>1.6695452098532091</v>
      </c>
      <c r="K20" s="44">
        <f>K$3+((K$23-K$3)*0.85)</f>
        <v>0.22259818387193056</v>
      </c>
      <c r="L20" s="45">
        <f t="shared" si="0"/>
        <v>4.6011061681363472E-2</v>
      </c>
      <c r="M20" s="45">
        <f t="shared" si="1"/>
        <v>0.12346483740791946</v>
      </c>
      <c r="N20" s="110">
        <f t="shared" si="7"/>
        <v>65.572642799557059</v>
      </c>
      <c r="O20" s="44">
        <f>O$3+((O$23-O$3)*0.85)</f>
        <v>1.8167226875575466</v>
      </c>
      <c r="P20" s="45">
        <f t="shared" si="2"/>
        <v>0.72616806772068321</v>
      </c>
      <c r="Q20" s="45">
        <f t="shared" si="3"/>
        <v>0.58187515008269775</v>
      </c>
      <c r="R20" s="110">
        <f t="shared" si="8"/>
        <v>903.39045232244325</v>
      </c>
      <c r="S20" s="44">
        <f>S$3+((S$23-S$3)*0.85)</f>
        <v>2.9558754963143841</v>
      </c>
      <c r="T20" s="45">
        <f t="shared" si="4"/>
        <v>0.17442744964527279</v>
      </c>
      <c r="U20" s="45">
        <f t="shared" si="5"/>
        <v>0.16432691025720303</v>
      </c>
      <c r="V20"/>
    </row>
    <row r="21" spans="1:22">
      <c r="F21"/>
      <c r="J21" s="110">
        <f t="shared" si="6"/>
        <v>1.7731363011304269</v>
      </c>
      <c r="K21" s="44">
        <f>K$3+((K$23-K$3)*0.9)</f>
        <v>0.24874212113594749</v>
      </c>
      <c r="L21" s="45">
        <f t="shared" si="0"/>
        <v>3.6361615114294629E-2</v>
      </c>
      <c r="M21" s="45">
        <f t="shared" si="1"/>
        <v>0.12407241093074672</v>
      </c>
      <c r="N21" s="110">
        <f t="shared" si="7"/>
        <v>75.477086061158403</v>
      </c>
      <c r="O21" s="44">
        <f>O$3+((O$23-O$3)*0.9)</f>
        <v>1.8778151250383643</v>
      </c>
      <c r="P21" s="45">
        <f t="shared" si="2"/>
        <v>0.78601670886903996</v>
      </c>
      <c r="Q21" s="45">
        <f t="shared" si="3"/>
        <v>0.57630397151124679</v>
      </c>
      <c r="R21" s="110">
        <f t="shared" si="8"/>
        <v>1177.4080373049503</v>
      </c>
      <c r="S21" s="44">
        <f>S$3+((S$23-S$3)*0.9)</f>
        <v>3.0709269960975831</v>
      </c>
      <c r="T21" s="45">
        <f t="shared" si="4"/>
        <v>9.0931064493251723E-2</v>
      </c>
      <c r="U21" s="45">
        <f t="shared" si="5"/>
        <v>5.200879564704175E-2</v>
      </c>
      <c r="V21"/>
    </row>
    <row r="22" spans="1:22">
      <c r="J22" s="110">
        <f t="shared" si="6"/>
        <v>1.8831549597048176</v>
      </c>
      <c r="K22" s="44">
        <f>K$3+((K$23-K$3)*0.95)</f>
        <v>0.27488605839996427</v>
      </c>
      <c r="L22" s="45">
        <f t="shared" si="0"/>
        <v>2.6875972741217502E-2</v>
      </c>
      <c r="M22" s="45">
        <f t="shared" si="1"/>
        <v>0.12481192074234694</v>
      </c>
      <c r="N22" s="110">
        <f t="shared" si="7"/>
        <v>86.877549494192323</v>
      </c>
      <c r="O22" s="44">
        <f>O$3+((O$23-O$3)*0.95)</f>
        <v>1.9389075625191821</v>
      </c>
      <c r="P22" s="45">
        <f t="shared" si="2"/>
        <v>0.84965667693882707</v>
      </c>
      <c r="Q22" s="45">
        <f t="shared" si="3"/>
        <v>0.56918202765945525</v>
      </c>
      <c r="R22" s="110">
        <f t="shared" si="8"/>
        <v>1534.5409980218528</v>
      </c>
      <c r="S22" s="44">
        <f>S$3+((S$23-S$3)*0.95)</f>
        <v>3.1859784958807822</v>
      </c>
      <c r="T22" s="45">
        <f t="shared" si="4"/>
        <v>-1.739938976296429E-3</v>
      </c>
      <c r="U22" s="45">
        <f t="shared" si="5"/>
        <v>-7.6465497900075285E-2</v>
      </c>
      <c r="V22"/>
    </row>
    <row r="23" spans="1:22">
      <c r="A23" s="41" t="s">
        <v>7</v>
      </c>
      <c r="J23" s="109">
        <v>2</v>
      </c>
      <c r="K23" s="19">
        <f>LOG(J23)</f>
        <v>0.3010299956639812</v>
      </c>
      <c r="L23" s="45">
        <f t="shared" si="0"/>
        <v>1.7644413045519558E-2</v>
      </c>
      <c r="M23" s="45">
        <f t="shared" si="1"/>
        <v>0.12569239213963959</v>
      </c>
      <c r="N23" s="109">
        <v>100</v>
      </c>
      <c r="O23" s="19">
        <f>LOG(N23)</f>
        <v>2</v>
      </c>
      <c r="P23" s="45">
        <f t="shared" si="2"/>
        <v>0.91720313437578915</v>
      </c>
      <c r="Q23" s="45">
        <f t="shared" si="3"/>
        <v>0.56045626438807483</v>
      </c>
      <c r="R23" s="109">
        <v>2000</v>
      </c>
      <c r="S23" s="19">
        <f>LOG(R23)</f>
        <v>3.3010299956639813</v>
      </c>
      <c r="T23" s="45">
        <f t="shared" si="4"/>
        <v>-0.103939911848411</v>
      </c>
      <c r="U23" s="45">
        <f t="shared" si="5"/>
        <v>-0.22189238281663171</v>
      </c>
      <c r="V23"/>
    </row>
    <row r="24" spans="1:22">
      <c r="A24" s="84" t="s">
        <v>35</v>
      </c>
      <c r="B24" s="85" t="str">
        <f>fossil!B2</f>
        <v>Asx 10˚C</v>
      </c>
      <c r="C24" s="84" t="s">
        <v>35</v>
      </c>
      <c r="D24" s="85" t="str">
        <f>'80°C'!B2</f>
        <v>Asx 80˚C</v>
      </c>
      <c r="E24" s="84" t="s">
        <v>35</v>
      </c>
      <c r="F24" s="84" t="str">
        <f>'110°C'!B2</f>
        <v>Asx 110˚C</v>
      </c>
      <c r="G24" s="84" t="s">
        <v>35</v>
      </c>
      <c r="H24" s="84" t="str">
        <f>'140°C'!B2</f>
        <v>Asx 140˚C</v>
      </c>
      <c r="M24" s="52">
        <v>0.34</v>
      </c>
      <c r="Q24" s="52">
        <v>0.84</v>
      </c>
      <c r="U24" s="52">
        <v>1.1399999999999999</v>
      </c>
    </row>
    <row r="25" spans="1:22">
      <c r="A25" s="86">
        <f>fossil!A3</f>
        <v>8000064</v>
      </c>
      <c r="B25" s="87">
        <f>fossil!B3</f>
        <v>0.77747840457671824</v>
      </c>
      <c r="C25" s="86">
        <f>'80°C'!A3</f>
        <v>0</v>
      </c>
      <c r="D25" s="87">
        <f>'80°C'!B3</f>
        <v>8.0048182999999995E-2</v>
      </c>
      <c r="E25" s="88">
        <f>'110°C'!A3</f>
        <v>0</v>
      </c>
      <c r="F25" s="89">
        <f>'110°C'!B3</f>
        <v>8.0048182999999995E-2</v>
      </c>
      <c r="G25" s="90">
        <f>'140°C'!A3</f>
        <v>0</v>
      </c>
      <c r="H25" s="91">
        <f>'140°C'!B3</f>
        <v>8.0048182999999995E-2</v>
      </c>
      <c r="I25" s="41" t="s">
        <v>99</v>
      </c>
      <c r="L25" s="41">
        <f>(L3-M3)^2</f>
        <v>5.3162606118497093E-4</v>
      </c>
      <c r="P25" s="41">
        <f>(P3-Q3)^2</f>
        <v>9.8285875087750274E-2</v>
      </c>
      <c r="T25" s="41">
        <f>(T3-U3)^2</f>
        <v>2.5584791923172572E-2</v>
      </c>
    </row>
    <row r="26" spans="1:22">
      <c r="A26" s="86">
        <f>fossil!A4</f>
        <v>8000064</v>
      </c>
      <c r="B26" s="87">
        <f>fossil!B4</f>
        <v>0.29776104030428657</v>
      </c>
      <c r="C26" s="86">
        <f>'80°C'!A4</f>
        <v>0</v>
      </c>
      <c r="D26" s="87">
        <f>'80°C'!B4</f>
        <v>8.0332810000000004E-2</v>
      </c>
      <c r="E26" s="88">
        <f>'110°C'!A4</f>
        <v>0</v>
      </c>
      <c r="F26" s="89">
        <f>'110°C'!B4</f>
        <v>8.0332810000000004E-2</v>
      </c>
      <c r="G26" s="90">
        <f>'140°C'!A4</f>
        <v>0</v>
      </c>
      <c r="H26" s="91">
        <f>'140°C'!B4</f>
        <v>8.0332810000000004E-2</v>
      </c>
      <c r="I26" s="41" t="s">
        <v>99</v>
      </c>
      <c r="L26" s="41">
        <f t="shared" ref="L26:L45" si="9">(L4-M4)^2</f>
        <v>6.0959514516631223E-4</v>
      </c>
      <c r="P26" s="41">
        <f t="shared" ref="P26:P45" si="10">(P4-Q4)^2</f>
        <v>9.8071936286602504E-2</v>
      </c>
      <c r="T26" s="41">
        <f t="shared" ref="T26:T45" si="11">(T4-U4)^2</f>
        <v>1.8967639268763905E-2</v>
      </c>
    </row>
    <row r="27" spans="1:22">
      <c r="A27" s="86">
        <f>fossil!A5</f>
        <v>8000064</v>
      </c>
      <c r="B27" s="87">
        <f>fossil!B5</f>
        <v>0.10297858036633421</v>
      </c>
      <c r="C27" s="86">
        <f>'80°C'!A5</f>
        <v>0</v>
      </c>
      <c r="D27" s="87">
        <f>'80°C'!B5</f>
        <v>7.5590325999999999E-2</v>
      </c>
      <c r="E27" s="88">
        <f>'110°C'!A5</f>
        <v>0</v>
      </c>
      <c r="F27" s="89">
        <f>'110°C'!B5</f>
        <v>7.5590325999999999E-2</v>
      </c>
      <c r="G27" s="90">
        <f>'140°C'!A5</f>
        <v>0</v>
      </c>
      <c r="H27" s="91">
        <f>'140°C'!B5</f>
        <v>7.5590325999999999E-2</v>
      </c>
      <c r="I27" s="41" t="s">
        <v>97</v>
      </c>
      <c r="L27" s="41">
        <f t="shared" si="9"/>
        <v>6.2367607434593878E-4</v>
      </c>
      <c r="P27" s="41">
        <f t="shared" si="10"/>
        <v>9.6311282882613758E-2</v>
      </c>
      <c r="T27" s="41">
        <f t="shared" si="11"/>
        <v>1.3215837372321905E-2</v>
      </c>
    </row>
    <row r="28" spans="1:22">
      <c r="A28" s="86">
        <f>fossil!A6</f>
        <v>6245664</v>
      </c>
      <c r="B28" s="87">
        <f>fossil!B6</f>
        <v>0.15128308446740182</v>
      </c>
      <c r="C28" s="86">
        <f>'80°C'!A6</f>
        <v>0</v>
      </c>
      <c r="D28" s="87">
        <f>'80°C'!B6</f>
        <v>7.6307937000000006E-2</v>
      </c>
      <c r="E28" s="88">
        <f>'110°C'!A6</f>
        <v>0</v>
      </c>
      <c r="F28" s="89">
        <f>'110°C'!B6</f>
        <v>7.6307937000000006E-2</v>
      </c>
      <c r="G28" s="90">
        <f>'140°C'!A6</f>
        <v>0</v>
      </c>
      <c r="H28" s="91">
        <f>'140°C'!B6</f>
        <v>7.6307937000000006E-2</v>
      </c>
      <c r="I28" s="41" t="s">
        <v>97</v>
      </c>
      <c r="L28" s="41">
        <f t="shared" si="9"/>
        <v>5.7546497987161639E-4</v>
      </c>
      <c r="P28" s="41">
        <f t="shared" si="10"/>
        <v>9.2943378469955609E-2</v>
      </c>
      <c r="T28" s="41">
        <f t="shared" si="11"/>
        <v>8.4834852915875985E-3</v>
      </c>
    </row>
    <row r="29" spans="1:22">
      <c r="A29" s="86">
        <f>fossil!A7</f>
        <v>6245664</v>
      </c>
      <c r="B29" s="87">
        <f>fossil!B7</f>
        <v>0.14603928658271481</v>
      </c>
      <c r="C29" s="86">
        <f>'80°C'!A7</f>
        <v>0</v>
      </c>
      <c r="D29" s="87">
        <f>'80°C'!B7</f>
        <v>7.6585641999999995E-2</v>
      </c>
      <c r="E29" s="88">
        <f>'110°C'!A7</f>
        <v>0</v>
      </c>
      <c r="F29" s="89">
        <f>'110°C'!B7</f>
        <v>7.6585641999999995E-2</v>
      </c>
      <c r="G29" s="90">
        <f>'140°C'!A7</f>
        <v>0</v>
      </c>
      <c r="H29" s="91">
        <f>'140°C'!B7</f>
        <v>7.6585641999999995E-2</v>
      </c>
      <c r="I29" s="41" t="s">
        <v>99</v>
      </c>
      <c r="L29" s="41">
        <f t="shared" si="9"/>
        <v>4.759930509459377E-4</v>
      </c>
      <c r="P29" s="41">
        <f t="shared" si="10"/>
        <v>8.7955481769959307E-2</v>
      </c>
      <c r="T29" s="41">
        <f t="shared" si="11"/>
        <v>4.8444606367808625E-3</v>
      </c>
    </row>
    <row r="30" spans="1:22">
      <c r="A30" s="86">
        <f>fossil!A8</f>
        <v>6245664</v>
      </c>
      <c r="B30" s="87">
        <f>fossil!B8</f>
        <v>0.16131088872408589</v>
      </c>
      <c r="C30" s="86">
        <f>'80°C'!A8</f>
        <v>0</v>
      </c>
      <c r="D30" s="87">
        <f>'80°C'!B8</f>
        <v>7.7187108000000004E-2</v>
      </c>
      <c r="E30" s="88">
        <f>'110°C'!A8</f>
        <v>0</v>
      </c>
      <c r="F30" s="89">
        <f>'110°C'!B8</f>
        <v>7.7187108000000004E-2</v>
      </c>
      <c r="G30" s="90">
        <f>'140°C'!A8</f>
        <v>0</v>
      </c>
      <c r="H30" s="91">
        <f>'140°C'!B8</f>
        <v>7.7187108000000004E-2</v>
      </c>
      <c r="I30" s="41" t="s">
        <v>99</v>
      </c>
      <c r="L30" s="41">
        <f t="shared" si="9"/>
        <v>3.437316773067503E-4</v>
      </c>
      <c r="P30" s="41">
        <f t="shared" si="10"/>
        <v>8.1391847187219354E-2</v>
      </c>
      <c r="T30" s="41">
        <f t="shared" si="11"/>
        <v>2.293565479674145E-3</v>
      </c>
    </row>
    <row r="31" spans="1:22">
      <c r="A31" s="86">
        <f>fossil!A9</f>
        <v>6245664</v>
      </c>
      <c r="B31" s="87">
        <f>fossil!B9</f>
        <v>0.13229034226774639</v>
      </c>
      <c r="C31" s="86">
        <f>'80°C'!A9</f>
        <v>0</v>
      </c>
      <c r="D31" s="87">
        <f>'80°C'!B9</f>
        <v>8.2355195000000006E-2</v>
      </c>
      <c r="E31" s="88">
        <f>'110°C'!A9</f>
        <v>0</v>
      </c>
      <c r="F31" s="89">
        <f>'110°C'!B9</f>
        <v>8.2355195000000006E-2</v>
      </c>
      <c r="G31" s="90">
        <f>'140°C'!A9</f>
        <v>0</v>
      </c>
      <c r="H31" s="91">
        <f>'140°C'!B9</f>
        <v>8.2355195000000006E-2</v>
      </c>
      <c r="I31" s="41" t="s">
        <v>99</v>
      </c>
      <c r="L31" s="41">
        <f t="shared" si="9"/>
        <v>2.027296333137975E-4</v>
      </c>
      <c r="P31" s="41">
        <f t="shared" si="10"/>
        <v>7.3363491302085804E-2</v>
      </c>
      <c r="T31" s="41">
        <f t="shared" si="11"/>
        <v>7.5158062736393517E-4</v>
      </c>
    </row>
    <row r="32" spans="1:22">
      <c r="A32" s="86">
        <f>fossil!A10</f>
        <v>6245664</v>
      </c>
      <c r="B32" s="87">
        <f>fossil!B10</f>
        <v>0.13973263506808681</v>
      </c>
      <c r="C32" s="86">
        <f>'80°C'!A10</f>
        <v>0</v>
      </c>
      <c r="D32" s="87">
        <f>'80°C'!B10</f>
        <v>8.1331801999999995E-2</v>
      </c>
      <c r="E32" s="88">
        <f>'110°C'!A10</f>
        <v>0</v>
      </c>
      <c r="F32" s="89">
        <f>'110°C'!B10</f>
        <v>8.1331801999999995E-2</v>
      </c>
      <c r="G32" s="90">
        <f>'140°C'!A10</f>
        <v>0</v>
      </c>
      <c r="H32" s="91">
        <f>'140°C'!B10</f>
        <v>8.1331801999999995E-2</v>
      </c>
      <c r="I32" s="41" t="s">
        <v>99</v>
      </c>
      <c r="L32" s="41">
        <f t="shared" si="9"/>
        <v>8.088230364159932E-5</v>
      </c>
      <c r="P32" s="41">
        <f t="shared" si="10"/>
        <v>6.4058525299546504E-2</v>
      </c>
      <c r="T32" s="41">
        <f t="shared" si="11"/>
        <v>7.4228260740590382E-5</v>
      </c>
    </row>
    <row r="33" spans="1:27">
      <c r="A33" s="86">
        <f>fossil!A11</f>
        <v>6245664</v>
      </c>
      <c r="B33" s="87">
        <f>fossil!B11</f>
        <v>0.16005891199818981</v>
      </c>
      <c r="C33" s="86">
        <f>'80°C'!A11</f>
        <v>0</v>
      </c>
      <c r="D33" s="87">
        <f>'80°C'!B11</f>
        <v>7.4408429999999998E-2</v>
      </c>
      <c r="E33" s="88">
        <f>'110°C'!A11</f>
        <v>0</v>
      </c>
      <c r="F33" s="89">
        <f>'110°C'!B11</f>
        <v>7.4408429999999998E-2</v>
      </c>
      <c r="G33" s="90">
        <f>'140°C'!A11</f>
        <v>0</v>
      </c>
      <c r="H33" s="91">
        <f>'140°C'!B11</f>
        <v>7.4408429999999998E-2</v>
      </c>
      <c r="I33" s="41" t="s">
        <v>99</v>
      </c>
      <c r="L33" s="41">
        <f t="shared" si="9"/>
        <v>8.3329505785414698E-6</v>
      </c>
      <c r="P33" s="41">
        <f t="shared" si="10"/>
        <v>5.3753053334498431E-2</v>
      </c>
      <c r="T33" s="41">
        <f t="shared" si="11"/>
        <v>6.5042937656036858E-5</v>
      </c>
    </row>
    <row r="34" spans="1:27">
      <c r="A34" s="86">
        <f>fossil!A12</f>
        <v>6245664</v>
      </c>
      <c r="B34" s="87">
        <f>fossil!B12</f>
        <v>0.12897153364050651</v>
      </c>
      <c r="C34" s="86">
        <f>'80°C'!A12</f>
        <v>0</v>
      </c>
      <c r="D34" s="87">
        <f>'80°C'!B12</f>
        <v>7.3952852999999999E-2</v>
      </c>
      <c r="E34" s="88">
        <f>'110°C'!A12</f>
        <v>0</v>
      </c>
      <c r="F34" s="89">
        <f>'110°C'!B12</f>
        <v>7.3952852999999999E-2</v>
      </c>
      <c r="G34" s="90">
        <f>'140°C'!A12</f>
        <v>0</v>
      </c>
      <c r="H34" s="91">
        <f>'140°C'!B12</f>
        <v>7.3952852999999999E-2</v>
      </c>
      <c r="I34" s="41" t="s">
        <v>99</v>
      </c>
      <c r="L34" s="41">
        <f t="shared" si="9"/>
        <v>1.6006022932198779E-5</v>
      </c>
      <c r="P34" s="41">
        <f t="shared" si="10"/>
        <v>4.2822636833408249E-2</v>
      </c>
      <c r="T34" s="41">
        <f t="shared" si="11"/>
        <v>4.9215096078965488E-4</v>
      </c>
    </row>
    <row r="35" spans="1:27">
      <c r="A35" s="86">
        <f>fossil!A13</f>
        <v>6245664</v>
      </c>
      <c r="B35" s="87">
        <f>fossil!B13</f>
        <v>0.13020941773818351</v>
      </c>
      <c r="C35" s="86">
        <f>'80°C'!A13</f>
        <v>0</v>
      </c>
      <c r="D35" s="87">
        <f>'80°C'!B13</f>
        <v>8.1057622999999995E-2</v>
      </c>
      <c r="E35" s="88">
        <f>'110°C'!A13</f>
        <v>0</v>
      </c>
      <c r="F35" s="89">
        <f>'110°C'!B13</f>
        <v>8.1057622999999995E-2</v>
      </c>
      <c r="G35" s="90">
        <f>'140°C'!A13</f>
        <v>0</v>
      </c>
      <c r="H35" s="91">
        <f>'140°C'!B13</f>
        <v>8.1057622999999995E-2</v>
      </c>
      <c r="I35" s="41" t="s">
        <v>99</v>
      </c>
      <c r="L35" s="41">
        <f t="shared" si="9"/>
        <v>1.3427250654088002E-4</v>
      </c>
      <c r="P35" s="41">
        <f t="shared" si="10"/>
        <v>3.1754324732362033E-2</v>
      </c>
      <c r="T35" s="41">
        <f t="shared" si="11"/>
        <v>1.1089581102121495E-3</v>
      </c>
    </row>
    <row r="36" spans="1:27">
      <c r="A36" s="86">
        <f>fossil!A14</f>
        <v>6245664</v>
      </c>
      <c r="B36" s="87">
        <f>fossil!B14</f>
        <v>0.10946252301442666</v>
      </c>
      <c r="C36" s="86">
        <f>'80°C'!A14</f>
        <v>0</v>
      </c>
      <c r="D36" s="87">
        <f>'80°C'!B14</f>
        <v>8.3867130999999998E-2</v>
      </c>
      <c r="E36" s="88">
        <f>'110°C'!A14</f>
        <v>0</v>
      </c>
      <c r="F36" s="89">
        <f>'110°C'!B14</f>
        <v>8.3867130999999998E-2</v>
      </c>
      <c r="G36" s="90">
        <f>'140°C'!A14</f>
        <v>0</v>
      </c>
      <c r="H36" s="91">
        <f>'140°C'!B14</f>
        <v>8.3867130999999998E-2</v>
      </c>
      <c r="I36" s="41" t="s">
        <v>99</v>
      </c>
      <c r="L36" s="41">
        <f t="shared" si="9"/>
        <v>3.9174731639139877E-4</v>
      </c>
      <c r="P36" s="41">
        <f t="shared" si="10"/>
        <v>2.1159249651505216E-2</v>
      </c>
      <c r="T36" s="41">
        <f t="shared" si="11"/>
        <v>1.6787457406476033E-3</v>
      </c>
      <c r="X36" t="s">
        <v>163</v>
      </c>
      <c r="AA36" t="s">
        <v>166</v>
      </c>
    </row>
    <row r="37" spans="1:27">
      <c r="A37" s="86">
        <f>fossil!A15</f>
        <v>4491264</v>
      </c>
      <c r="B37" s="87">
        <f>fossil!B15</f>
        <v>0.11636629115627822</v>
      </c>
      <c r="C37" s="86">
        <f>'80°C'!A15</f>
        <v>0</v>
      </c>
      <c r="D37" s="87">
        <f>'80°C'!B15</f>
        <v>8.0067124000000003E-2</v>
      </c>
      <c r="E37" s="88">
        <f>'110°C'!A15</f>
        <v>0</v>
      </c>
      <c r="F37" s="89">
        <f>'110°C'!B15</f>
        <v>8.0067124000000003E-2</v>
      </c>
      <c r="G37" s="90">
        <f>'140°C'!A15</f>
        <v>0</v>
      </c>
      <c r="H37" s="91">
        <f>'140°C'!B15</f>
        <v>8.0067124000000003E-2</v>
      </c>
      <c r="I37" s="41" t="s">
        <v>99</v>
      </c>
      <c r="L37" s="41">
        <f t="shared" si="9"/>
        <v>8.1421873034306198E-4</v>
      </c>
      <c r="P37" s="41">
        <f t="shared" si="10"/>
        <v>1.1785790005870548E-2</v>
      </c>
      <c r="T37" s="41">
        <f t="shared" si="11"/>
        <v>2.0031752434334221E-3</v>
      </c>
    </row>
    <row r="38" spans="1:27">
      <c r="A38" s="86">
        <f>fossil!A16</f>
        <v>4491264</v>
      </c>
      <c r="B38" s="87">
        <f>fossil!B16</f>
        <v>0.10676846597209597</v>
      </c>
      <c r="C38" s="86">
        <f>'80°C'!A16</f>
        <v>0</v>
      </c>
      <c r="D38" s="87">
        <f>'80°C'!B16</f>
        <v>7.6744665000000004E-2</v>
      </c>
      <c r="E38" s="88">
        <f>'110°C'!A16</f>
        <v>0</v>
      </c>
      <c r="F38" s="89">
        <f>'110°C'!B16</f>
        <v>7.6744665000000004E-2</v>
      </c>
      <c r="G38" s="90">
        <f>'140°C'!A16</f>
        <v>0</v>
      </c>
      <c r="H38" s="91">
        <f>'140°C'!B16</f>
        <v>7.6744665000000004E-2</v>
      </c>
      <c r="I38" s="41" t="s">
        <v>99</v>
      </c>
      <c r="L38" s="41">
        <f t="shared" si="9"/>
        <v>1.4237098644579E-3</v>
      </c>
      <c r="P38" s="41">
        <f t="shared" si="10"/>
        <v>4.5332980525965008E-3</v>
      </c>
      <c r="T38" s="41">
        <f t="shared" si="11"/>
        <v>1.9547008731786485E-3</v>
      </c>
    </row>
    <row r="39" spans="1:27">
      <c r="A39" s="86">
        <f>fossil!A17</f>
        <v>4491264</v>
      </c>
      <c r="B39" s="87">
        <f>fossil!B17</f>
        <v>0.10984381855293009</v>
      </c>
      <c r="C39" s="86">
        <f>'80°C'!A17</f>
        <v>120</v>
      </c>
      <c r="D39" s="87">
        <f>'80°C'!B17</f>
        <v>0.106666092</v>
      </c>
      <c r="E39" s="88">
        <f>'110°C'!A17</f>
        <v>120</v>
      </c>
      <c r="F39" s="89">
        <f>'110°C'!B17</f>
        <v>0.505775262</v>
      </c>
      <c r="G39" s="90">
        <f>'140°C'!A17</f>
        <v>1</v>
      </c>
      <c r="H39" s="91">
        <f>'140°C'!B17</f>
        <v>0.226015307</v>
      </c>
      <c r="I39" s="41" t="s">
        <v>97</v>
      </c>
      <c r="L39" s="41">
        <f t="shared" si="9"/>
        <v>2.2376721899370925E-3</v>
      </c>
      <c r="P39" s="41">
        <f t="shared" si="10"/>
        <v>4.6639387453446248E-4</v>
      </c>
      <c r="T39" s="41">
        <f t="shared" si="11"/>
        <v>1.5128909391199632E-3</v>
      </c>
    </row>
    <row r="40" spans="1:27">
      <c r="A40" s="86">
        <f>fossil!A18</f>
        <v>4491264</v>
      </c>
      <c r="B40" s="87">
        <f>fossil!B18</f>
        <v>9.8472197557841423E-2</v>
      </c>
      <c r="C40" s="86">
        <f>'80°C'!A18</f>
        <v>120</v>
      </c>
      <c r="D40" s="87">
        <f>'80°C'!B18</f>
        <v>0.108478291</v>
      </c>
      <c r="E40" s="88">
        <f>'110°C'!A18</f>
        <v>120</v>
      </c>
      <c r="F40" s="89">
        <f>'110°C'!B18</f>
        <v>0.54712798100000004</v>
      </c>
      <c r="G40" s="90">
        <f>'140°C'!A18</f>
        <v>1</v>
      </c>
      <c r="H40" s="91">
        <f>'140°C'!B18</f>
        <v>0.22427092400000001</v>
      </c>
      <c r="I40" s="41" t="s">
        <v>97</v>
      </c>
      <c r="L40" s="41">
        <f t="shared" si="9"/>
        <v>3.2683110916636557E-3</v>
      </c>
      <c r="P40" s="41">
        <f t="shared" si="10"/>
        <v>8.2982530024534103E-4</v>
      </c>
      <c r="T40" s="41">
        <f t="shared" si="11"/>
        <v>8.0465736117610342E-4</v>
      </c>
    </row>
    <row r="41" spans="1:27">
      <c r="A41" s="86">
        <f>fossil!A19</f>
        <v>4491264</v>
      </c>
      <c r="B41" s="87">
        <f>fossil!B19</f>
        <v>0.1008955504627454</v>
      </c>
      <c r="C41" s="86">
        <f>'80°C'!A19</f>
        <v>1440</v>
      </c>
      <c r="D41" s="87">
        <f>'80°C'!B19</f>
        <v>0.23498622999999999</v>
      </c>
      <c r="E41" s="88">
        <f>'110°C'!A19</f>
        <v>240</v>
      </c>
      <c r="F41" s="89">
        <f>'110°C'!B19</f>
        <v>0.469252687</v>
      </c>
      <c r="G41" s="90">
        <f>'140°C'!A19</f>
        <v>1</v>
      </c>
      <c r="H41" s="91">
        <f>'140°C'!B19</f>
        <v>0.234135286</v>
      </c>
      <c r="I41" s="41" t="s">
        <v>97</v>
      </c>
      <c r="L41" s="41">
        <f t="shared" si="9"/>
        <v>4.5220434683513194E-3</v>
      </c>
      <c r="P41" s="41">
        <f t="shared" si="10"/>
        <v>7.0638937603855834E-3</v>
      </c>
      <c r="T41" s="41">
        <f t="shared" si="11"/>
        <v>1.4839359070014223E-4</v>
      </c>
    </row>
    <row r="42" spans="1:27">
      <c r="A42" s="86">
        <f>fossil!A20</f>
        <v>4491264</v>
      </c>
      <c r="B42" s="87">
        <f>fossil!B20</f>
        <v>0.14954725479552267</v>
      </c>
      <c r="C42" s="86">
        <f>'80°C'!A20</f>
        <v>1440</v>
      </c>
      <c r="D42" s="87">
        <f>'80°C'!B20</f>
        <v>0.246196948</v>
      </c>
      <c r="E42" s="88">
        <f>'110°C'!A20</f>
        <v>240</v>
      </c>
      <c r="F42" s="89">
        <f>'110°C'!B20</f>
        <v>0.43869488600000001</v>
      </c>
      <c r="G42" s="90">
        <f>'140°C'!A20</f>
        <v>1</v>
      </c>
      <c r="H42" s="91">
        <f>'140°C'!B20</f>
        <v>0.230492537</v>
      </c>
      <c r="I42" s="41" t="s">
        <v>97</v>
      </c>
      <c r="L42" s="41">
        <f t="shared" si="9"/>
        <v>5.9990873742996331E-3</v>
      </c>
      <c r="P42" s="41">
        <f t="shared" si="10"/>
        <v>2.0820446080482457E-2</v>
      </c>
      <c r="T42" s="41">
        <f t="shared" si="11"/>
        <v>1.0202089592994869E-4</v>
      </c>
    </row>
    <row r="43" spans="1:27">
      <c r="A43" s="86">
        <f>fossil!A21</f>
        <v>4491264</v>
      </c>
      <c r="B43" s="87">
        <f>fossil!B21</f>
        <v>0.10924723593540976</v>
      </c>
      <c r="C43" s="86">
        <f>'80°C'!A21</f>
        <v>720</v>
      </c>
      <c r="D43" s="87">
        <f>'80°C'!B21</f>
        <v>0.191797313</v>
      </c>
      <c r="E43" s="88">
        <f>'110°C'!A21</f>
        <v>480</v>
      </c>
      <c r="F43" s="89">
        <f>'110°C'!B21</f>
        <v>0.32061859700000001</v>
      </c>
      <c r="G43" s="90">
        <f>'140°C'!A21</f>
        <v>2</v>
      </c>
      <c r="H43" s="91">
        <f>'140°C'!B21</f>
        <v>0.40077916299999999</v>
      </c>
      <c r="I43" s="41" t="s">
        <v>97</v>
      </c>
      <c r="L43" s="41">
        <f t="shared" si="9"/>
        <v>7.6931837027553506E-3</v>
      </c>
      <c r="P43" s="41">
        <f t="shared" si="10"/>
        <v>4.3979432210098736E-2</v>
      </c>
      <c r="T43" s="41">
        <f t="shared" si="11"/>
        <v>1.5149430121366475E-3</v>
      </c>
    </row>
    <row r="44" spans="1:27">
      <c r="A44" s="86">
        <f>fossil!A22</f>
        <v>4491264</v>
      </c>
      <c r="B44" s="87">
        <f>fossil!B22</f>
        <v>0.11548090874930879</v>
      </c>
      <c r="C44" s="86">
        <f>'80°C'!A22</f>
        <v>720</v>
      </c>
      <c r="D44" s="87">
        <f>'80°C'!B22</f>
        <v>0.18514833999999999</v>
      </c>
      <c r="E44" s="88">
        <f>'110°C'!A22</f>
        <v>480</v>
      </c>
      <c r="F44" s="89">
        <f>'110°C'!B22</f>
        <v>0.31589452800000001</v>
      </c>
      <c r="G44" s="90">
        <f>'140°C'!A22</f>
        <v>2</v>
      </c>
      <c r="H44" s="91">
        <f>'140°C'!B22</f>
        <v>0.39596652199999999</v>
      </c>
      <c r="I44" s="41" t="s">
        <v>97</v>
      </c>
      <c r="L44" s="41">
        <f t="shared" si="9"/>
        <v>9.5914499108799289E-3</v>
      </c>
      <c r="P44" s="41">
        <f t="shared" si="10"/>
        <v>7.8666028888386627E-2</v>
      </c>
      <c r="T44" s="41">
        <f t="shared" si="11"/>
        <v>5.5839091564711457E-3</v>
      </c>
    </row>
    <row r="45" spans="1:27">
      <c r="A45" s="86">
        <f>fossil!A23</f>
        <v>9973764</v>
      </c>
      <c r="B45" s="87">
        <f>fossil!B23</f>
        <v>0.112717234</v>
      </c>
      <c r="C45" s="86">
        <f>'80°C'!A23</f>
        <v>120</v>
      </c>
      <c r="D45" s="87">
        <f>'80°C'!B23</f>
        <v>0.10352446799999999</v>
      </c>
      <c r="E45" s="88">
        <f>'110°C'!A23</f>
        <v>120</v>
      </c>
      <c r="F45" s="89">
        <f>'110°C'!B23</f>
        <v>0.52987777300000005</v>
      </c>
      <c r="G45" s="90">
        <f>'140°C'!A23</f>
        <v>2</v>
      </c>
      <c r="H45" s="91">
        <f>'140°C'!B23</f>
        <v>0.39498596699999999</v>
      </c>
      <c r="I45" s="41" t="s">
        <v>97</v>
      </c>
      <c r="L45" s="41">
        <f t="shared" si="9"/>
        <v>1.16743657863234E-2</v>
      </c>
      <c r="P45" s="41">
        <f t="shared" si="10"/>
        <v>0.12726832924603115</v>
      </c>
      <c r="T45" s="41">
        <f t="shared" si="11"/>
        <v>1.3912785407508947E-2</v>
      </c>
    </row>
    <row r="46" spans="1:27">
      <c r="A46" s="86">
        <f>fossil!A24</f>
        <v>9973764</v>
      </c>
      <c r="B46" s="87">
        <f>fossil!B24</f>
        <v>0.11507948799999999</v>
      </c>
      <c r="C46" s="86">
        <f>'80°C'!A24</f>
        <v>120</v>
      </c>
      <c r="D46" s="87">
        <f>'80°C'!B24</f>
        <v>0.10465105399999999</v>
      </c>
      <c r="E46" s="88">
        <f>'110°C'!A24</f>
        <v>120</v>
      </c>
      <c r="F46" s="89">
        <f>'110°C'!B24</f>
        <v>0.53659151800000005</v>
      </c>
      <c r="G46" s="90">
        <f>'140°C'!A24</f>
        <v>2</v>
      </c>
      <c r="H46" s="91">
        <f>'140°C'!B24</f>
        <v>0.397436234</v>
      </c>
      <c r="I46" s="41" t="s">
        <v>97</v>
      </c>
    </row>
    <row r="47" spans="1:27">
      <c r="A47" s="86">
        <f>fossil!A25</f>
        <v>9973764</v>
      </c>
      <c r="B47" s="87">
        <f>fossil!B25</f>
        <v>0.119846596</v>
      </c>
      <c r="C47" s="86">
        <f>'80°C'!A25</f>
        <v>1440</v>
      </c>
      <c r="D47" s="87">
        <f>'80°C'!B25</f>
        <v>0.203311033</v>
      </c>
      <c r="E47" s="88">
        <f>'110°C'!A25</f>
        <v>240</v>
      </c>
      <c r="F47" s="89">
        <f>'110°C'!B25</f>
        <v>0.467385259</v>
      </c>
      <c r="G47" s="90">
        <f>'140°C'!A25</f>
        <v>4</v>
      </c>
      <c r="H47" s="91">
        <f>'140°C'!B25</f>
        <v>0.56149389900000002</v>
      </c>
      <c r="I47" s="41" t="s">
        <v>97</v>
      </c>
    </row>
    <row r="48" spans="1:27">
      <c r="A48" s="86">
        <f>fossil!A26</f>
        <v>9973764</v>
      </c>
      <c r="B48" s="87">
        <f>fossil!B26</f>
        <v>0.11774219</v>
      </c>
      <c r="C48" s="86">
        <f>'80°C'!A26</f>
        <v>1440</v>
      </c>
      <c r="D48" s="87">
        <f>'80°C'!B26</f>
        <v>0.20698154599999999</v>
      </c>
      <c r="E48" s="88">
        <f>'110°C'!A26</f>
        <v>240</v>
      </c>
      <c r="F48" s="89">
        <f>'110°C'!B26</f>
        <v>0.44350209800000001</v>
      </c>
      <c r="G48" s="90">
        <f>'140°C'!A26</f>
        <v>4</v>
      </c>
      <c r="H48" s="91">
        <f>'140°C'!B26</f>
        <v>0.60515660900000001</v>
      </c>
      <c r="I48" s="41" t="s">
        <v>97</v>
      </c>
    </row>
    <row r="49" spans="1:9">
      <c r="A49" s="86">
        <f>fossil!A27</f>
        <v>9272004</v>
      </c>
      <c r="B49" s="87">
        <f>fossil!B27</f>
        <v>0.116813869</v>
      </c>
      <c r="C49" s="86">
        <f>'80°C'!A27</f>
        <v>720</v>
      </c>
      <c r="D49" s="87">
        <f>'80°C'!B27</f>
        <v>0.16533383099999999</v>
      </c>
      <c r="E49" s="88">
        <f>'110°C'!A27</f>
        <v>480</v>
      </c>
      <c r="F49" s="89">
        <f>'110°C'!B27</f>
        <v>0.35230101400000002</v>
      </c>
      <c r="G49" s="90">
        <f>'140°C'!A27</f>
        <v>6</v>
      </c>
      <c r="H49" s="91">
        <f>'140°C'!B27</f>
        <v>0.66379900000000003</v>
      </c>
      <c r="I49" s="41" t="s">
        <v>97</v>
      </c>
    </row>
    <row r="50" spans="1:9">
      <c r="A50" s="86">
        <f>fossil!A28</f>
        <v>9272004</v>
      </c>
      <c r="B50" s="87">
        <f>fossil!B28</f>
        <v>0.109090218</v>
      </c>
      <c r="C50" s="86">
        <f>'80°C'!A28</f>
        <v>720</v>
      </c>
      <c r="D50" s="87">
        <f>'80°C'!B28</f>
        <v>0.168168612</v>
      </c>
      <c r="E50" s="88">
        <f>'110°C'!A28</f>
        <v>480</v>
      </c>
      <c r="F50" s="89">
        <f>'110°C'!B28</f>
        <v>0.36106702099999999</v>
      </c>
      <c r="G50" s="90">
        <f>'140°C'!A28</f>
        <v>6</v>
      </c>
      <c r="H50" s="91">
        <f>'140°C'!B28</f>
        <v>0.63341186800000004</v>
      </c>
      <c r="I50" s="41" t="s">
        <v>97</v>
      </c>
    </row>
    <row r="51" spans="1:9">
      <c r="A51" s="86">
        <f>fossil!A29</f>
        <v>9272004</v>
      </c>
      <c r="B51" s="87">
        <f>fossil!B29</f>
        <v>0.11708146</v>
      </c>
      <c r="C51" s="86">
        <f>'80°C'!A29</f>
        <v>120</v>
      </c>
      <c r="D51" s="87">
        <f>'80°C'!B29</f>
        <v>0.18157531199999999</v>
      </c>
      <c r="E51" s="88">
        <f>'110°C'!A29</f>
        <v>120</v>
      </c>
      <c r="F51" s="89">
        <f>'110°C'!B29</f>
        <v>0.55476730799999996</v>
      </c>
      <c r="G51" s="90">
        <f>'140°C'!A29</f>
        <v>8</v>
      </c>
      <c r="H51" s="91">
        <f>'140°C'!B29</f>
        <v>0.63006620300000005</v>
      </c>
      <c r="I51" s="41" t="s">
        <v>97</v>
      </c>
    </row>
    <row r="52" spans="1:9">
      <c r="A52" s="86">
        <f>fossil!A30</f>
        <v>9272004</v>
      </c>
      <c r="B52" s="87">
        <f>fossil!B30</f>
        <v>0.116393999</v>
      </c>
      <c r="C52" s="86">
        <f>'80°C'!A30</f>
        <v>120</v>
      </c>
      <c r="D52" s="87">
        <f>'80°C'!B30</f>
        <v>0.168569473</v>
      </c>
      <c r="E52" s="88">
        <f>'110°C'!A30</f>
        <v>120</v>
      </c>
      <c r="F52" s="89">
        <f>'110°C'!B30</f>
        <v>0.57052645899999999</v>
      </c>
      <c r="G52" s="90">
        <f>'140°C'!A30</f>
        <v>8</v>
      </c>
      <c r="H52" s="91">
        <f>'140°C'!B30</f>
        <v>0.66061201999999997</v>
      </c>
      <c r="I52" s="41" t="s">
        <v>97</v>
      </c>
    </row>
    <row r="53" spans="1:9">
      <c r="A53" s="86">
        <f>fossil!A31</f>
        <v>9272004</v>
      </c>
      <c r="B53" s="87">
        <f>fossil!B31</f>
        <v>0.111852038</v>
      </c>
      <c r="C53" s="86">
        <f>'80°C'!A31</f>
        <v>1440</v>
      </c>
      <c r="D53" s="87">
        <f>'80°C'!B31</f>
        <v>0.23113435700000001</v>
      </c>
      <c r="E53" s="88">
        <f>'110°C'!A31</f>
        <v>240</v>
      </c>
      <c r="F53" s="89">
        <f>'110°C'!B31</f>
        <v>0.47517825899999999</v>
      </c>
      <c r="G53" s="90">
        <f>'140°C'!A31</f>
        <v>24</v>
      </c>
      <c r="H53" s="91">
        <f>'140°C'!B31</f>
        <v>0.51429634700000004</v>
      </c>
      <c r="I53" s="41" t="s">
        <v>99</v>
      </c>
    </row>
    <row r="54" spans="1:9">
      <c r="A54" s="86">
        <f>fossil!A32</f>
        <v>9272004</v>
      </c>
      <c r="B54" s="87">
        <f>fossil!B32</f>
        <v>0.13006773199999999</v>
      </c>
      <c r="C54" s="86">
        <f>'80°C'!A32</f>
        <v>1440</v>
      </c>
      <c r="D54" s="87">
        <f>'80°C'!B32</f>
        <v>0.233483572</v>
      </c>
      <c r="E54" s="88">
        <f>'110°C'!A32</f>
        <v>240</v>
      </c>
      <c r="F54" s="89">
        <f>'110°C'!B32</f>
        <v>0.47914395599999998</v>
      </c>
      <c r="G54" s="90">
        <f>'140°C'!A32</f>
        <v>24</v>
      </c>
      <c r="H54" s="91">
        <f>'140°C'!B32</f>
        <v>0.48013625999999998</v>
      </c>
      <c r="I54" s="41" t="s">
        <v>97</v>
      </c>
    </row>
    <row r="55" spans="1:9">
      <c r="A55" s="86">
        <f>fossil!A33</f>
        <v>9272004</v>
      </c>
      <c r="B55" s="87">
        <f>fossil!B33</f>
        <v>0.11334886199999999</v>
      </c>
      <c r="C55" s="86">
        <f>'80°C'!A33</f>
        <v>720</v>
      </c>
      <c r="D55" s="87">
        <f>'80°C'!B33</f>
        <v>9.5451813999999996E-2</v>
      </c>
      <c r="E55" s="88">
        <f>'110°C'!A33</f>
        <v>480</v>
      </c>
      <c r="F55" s="89">
        <f>'110°C'!B33</f>
        <v>0.33727863299999999</v>
      </c>
      <c r="G55" s="90">
        <f>'140°C'!A33</f>
        <v>48</v>
      </c>
      <c r="H55" s="91">
        <f>'140°C'!B33</f>
        <v>0.39982075</v>
      </c>
      <c r="I55" s="41" t="s">
        <v>99</v>
      </c>
    </row>
    <row r="56" spans="1:9">
      <c r="A56" s="86">
        <f>fossil!A34</f>
        <v>9272004</v>
      </c>
      <c r="B56" s="87">
        <f>fossil!B34</f>
        <v>0.12335497199999999</v>
      </c>
      <c r="C56" s="86">
        <f>'80°C'!A34</f>
        <v>720</v>
      </c>
      <c r="D56" s="87">
        <f>'80°C'!B34</f>
        <v>0.102019818</v>
      </c>
      <c r="E56" s="88">
        <f>'110°C'!A34</f>
        <v>480</v>
      </c>
      <c r="F56" s="89">
        <f>'110°C'!B34</f>
        <v>0.34150487400000001</v>
      </c>
      <c r="G56" s="90">
        <f>'140°C'!A34</f>
        <v>48</v>
      </c>
      <c r="H56" s="91">
        <f>'140°C'!B34</f>
        <v>0.38631717500000001</v>
      </c>
      <c r="I56" s="41" t="s">
        <v>99</v>
      </c>
    </row>
    <row r="57" spans="1:9">
      <c r="A57" s="86">
        <f>fossil!A35</f>
        <v>9272004</v>
      </c>
      <c r="B57" s="87">
        <f>fossil!B35</f>
        <v>0.12783691799999999</v>
      </c>
      <c r="C57" s="86">
        <f>'80°C'!A35</f>
        <v>120</v>
      </c>
      <c r="D57" s="87">
        <f>'80°C'!B35</f>
        <v>0.10697121699999999</v>
      </c>
      <c r="E57" s="88">
        <f>'110°C'!A35</f>
        <v>120</v>
      </c>
      <c r="F57" s="89">
        <f>'110°C'!B35</f>
        <v>0.55820087600000001</v>
      </c>
      <c r="G57" s="90">
        <f>'140°C'!A35</f>
        <v>48</v>
      </c>
      <c r="H57" s="91">
        <f>'140°C'!B35</f>
        <v>0.33238173399999998</v>
      </c>
      <c r="I57" s="41" t="s">
        <v>97</v>
      </c>
    </row>
    <row r="58" spans="1:9">
      <c r="A58" s="86">
        <f>fossil!A36</f>
        <v>9272004</v>
      </c>
      <c r="B58" s="87">
        <f>fossil!B36</f>
        <v>0.11326936999999999</v>
      </c>
      <c r="C58" s="86">
        <f>'80°C'!A36</f>
        <v>120</v>
      </c>
      <c r="D58" s="87">
        <f>'80°C'!B36</f>
        <v>0.104796325</v>
      </c>
      <c r="E58" s="88">
        <f>'110°C'!A36</f>
        <v>120</v>
      </c>
      <c r="F58" s="89">
        <f>'110°C'!B36</f>
        <v>0.57052266900000004</v>
      </c>
      <c r="G58" s="90">
        <f>'140°C'!A36</f>
        <v>48</v>
      </c>
      <c r="H58" s="91">
        <f>'140°C'!B36</f>
        <v>0.33260751</v>
      </c>
      <c r="I58" s="41" t="s">
        <v>97</v>
      </c>
    </row>
    <row r="59" spans="1:9">
      <c r="A59" s="86">
        <f>fossil!A37</f>
        <v>9272004</v>
      </c>
      <c r="B59" s="87">
        <f>fossil!B37</f>
        <v>0.127302361</v>
      </c>
      <c r="C59" s="86">
        <f>'80°C'!A37</f>
        <v>1440</v>
      </c>
      <c r="D59" s="87">
        <f>'80°C'!B37</f>
        <v>0.23723799300000001</v>
      </c>
      <c r="E59" s="88">
        <f>'110°C'!A37</f>
        <v>240</v>
      </c>
      <c r="F59" s="89">
        <f>'110°C'!B37</f>
        <v>0.49145107500000001</v>
      </c>
      <c r="G59" s="90">
        <f>'140°C'!A37</f>
        <v>72</v>
      </c>
      <c r="H59" s="91">
        <f>'140°C'!B37</f>
        <v>0.30266889699999999</v>
      </c>
      <c r="I59" s="41" t="s">
        <v>97</v>
      </c>
    </row>
    <row r="60" spans="1:9">
      <c r="A60" s="86">
        <f>fossil!A38</f>
        <v>8877264</v>
      </c>
      <c r="B60" s="87">
        <f>fossil!B38</f>
        <v>0.11365432</v>
      </c>
      <c r="C60" s="86">
        <f>'80°C'!A38</f>
        <v>1440</v>
      </c>
      <c r="D60" s="87">
        <f>'80°C'!B38</f>
        <v>0.25133862699999998</v>
      </c>
      <c r="E60" s="88">
        <f>'110°C'!A38</f>
        <v>240</v>
      </c>
      <c r="F60" s="89">
        <f>'110°C'!B38</f>
        <v>0.47004363599999999</v>
      </c>
      <c r="G60" s="90">
        <f>'140°C'!A38</f>
        <v>72</v>
      </c>
      <c r="H60" s="91">
        <f>'140°C'!B38</f>
        <v>0.35993514500000001</v>
      </c>
      <c r="I60" s="41" t="s">
        <v>97</v>
      </c>
    </row>
    <row r="61" spans="1:9">
      <c r="A61" s="86">
        <f>fossil!A39</f>
        <v>8877264</v>
      </c>
      <c r="B61" s="87">
        <f>fossil!B39</f>
        <v>0.12611402599999999</v>
      </c>
      <c r="C61" s="86">
        <f>'80°C'!A39</f>
        <v>720</v>
      </c>
      <c r="D61" s="87">
        <f>'80°C'!B39</f>
        <v>0.193894764</v>
      </c>
      <c r="E61" s="88">
        <f>'110°C'!A39</f>
        <v>480</v>
      </c>
      <c r="F61" s="89">
        <f>'110°C'!B39</f>
        <v>0.33807408700000002</v>
      </c>
      <c r="G61" s="90">
        <f>'140°C'!A39</f>
        <v>96</v>
      </c>
      <c r="H61" s="91">
        <f>'140°C'!B39</f>
        <v>0.31659694999999999</v>
      </c>
      <c r="I61" s="41" t="s">
        <v>97</v>
      </c>
    </row>
    <row r="62" spans="1:9">
      <c r="A62" s="86">
        <f>fossil!A40</f>
        <v>8877264</v>
      </c>
      <c r="B62" s="87">
        <f>fossil!B40</f>
        <v>0.15909978499999999</v>
      </c>
      <c r="C62" s="86">
        <f>'80°C'!A40</f>
        <v>720</v>
      </c>
      <c r="D62" s="87">
        <f>'80°C'!B40</f>
        <v>0.188969838</v>
      </c>
      <c r="E62" s="88">
        <f>'110°C'!A40</f>
        <v>480</v>
      </c>
      <c r="F62" s="89">
        <f>'110°C'!B40</f>
        <v>0.34321253499999999</v>
      </c>
      <c r="G62" s="90">
        <f>'140°C'!A40</f>
        <v>96</v>
      </c>
      <c r="H62" s="91">
        <f>'140°C'!B40</f>
        <v>0.279744997</v>
      </c>
      <c r="I62" s="41" t="s">
        <v>97</v>
      </c>
    </row>
    <row r="63" spans="1:9">
      <c r="A63" s="86">
        <f>fossil!A41</f>
        <v>5807064</v>
      </c>
      <c r="B63" s="87">
        <f>fossil!B41</f>
        <v>0.11076357100000001</v>
      </c>
      <c r="C63"/>
      <c r="D63"/>
      <c r="E63"/>
      <c r="F63"/>
      <c r="G63" s="90">
        <f>'140°C'!A41</f>
        <v>120</v>
      </c>
      <c r="H63" s="91">
        <f>'140°C'!B41</f>
        <v>0.31528900900000001</v>
      </c>
      <c r="I63" s="41" t="s">
        <v>97</v>
      </c>
    </row>
    <row r="64" spans="1:9">
      <c r="A64" s="86">
        <f>fossil!A42</f>
        <v>5807064</v>
      </c>
      <c r="B64" s="87">
        <f>fossil!B42</f>
        <v>0.183275774</v>
      </c>
      <c r="C64"/>
      <c r="D64"/>
      <c r="E64"/>
      <c r="F64"/>
      <c r="G64" s="90">
        <f>'140°C'!A42</f>
        <v>120</v>
      </c>
      <c r="H64" s="91">
        <f>'140°C'!B42</f>
        <v>0.30389258899999999</v>
      </c>
      <c r="I64" s="41" t="s">
        <v>97</v>
      </c>
    </row>
    <row r="65" spans="1:9">
      <c r="A65" s="86">
        <f>fossil!A43</f>
        <v>5807064</v>
      </c>
      <c r="B65" s="87">
        <f>fossil!B43</f>
        <v>0.12410433999999999</v>
      </c>
      <c r="C65"/>
      <c r="D65"/>
      <c r="E65"/>
      <c r="F65"/>
      <c r="G65" s="90">
        <f>'140°C'!A43</f>
        <v>1</v>
      </c>
      <c r="H65" s="91">
        <f>'140°C'!B43</f>
        <v>0.21295556600000001</v>
      </c>
      <c r="I65" s="41" t="s">
        <v>99</v>
      </c>
    </row>
    <row r="66" spans="1:9">
      <c r="A66" s="86">
        <f>fossil!A44</f>
        <v>5807064</v>
      </c>
      <c r="B66" s="87">
        <f>fossil!B44</f>
        <v>0.119296999</v>
      </c>
      <c r="C66"/>
      <c r="D66"/>
      <c r="E66"/>
      <c r="F66"/>
      <c r="G66" s="90">
        <f>'140°C'!A44</f>
        <v>1</v>
      </c>
      <c r="H66" s="91">
        <f>'140°C'!B44</f>
        <v>0.21121648700000001</v>
      </c>
      <c r="I66" s="41" t="s">
        <v>99</v>
      </c>
    </row>
    <row r="67" spans="1:9">
      <c r="A67" s="86">
        <f>fossil!A45</f>
        <v>8877264</v>
      </c>
      <c r="B67" s="87">
        <f>fossil!B45</f>
        <v>0.120636329</v>
      </c>
      <c r="C67"/>
      <c r="D67"/>
      <c r="E67"/>
      <c r="F67"/>
      <c r="G67" s="90">
        <f>'140°C'!A45</f>
        <v>2</v>
      </c>
      <c r="H67" s="91">
        <f>'140°C'!B45</f>
        <v>0.36413579699999998</v>
      </c>
      <c r="I67" s="41" t="s">
        <v>99</v>
      </c>
    </row>
    <row r="68" spans="1:9">
      <c r="A68" s="86">
        <f>fossil!A46</f>
        <v>8877264</v>
      </c>
      <c r="B68" s="87">
        <f>fossil!B46</f>
        <v>0.125606776</v>
      </c>
      <c r="C68"/>
      <c r="D68"/>
      <c r="E68"/>
      <c r="F68"/>
      <c r="G68" s="90">
        <f>'140°C'!A46</f>
        <v>2</v>
      </c>
      <c r="H68" s="91">
        <f>'140°C'!B46</f>
        <v>0.38137932699999999</v>
      </c>
      <c r="I68" s="41" t="s">
        <v>99</v>
      </c>
    </row>
    <row r="69" spans="1:9">
      <c r="A69" s="86">
        <f>fossil!A47</f>
        <v>8877264</v>
      </c>
      <c r="B69" s="87">
        <f>fossil!B47</f>
        <v>0.11759409699999999</v>
      </c>
      <c r="C69"/>
      <c r="D69"/>
      <c r="E69"/>
      <c r="F69"/>
      <c r="G69" s="90">
        <f>'140°C'!A47</f>
        <v>4</v>
      </c>
      <c r="H69" s="91">
        <f>'140°C'!B47</f>
        <v>0.59175899499999995</v>
      </c>
      <c r="I69" s="41" t="s">
        <v>99</v>
      </c>
    </row>
    <row r="70" spans="1:9">
      <c r="A70" s="86">
        <f>fossil!A48</f>
        <v>9973764</v>
      </c>
      <c r="B70" s="87">
        <f>fossil!B48</f>
        <v>0.118773508</v>
      </c>
      <c r="C70"/>
      <c r="D70"/>
      <c r="E70"/>
      <c r="F70"/>
      <c r="G70" s="90">
        <f>'140°C'!A48</f>
        <v>4</v>
      </c>
      <c r="H70" s="91">
        <f>'140°C'!B48</f>
        <v>0.59589973399999996</v>
      </c>
      <c r="I70" s="41" t="s">
        <v>99</v>
      </c>
    </row>
    <row r="71" spans="1:9">
      <c r="A71" s="86">
        <f>fossil!A49</f>
        <v>9973764</v>
      </c>
      <c r="B71" s="87">
        <f>fossil!B49</f>
        <v>0.120283312</v>
      </c>
      <c r="C71"/>
      <c r="D71"/>
      <c r="E71"/>
      <c r="F71"/>
      <c r="G71" s="90">
        <f>'140°C'!A49</f>
        <v>6</v>
      </c>
      <c r="H71" s="91">
        <f>'140°C'!B49</f>
        <v>0.66437697299999998</v>
      </c>
      <c r="I71" s="41" t="s">
        <v>99</v>
      </c>
    </row>
    <row r="72" spans="1:9">
      <c r="A72" s="86">
        <f>fossil!A50</f>
        <v>9272004</v>
      </c>
      <c r="B72" s="87">
        <f>fossil!B50</f>
        <v>0.117908685</v>
      </c>
      <c r="C72"/>
      <c r="D72"/>
      <c r="E72"/>
      <c r="F72"/>
      <c r="G72" s="90">
        <f>'140°C'!A50</f>
        <v>6</v>
      </c>
      <c r="H72" s="91">
        <f>'140°C'!B50</f>
        <v>0.65146654999999998</v>
      </c>
      <c r="I72" s="41" t="s">
        <v>99</v>
      </c>
    </row>
    <row r="73" spans="1:9">
      <c r="A73" s="86">
        <f>fossil!A51</f>
        <v>9272004</v>
      </c>
      <c r="B73" s="87">
        <f>fossil!B51</f>
        <v>0.116498615</v>
      </c>
      <c r="C73"/>
      <c r="D73"/>
      <c r="E73"/>
      <c r="G73" s="90">
        <f>'140°C'!A51</f>
        <v>8</v>
      </c>
      <c r="H73" s="91">
        <f>'140°C'!B51</f>
        <v>0.62759523100000003</v>
      </c>
      <c r="I73" s="41" t="s">
        <v>99</v>
      </c>
    </row>
    <row r="74" spans="1:9">
      <c r="A74" s="86">
        <f>fossil!A52</f>
        <v>9272004</v>
      </c>
      <c r="B74" s="87">
        <f>fossil!B52</f>
        <v>0.12855353899999999</v>
      </c>
      <c r="C74"/>
      <c r="D74"/>
      <c r="E74"/>
      <c r="G74" s="90">
        <f>'140°C'!A52</f>
        <v>8</v>
      </c>
      <c r="H74" s="91">
        <f>'140°C'!B52</f>
        <v>0.61178045999999997</v>
      </c>
      <c r="I74" s="41" t="s">
        <v>99</v>
      </c>
    </row>
    <row r="75" spans="1:9">
      <c r="A75" s="86">
        <f>fossil!A53</f>
        <v>9272004</v>
      </c>
      <c r="B75" s="87">
        <f>fossil!B53</f>
        <v>0.125533649</v>
      </c>
      <c r="C75"/>
      <c r="D75"/>
      <c r="E75"/>
      <c r="G75" s="90">
        <f>'140°C'!A53</f>
        <v>24</v>
      </c>
      <c r="H75" s="91">
        <f>'140°C'!B53</f>
        <v>0.46795914799999999</v>
      </c>
      <c r="I75" s="41" t="s">
        <v>99</v>
      </c>
    </row>
    <row r="76" spans="1:9">
      <c r="A76" s="86">
        <f>fossil!A54</f>
        <v>9272004</v>
      </c>
      <c r="B76" s="87">
        <f>fossil!B54</f>
        <v>0.114118426</v>
      </c>
      <c r="C76"/>
      <c r="D76"/>
      <c r="E76"/>
      <c r="G76" s="90">
        <f>'140°C'!A54</f>
        <v>24</v>
      </c>
      <c r="H76" s="91">
        <f>'140°C'!B54</f>
        <v>0.48120642200000002</v>
      </c>
      <c r="I76" s="41" t="s">
        <v>99</v>
      </c>
    </row>
    <row r="77" spans="1:9">
      <c r="A77" s="86">
        <f>fossil!A55</f>
        <v>9272004</v>
      </c>
      <c r="B77" s="87">
        <f>fossil!B55</f>
        <v>0.128723851</v>
      </c>
      <c r="C77"/>
      <c r="D77"/>
      <c r="E77"/>
      <c r="G77" s="90">
        <f>'140°C'!A55</f>
        <v>48</v>
      </c>
      <c r="H77" s="91">
        <f>'140°C'!B55</f>
        <v>0.35581639399999998</v>
      </c>
      <c r="I77" s="41" t="s">
        <v>99</v>
      </c>
    </row>
    <row r="78" spans="1:9">
      <c r="A78" s="86">
        <f>fossil!A56</f>
        <v>9272004</v>
      </c>
      <c r="B78" s="87">
        <f>fossil!B56</f>
        <v>0.127302361</v>
      </c>
      <c r="C78"/>
      <c r="D78"/>
      <c r="E78"/>
      <c r="G78" s="90">
        <f>'140°C'!A56</f>
        <v>48</v>
      </c>
      <c r="H78" s="91">
        <f>'140°C'!B56</f>
        <v>0.39722217799999998</v>
      </c>
      <c r="I78" s="41" t="s">
        <v>99</v>
      </c>
    </row>
    <row r="79" spans="1:9">
      <c r="A79" s="86">
        <f>fossil!A57</f>
        <v>8877264</v>
      </c>
      <c r="B79" s="87">
        <f>fossil!B57</f>
        <v>0.12269361500000001</v>
      </c>
      <c r="C79"/>
      <c r="D79"/>
      <c r="E79"/>
      <c r="G79" s="90">
        <f>'140°C'!A57</f>
        <v>72</v>
      </c>
      <c r="H79" s="91">
        <f>'140°C'!B57</f>
        <v>0.41817756699999997</v>
      </c>
      <c r="I79" s="41" t="s">
        <v>99</v>
      </c>
    </row>
    <row r="80" spans="1:9">
      <c r="A80" s="86">
        <f>fossil!A58</f>
        <v>5807064</v>
      </c>
      <c r="B80" s="87">
        <f>fossil!B58</f>
        <v>0.110225034</v>
      </c>
      <c r="C80"/>
      <c r="D80"/>
      <c r="E80"/>
      <c r="G80" s="90">
        <f>'140°C'!A58</f>
        <v>72</v>
      </c>
      <c r="H80" s="91">
        <f>'140°C'!B58</f>
        <v>0.46324996800000001</v>
      </c>
      <c r="I80" s="41" t="s">
        <v>99</v>
      </c>
    </row>
    <row r="81" spans="1:9">
      <c r="A81" s="86">
        <f>fossil!A59</f>
        <v>5807064</v>
      </c>
      <c r="B81" s="87">
        <f>fossil!B59</f>
        <v>0.124388859</v>
      </c>
      <c r="C81"/>
      <c r="D81"/>
      <c r="E81"/>
      <c r="G81" s="90">
        <f>'140°C'!A59</f>
        <v>96</v>
      </c>
      <c r="H81" s="91">
        <f>'140°C'!B59</f>
        <v>0.42041869199999998</v>
      </c>
      <c r="I81" s="41" t="s">
        <v>99</v>
      </c>
    </row>
    <row r="82" spans="1:9">
      <c r="A82" s="86">
        <f>fossil!A60</f>
        <v>5807064</v>
      </c>
      <c r="B82" s="87">
        <f>fossil!B60</f>
        <v>0.12088613500000001</v>
      </c>
      <c r="C82"/>
      <c r="D82"/>
      <c r="E82"/>
      <c r="G82" s="90">
        <f>'140°C'!A60</f>
        <v>96</v>
      </c>
      <c r="H82" s="91">
        <f>'140°C'!B60</f>
        <v>0.42735381</v>
      </c>
      <c r="I82" s="41" t="s">
        <v>99</v>
      </c>
    </row>
    <row r="83" spans="1:9">
      <c r="A83" s="86">
        <f>fossil!A61</f>
        <v>8877264</v>
      </c>
      <c r="B83" s="87">
        <f>fossil!B61</f>
        <v>0.1242490586716266</v>
      </c>
      <c r="C83"/>
      <c r="D83"/>
      <c r="E83"/>
      <c r="G83" s="90">
        <f>'140°C'!A61</f>
        <v>120</v>
      </c>
      <c r="H83" s="91">
        <f>'140°C'!B61</f>
        <v>0.42516980599999998</v>
      </c>
      <c r="I83" s="41" t="s">
        <v>99</v>
      </c>
    </row>
    <row r="84" spans="1:9">
      <c r="A84" s="86">
        <f>fossil!A62</f>
        <v>8877264</v>
      </c>
      <c r="B84" s="87">
        <f>fossil!B62</f>
        <v>0.12583875883537896</v>
      </c>
      <c r="G84" s="90">
        <f>'140°C'!A62</f>
        <v>120</v>
      </c>
      <c r="H84" s="91">
        <f>'140°C'!B62</f>
        <v>0.44294504600000001</v>
      </c>
      <c r="I84" s="41" t="s">
        <v>99</v>
      </c>
    </row>
    <row r="85" spans="1:9">
      <c r="A85" s="86">
        <f>fossil!A63</f>
        <v>8877264</v>
      </c>
      <c r="B85" s="87">
        <f>fossil!B63</f>
        <v>0.12543064780762589</v>
      </c>
      <c r="G85" s="90">
        <f>'140°C'!A63</f>
        <v>1</v>
      </c>
      <c r="H85" s="91">
        <f>'140°C'!B63</f>
        <v>0.197447131</v>
      </c>
      <c r="I85" s="41" t="s">
        <v>99</v>
      </c>
    </row>
    <row r="86" spans="1:9">
      <c r="A86" s="86">
        <f>fossil!A64</f>
        <v>8877264</v>
      </c>
      <c r="B86" s="87">
        <f>fossil!B64</f>
        <v>0.11704220352643417</v>
      </c>
      <c r="G86" s="90">
        <f>'140°C'!A64</f>
        <v>1</v>
      </c>
      <c r="H86" s="91">
        <f>'140°C'!B64</f>
        <v>0.203367463</v>
      </c>
      <c r="I86" s="41" t="s">
        <v>99</v>
      </c>
    </row>
    <row r="87" spans="1:9">
      <c r="A87" s="86">
        <f>fossil!A65</f>
        <v>8877264</v>
      </c>
      <c r="B87" s="87">
        <f>fossil!B65</f>
        <v>0.13266099064634296</v>
      </c>
      <c r="G87" s="90">
        <f>'140°C'!A65</f>
        <v>2</v>
      </c>
      <c r="H87" s="91">
        <f>'140°C'!B65</f>
        <v>0.35789860800000001</v>
      </c>
      <c r="I87" s="41" t="s">
        <v>99</v>
      </c>
    </row>
    <row r="88" spans="1:9">
      <c r="A88" s="86">
        <f>fossil!A66</f>
        <v>8877264</v>
      </c>
      <c r="B88" s="87">
        <f>fossil!B66</f>
        <v>0.12967150127844848</v>
      </c>
      <c r="G88" s="90">
        <f>'140°C'!A66</f>
        <v>2</v>
      </c>
      <c r="H88" s="91">
        <f>'140°C'!B66</f>
        <v>0.35368140300000001</v>
      </c>
      <c r="I88" s="41" t="s">
        <v>99</v>
      </c>
    </row>
    <row r="89" spans="1:9">
      <c r="A89" s="86">
        <f>fossil!A67</f>
        <v>8877264</v>
      </c>
      <c r="B89" s="87">
        <f>fossil!B67</f>
        <v>0.14120870128157123</v>
      </c>
      <c r="G89" s="90">
        <f>'140°C'!A67</f>
        <v>4</v>
      </c>
      <c r="H89" s="91">
        <f>'140°C'!B67</f>
        <v>0.61467385500000005</v>
      </c>
      <c r="I89" s="41" t="s">
        <v>99</v>
      </c>
    </row>
    <row r="90" spans="1:9">
      <c r="A90" s="86">
        <f>fossil!A68</f>
        <v>8877264</v>
      </c>
      <c r="B90" s="87">
        <f>fossil!B68</f>
        <v>0.13874838993434074</v>
      </c>
      <c r="G90" s="90">
        <f>'140°C'!A68</f>
        <v>4</v>
      </c>
      <c r="H90" s="91">
        <f>'140°C'!B68</f>
        <v>0.56729380399999996</v>
      </c>
      <c r="I90" s="41" t="s">
        <v>99</v>
      </c>
    </row>
    <row r="91" spans="1:9">
      <c r="A91" s="86">
        <f>fossil!A69</f>
        <v>8877264</v>
      </c>
      <c r="B91" s="87">
        <f>fossil!B69</f>
        <v>0.11872273399259903</v>
      </c>
      <c r="G91" s="90">
        <f>'140°C'!A69</f>
        <v>6</v>
      </c>
      <c r="H91" s="91">
        <f>'140°C'!B69</f>
        <v>0.66773143999999995</v>
      </c>
      <c r="I91" s="41" t="s">
        <v>99</v>
      </c>
    </row>
    <row r="92" spans="1:9">
      <c r="A92" s="86">
        <f>fossil!A70</f>
        <v>8877264</v>
      </c>
      <c r="B92" s="87">
        <f>fossil!B70</f>
        <v>0.1239069653257243</v>
      </c>
      <c r="G92" s="90">
        <f>'140°C'!A70</f>
        <v>6</v>
      </c>
      <c r="H92" s="91">
        <f>'140°C'!B70</f>
        <v>0.63831039899999997</v>
      </c>
      <c r="I92" s="41" t="s">
        <v>99</v>
      </c>
    </row>
    <row r="93" spans="1:9">
      <c r="A93" s="86">
        <f>fossil!A71</f>
        <v>8877264</v>
      </c>
      <c r="B93" s="87">
        <f>fossil!B71</f>
        <v>0.12989742100725318</v>
      </c>
      <c r="G93" s="90">
        <f>'140°C'!A71</f>
        <v>8</v>
      </c>
      <c r="H93" s="91">
        <f>'140°C'!B71</f>
        <v>0.62730364800000005</v>
      </c>
      <c r="I93" s="41" t="s">
        <v>99</v>
      </c>
    </row>
    <row r="94" spans="1:9">
      <c r="A94" s="86">
        <f>fossil!A72</f>
        <v>8877264</v>
      </c>
      <c r="B94" s="87">
        <f>fossil!B72</f>
        <v>0.1317839951230394</v>
      </c>
      <c r="G94" s="90">
        <f>'140°C'!A72</f>
        <v>8</v>
      </c>
      <c r="H94" s="91">
        <f>'140°C'!B72</f>
        <v>0.65895949200000004</v>
      </c>
      <c r="I94" s="41" t="s">
        <v>99</v>
      </c>
    </row>
    <row r="95" spans="1:9">
      <c r="A95" s="86">
        <f>fossil!A73</f>
        <v>8877264</v>
      </c>
      <c r="B95" s="87">
        <f>fossil!B73</f>
        <v>0.12290619255495394</v>
      </c>
      <c r="G95" s="90">
        <f>'140°C'!A73</f>
        <v>24</v>
      </c>
      <c r="H95" s="91">
        <f>'140°C'!B73</f>
        <v>0.45913158199999998</v>
      </c>
      <c r="I95" s="41" t="s">
        <v>99</v>
      </c>
    </row>
    <row r="96" spans="1:9">
      <c r="A96" s="86">
        <f>fossil!A74</f>
        <v>8877264</v>
      </c>
      <c r="B96" s="87">
        <f>fossil!B74</f>
        <v>0.1212420063742627</v>
      </c>
      <c r="G96" s="90">
        <f>'140°C'!A74</f>
        <v>24</v>
      </c>
      <c r="H96" s="91">
        <f>'140°C'!B74</f>
        <v>0.492196523</v>
      </c>
      <c r="I96" s="41" t="s">
        <v>99</v>
      </c>
    </row>
    <row r="97" spans="1:9">
      <c r="A97" s="86">
        <f>fossil!A75</f>
        <v>8877264</v>
      </c>
      <c r="B97" s="87">
        <f>fossil!B75</f>
        <v>0.12497041563576951</v>
      </c>
      <c r="G97" s="90">
        <f>'140°C'!A75</f>
        <v>48</v>
      </c>
      <c r="H97" s="91">
        <f>'140°C'!B75</f>
        <v>0.33616175700000001</v>
      </c>
      <c r="I97" s="41" t="s">
        <v>99</v>
      </c>
    </row>
    <row r="98" spans="1:9">
      <c r="A98" s="86">
        <f>fossil!A76</f>
        <v>8877264</v>
      </c>
      <c r="B98" s="87">
        <f>fossil!B76</f>
        <v>0.11948510348529801</v>
      </c>
      <c r="G98" s="90">
        <f>'140°C'!A76</f>
        <v>48</v>
      </c>
      <c r="H98" s="91">
        <f>'140°C'!B76</f>
        <v>0.33865872499999999</v>
      </c>
      <c r="I98" s="41" t="s">
        <v>99</v>
      </c>
    </row>
    <row r="99" spans="1:9">
      <c r="A99" s="86">
        <f>fossil!A77</f>
        <v>8877264</v>
      </c>
      <c r="B99" s="87">
        <f>fossil!B77</f>
        <v>0.11806138011376657</v>
      </c>
      <c r="G99" s="90">
        <f>'140°C'!A77</f>
        <v>48</v>
      </c>
      <c r="H99" s="91">
        <f>'140°C'!B77</f>
        <v>0.37149892499999998</v>
      </c>
      <c r="I99" s="41" t="s">
        <v>99</v>
      </c>
    </row>
    <row r="100" spans="1:9">
      <c r="A100" s="86">
        <f>fossil!A78</f>
        <v>8877264</v>
      </c>
      <c r="B100" s="87">
        <f>fossil!B78</f>
        <v>0.12761091578637182</v>
      </c>
      <c r="G100" s="90">
        <f>'140°C'!A78</f>
        <v>48</v>
      </c>
      <c r="H100" s="91">
        <f>'140°C'!B78</f>
        <v>0.31890843699999999</v>
      </c>
      <c r="I100" s="41" t="s">
        <v>99</v>
      </c>
    </row>
    <row r="101" spans="1:9">
      <c r="A101" s="86">
        <f>fossil!A79</f>
        <v>8877264</v>
      </c>
      <c r="B101" s="87">
        <f>fossil!B79</f>
        <v>0.12137931098300719</v>
      </c>
      <c r="G101" s="90">
        <f>'140°C'!A79</f>
        <v>72</v>
      </c>
      <c r="H101" s="91">
        <f>'140°C'!B79</f>
        <v>0.27168120899999998</v>
      </c>
      <c r="I101" s="41" t="s">
        <v>99</v>
      </c>
    </row>
    <row r="102" spans="1:9">
      <c r="A102" s="86">
        <f>fossil!A80</f>
        <v>8877264</v>
      </c>
      <c r="B102" s="87">
        <f>fossil!B80</f>
        <v>0.11991255975293763</v>
      </c>
      <c r="G102" s="90">
        <f>'140°C'!A80</f>
        <v>96</v>
      </c>
      <c r="H102" s="91">
        <f>'140°C'!B80</f>
        <v>0.24118761999999999</v>
      </c>
      <c r="I102" s="41" t="s">
        <v>99</v>
      </c>
    </row>
    <row r="103" spans="1:9">
      <c r="A103" s="86">
        <f>fossil!A81</f>
        <v>8877264</v>
      </c>
      <c r="B103" s="87">
        <f>fossil!B81</f>
        <v>0.12963029199274415</v>
      </c>
      <c r="G103" s="90">
        <f>'140°C'!A81</f>
        <v>96</v>
      </c>
      <c r="H103" s="91">
        <f>'140°C'!B81</f>
        <v>0.27894740600000001</v>
      </c>
      <c r="I103" s="41" t="s">
        <v>99</v>
      </c>
    </row>
    <row r="104" spans="1:9">
      <c r="A104" s="86">
        <f>fossil!A82</f>
        <v>8877264</v>
      </c>
      <c r="B104" s="87">
        <f>fossil!B82</f>
        <v>0.12991263108760995</v>
      </c>
      <c r="G104" s="90">
        <f>'140°C'!A82</f>
        <v>120</v>
      </c>
      <c r="H104" s="91">
        <f>'140°C'!B82</f>
        <v>0.25446742999999999</v>
      </c>
      <c r="I104" s="41" t="s">
        <v>99</v>
      </c>
    </row>
    <row r="105" spans="1:9">
      <c r="A105" s="86">
        <f>fossil!A83</f>
        <v>5149164</v>
      </c>
      <c r="B105" s="87">
        <f>fossil!B83</f>
        <v>0.13637245908787066</v>
      </c>
      <c r="G105" s="90">
        <f>'140°C'!A83</f>
        <v>120</v>
      </c>
      <c r="H105" s="91">
        <f>'140°C'!B83</f>
        <v>0.251213468</v>
      </c>
      <c r="I105" s="41" t="s">
        <v>99</v>
      </c>
    </row>
    <row r="106" spans="1:9">
      <c r="A106" s="86">
        <f>fossil!A84</f>
        <v>5149164</v>
      </c>
      <c r="B106" s="87">
        <f>fossil!B84</f>
        <v>0.12774709053996228</v>
      </c>
      <c r="G106" s="90">
        <f>'140°C'!A84</f>
        <v>1</v>
      </c>
      <c r="H106" s="91">
        <f>'140°C'!B84</f>
        <v>0.22269934199999999</v>
      </c>
      <c r="I106" s="41" t="s">
        <v>99</v>
      </c>
    </row>
    <row r="107" spans="1:9">
      <c r="A107" s="86">
        <f>fossil!A85</f>
        <v>5149164</v>
      </c>
      <c r="B107" s="87">
        <f>fossil!B85</f>
        <v>0.11560712281041702</v>
      </c>
      <c r="G107" s="90">
        <f>'140°C'!A85</f>
        <v>1</v>
      </c>
      <c r="H107" s="91">
        <f>'140°C'!B85</f>
        <v>0.29218197000000001</v>
      </c>
      <c r="I107" s="41" t="s">
        <v>99</v>
      </c>
    </row>
    <row r="108" spans="1:9">
      <c r="A108" s="86">
        <f>fossil!A86</f>
        <v>5149164</v>
      </c>
      <c r="B108" s="87">
        <f>fossil!B86</f>
        <v>0.1421534121433671</v>
      </c>
      <c r="G108" s="90">
        <f>'140°C'!A86</f>
        <v>2</v>
      </c>
      <c r="H108" s="91">
        <f>'140°C'!B86</f>
        <v>0.380873874</v>
      </c>
      <c r="I108" s="41" t="s">
        <v>99</v>
      </c>
    </row>
    <row r="109" spans="1:9">
      <c r="A109" s="86">
        <f>fossil!A87</f>
        <v>5149164</v>
      </c>
      <c r="B109" s="87">
        <f>fossil!B87</f>
        <v>0.12083780499739043</v>
      </c>
      <c r="G109" s="90">
        <f>'140°C'!A87</f>
        <v>2</v>
      </c>
      <c r="H109" s="91">
        <f>'140°C'!B87</f>
        <v>0.37919752000000001</v>
      </c>
      <c r="I109" s="41" t="s">
        <v>99</v>
      </c>
    </row>
    <row r="110" spans="1:9">
      <c r="A110" s="86">
        <f>fossil!A88</f>
        <v>5149164</v>
      </c>
      <c r="B110" s="87">
        <f>fossil!B88</f>
        <v>0.12347810600457093</v>
      </c>
      <c r="G110" s="90">
        <f>'140°C'!A88</f>
        <v>4</v>
      </c>
      <c r="H110" s="91">
        <f>'140°C'!B88</f>
        <v>0.59668137300000001</v>
      </c>
      <c r="I110" s="41" t="s">
        <v>99</v>
      </c>
    </row>
    <row r="111" spans="1:9">
      <c r="A111" s="86">
        <f>fossil!A89</f>
        <v>4491264</v>
      </c>
      <c r="B111" s="87">
        <f>fossil!B89</f>
        <v>0.13896553502398165</v>
      </c>
      <c r="G111" s="90">
        <f>'140°C'!A89</f>
        <v>4</v>
      </c>
      <c r="H111" s="91">
        <f>'140°C'!B89</f>
        <v>0.61129270099999999</v>
      </c>
      <c r="I111" s="41" t="s">
        <v>99</v>
      </c>
    </row>
    <row r="112" spans="1:9">
      <c r="A112" s="86">
        <f>fossil!A90</f>
        <v>4491264</v>
      </c>
      <c r="B112" s="87">
        <f>fossil!B90</f>
        <v>0.14069241607499178</v>
      </c>
      <c r="G112" s="90">
        <f>'140°C'!A90</f>
        <v>6</v>
      </c>
      <c r="H112" s="91">
        <f>'140°C'!B90</f>
        <v>0.65537282399999996</v>
      </c>
      <c r="I112" s="41" t="s">
        <v>99</v>
      </c>
    </row>
    <row r="113" spans="1:9">
      <c r="A113" s="86">
        <f>fossil!A91</f>
        <v>4491264</v>
      </c>
      <c r="B113" s="87">
        <f>fossil!B91</f>
        <v>0.17128075933253617</v>
      </c>
      <c r="G113" s="90">
        <f>'140°C'!A91</f>
        <v>6</v>
      </c>
      <c r="H113" s="91">
        <f>'140°C'!B91</f>
        <v>0.68924357300000005</v>
      </c>
      <c r="I113" s="41" t="s">
        <v>99</v>
      </c>
    </row>
    <row r="114" spans="1:9">
      <c r="A114" s="86">
        <f>fossil!A92</f>
        <v>4491264</v>
      </c>
      <c r="B114" s="87">
        <f>fossil!B92</f>
        <v>0.12853934742426931</v>
      </c>
      <c r="G114" s="90">
        <f>'140°C'!A92</f>
        <v>8</v>
      </c>
      <c r="H114" s="91">
        <f>'140°C'!B92</f>
        <v>0.67834324999999995</v>
      </c>
      <c r="I114" s="41" t="s">
        <v>99</v>
      </c>
    </row>
    <row r="115" spans="1:9">
      <c r="A115" s="86">
        <f>fossil!A93</f>
        <v>4491264</v>
      </c>
      <c r="B115" s="87">
        <f>fossil!B93</f>
        <v>0.12195760464019302</v>
      </c>
      <c r="G115" s="90">
        <f>'140°C'!A93</f>
        <v>8</v>
      </c>
      <c r="H115" s="91">
        <f>'140°C'!B93</f>
        <v>0.68889076199999999</v>
      </c>
      <c r="I115" s="41" t="s">
        <v>99</v>
      </c>
    </row>
    <row r="116" spans="1:9">
      <c r="A116" s="86">
        <f>fossil!A94</f>
        <v>4491264</v>
      </c>
      <c r="B116" s="87">
        <f>fossil!B94</f>
        <v>0.14235063285945765</v>
      </c>
      <c r="G116" s="90">
        <f>'140°C'!A94</f>
        <v>24</v>
      </c>
      <c r="H116" s="91">
        <f>'140°C'!B94</f>
        <v>0.484690974</v>
      </c>
      <c r="I116" s="41" t="s">
        <v>99</v>
      </c>
    </row>
    <row r="117" spans="1:9">
      <c r="A117" s="86">
        <f>fossil!A95</f>
        <v>4491264</v>
      </c>
      <c r="B117" s="87">
        <f>fossil!B95</f>
        <v>0.11709558054782254</v>
      </c>
      <c r="G117" s="90">
        <f>'140°C'!A95</f>
        <v>24</v>
      </c>
      <c r="H117" s="91">
        <f>'140°C'!B95</f>
        <v>0.52956173699999998</v>
      </c>
      <c r="I117" s="41" t="s">
        <v>99</v>
      </c>
    </row>
    <row r="118" spans="1:9">
      <c r="A118" s="86">
        <f>fossil!A96</f>
        <v>4491264</v>
      </c>
      <c r="B118" s="87">
        <f>fossil!B96</f>
        <v>0.11399714295805974</v>
      </c>
      <c r="G118" s="90">
        <f>'140°C'!A96</f>
        <v>48</v>
      </c>
      <c r="H118" s="91">
        <f>'140°C'!B96</f>
        <v>0.37899434999999998</v>
      </c>
      <c r="I118" s="41" t="s">
        <v>99</v>
      </c>
    </row>
    <row r="119" spans="1:9">
      <c r="A119" s="86">
        <f>fossil!A97</f>
        <v>6464964</v>
      </c>
      <c r="B119" s="87">
        <f>fossil!B97</f>
        <v>0.13474452000799261</v>
      </c>
      <c r="G119" s="90">
        <f>'140°C'!A97</f>
        <v>48</v>
      </c>
      <c r="H119" s="91">
        <f>'140°C'!B97</f>
        <v>0.377336803</v>
      </c>
      <c r="I119" s="41" t="s">
        <v>99</v>
      </c>
    </row>
    <row r="120" spans="1:9">
      <c r="A120" s="86">
        <f>fossil!A98</f>
        <v>6464964</v>
      </c>
      <c r="B120" s="87">
        <f>fossil!B98</f>
        <v>0.12958836184289094</v>
      </c>
      <c r="G120" s="90">
        <f>'140°C'!A98</f>
        <v>48</v>
      </c>
      <c r="H120" s="91">
        <f>'140°C'!B98</f>
        <v>0.35584723899999998</v>
      </c>
      <c r="I120" s="41" t="s">
        <v>99</v>
      </c>
    </row>
    <row r="121" spans="1:9">
      <c r="A121" s="86">
        <f>fossil!A99</f>
        <v>6464964</v>
      </c>
      <c r="B121" s="87">
        <f>fossil!B99</f>
        <v>0.15331021275927534</v>
      </c>
      <c r="G121" s="90">
        <f>'140°C'!A99</f>
        <v>48</v>
      </c>
      <c r="H121" s="91">
        <f>'140°C'!B99</f>
        <v>0.33755882599999998</v>
      </c>
      <c r="I121" s="41" t="s">
        <v>99</v>
      </c>
    </row>
    <row r="122" spans="1:9">
      <c r="A122" s="86">
        <f>fossil!A100</f>
        <v>6464964</v>
      </c>
      <c r="B122" s="87">
        <f>fossil!B100</f>
        <v>0.1651422647998452</v>
      </c>
      <c r="G122" s="90">
        <f>'140°C'!A100</f>
        <v>72</v>
      </c>
      <c r="H122" s="91">
        <f>'140°C'!B100</f>
        <v>0.33764972500000001</v>
      </c>
      <c r="I122" s="41" t="s">
        <v>99</v>
      </c>
    </row>
    <row r="123" spans="1:9">
      <c r="A123" s="86">
        <f>fossil!A101</f>
        <v>8877264</v>
      </c>
      <c r="B123" s="87">
        <f>fossil!B101</f>
        <v>0.13168659132172664</v>
      </c>
      <c r="G123" s="90">
        <f>'140°C'!A101</f>
        <v>72</v>
      </c>
      <c r="H123" s="91">
        <f>'140°C'!B101</f>
        <v>0.31340045799999999</v>
      </c>
      <c r="I123" s="41" t="s">
        <v>99</v>
      </c>
    </row>
    <row r="124" spans="1:9">
      <c r="A124" s="86">
        <f>fossil!A102</f>
        <v>8877264</v>
      </c>
      <c r="B124" s="87">
        <f>fossil!B102</f>
        <v>0.13190205847379771</v>
      </c>
      <c r="G124" s="90">
        <f>'140°C'!A102</f>
        <v>96</v>
      </c>
      <c r="H124" s="91">
        <f>'140°C'!B102</f>
        <v>0.30349613600000003</v>
      </c>
      <c r="I124" s="41" t="s">
        <v>99</v>
      </c>
    </row>
    <row r="125" spans="1:9">
      <c r="A125" s="86">
        <f>fossil!A103</f>
        <v>11508864</v>
      </c>
      <c r="B125" s="87">
        <f>fossil!B103</f>
        <v>0.13587623185381648</v>
      </c>
      <c r="G125" s="90">
        <f>'140°C'!A103</f>
        <v>96</v>
      </c>
      <c r="H125" s="91">
        <f>'140°C'!B103</f>
        <v>0.31800704299999999</v>
      </c>
      <c r="I125" s="41" t="s">
        <v>99</v>
      </c>
    </row>
    <row r="126" spans="1:9">
      <c r="A126" s="86">
        <f>fossil!A104</f>
        <v>11508864</v>
      </c>
      <c r="B126" s="87">
        <f>fossil!B104</f>
        <v>0.12248182905203395</v>
      </c>
      <c r="G126" s="90">
        <f>'140°C'!A104</f>
        <v>120</v>
      </c>
      <c r="H126" s="91">
        <f>'140°C'!B104</f>
        <v>0.30224813299999997</v>
      </c>
      <c r="I126" s="41" t="s">
        <v>99</v>
      </c>
    </row>
    <row r="127" spans="1:9">
      <c r="A127" s="86">
        <f>fossil!A105</f>
        <v>11508864</v>
      </c>
      <c r="B127" s="87">
        <f>fossil!B105</f>
        <v>0.1234666781475898</v>
      </c>
      <c r="G127" s="90">
        <f>'140°C'!A105</f>
        <v>120</v>
      </c>
      <c r="H127" s="91">
        <f>'140°C'!B105</f>
        <v>0.29632543900000002</v>
      </c>
      <c r="I127" s="41" t="s">
        <v>99</v>
      </c>
    </row>
    <row r="128" spans="1:9">
      <c r="A128" s="86">
        <f>fossil!A106</f>
        <v>11508864</v>
      </c>
      <c r="B128" s="87">
        <f>fossil!B106</f>
        <v>0.12658078743600351</v>
      </c>
      <c r="G128"/>
      <c r="H128"/>
      <c r="I128"/>
    </row>
    <row r="129" spans="1:9">
      <c r="A129" s="86">
        <f>fossil!A107</f>
        <v>11508864</v>
      </c>
      <c r="B129" s="87">
        <f>fossil!B107</f>
        <v>0.10667793652223065</v>
      </c>
      <c r="G129"/>
      <c r="H129"/>
      <c r="I129"/>
    </row>
    <row r="130" spans="1:9">
      <c r="A130" s="86">
        <f>fossil!A108</f>
        <v>11508864</v>
      </c>
      <c r="B130" s="87">
        <f>fossil!B108</f>
        <v>0.12036194188011611</v>
      </c>
      <c r="G130"/>
      <c r="H130"/>
      <c r="I130"/>
    </row>
    <row r="131" spans="1:9">
      <c r="A131" s="86">
        <f>fossil!A109</f>
        <v>11508864</v>
      </c>
      <c r="B131" s="87">
        <f>fossil!B109</f>
        <v>0.12205803509831745</v>
      </c>
      <c r="G131"/>
      <c r="H131"/>
      <c r="I131"/>
    </row>
    <row r="132" spans="1:9">
      <c r="A132" s="86">
        <f>fossil!A110</f>
        <v>11508864</v>
      </c>
      <c r="B132" s="87">
        <f>fossil!B110</f>
        <v>0.11049927367586933</v>
      </c>
      <c r="G132"/>
      <c r="H132"/>
      <c r="I132"/>
    </row>
    <row r="133" spans="1:9">
      <c r="A133" s="86">
        <f>fossil!A111</f>
        <v>11508864</v>
      </c>
      <c r="B133" s="87">
        <f>fossil!B111</f>
        <v>0.10600869003962003</v>
      </c>
      <c r="G133"/>
      <c r="H133"/>
      <c r="I133"/>
    </row>
    <row r="134" spans="1:9">
      <c r="A134" s="86">
        <f>fossil!A112</f>
        <v>10631664</v>
      </c>
      <c r="B134" s="87">
        <f>fossil!B112</f>
        <v>9.6155244470057313E-2</v>
      </c>
      <c r="G134"/>
      <c r="H134"/>
      <c r="I134"/>
    </row>
    <row r="135" spans="1:9">
      <c r="A135" s="86">
        <f>fossil!A113</f>
        <v>9315864</v>
      </c>
      <c r="B135" s="87">
        <f>fossil!B113</f>
        <v>9.6323762747338212E-2</v>
      </c>
      <c r="G135"/>
      <c r="H135"/>
      <c r="I135"/>
    </row>
    <row r="136" spans="1:9">
      <c r="A136" s="86">
        <f>fossil!A114</f>
        <v>9315864</v>
      </c>
      <c r="B136" s="87">
        <f>fossil!B114</f>
        <v>8.9755472213344054E-2</v>
      </c>
      <c r="G136"/>
      <c r="H136"/>
      <c r="I136"/>
    </row>
    <row r="137" spans="1:9">
      <c r="A137" s="86">
        <f>fossil!A115</f>
        <v>9201828</v>
      </c>
      <c r="B137" s="87">
        <f>fossil!B115</f>
        <v>9.2803788255568689E-2</v>
      </c>
      <c r="G137"/>
      <c r="H137"/>
      <c r="I137"/>
    </row>
    <row r="138" spans="1:9">
      <c r="A138" s="86">
        <f>fossil!A116</f>
        <v>9315864</v>
      </c>
      <c r="B138" s="87">
        <f>fossil!B116</f>
        <v>9.1796019621858127E-2</v>
      </c>
      <c r="G138" s="49"/>
      <c r="H138" s="50"/>
    </row>
    <row r="139" spans="1:9">
      <c r="A139" s="86">
        <f>fossil!A117</f>
        <v>9315864</v>
      </c>
      <c r="B139" s="87">
        <f>fossil!B117</f>
        <v>0.10165144636951388</v>
      </c>
      <c r="G139" s="49"/>
      <c r="H139" s="50"/>
    </row>
    <row r="140" spans="1:9">
      <c r="A140" s="86">
        <f>fossil!A118</f>
        <v>9315864</v>
      </c>
      <c r="B140" s="87">
        <f>fossil!B118</f>
        <v>9.4029377552506163E-2</v>
      </c>
      <c r="G140" s="49"/>
      <c r="H140" s="50"/>
    </row>
    <row r="141" spans="1:9">
      <c r="A141" s="86"/>
      <c r="B141" s="87"/>
      <c r="G141" s="49"/>
      <c r="H141" s="50"/>
    </row>
    <row r="142" spans="1:9">
      <c r="A142" s="86"/>
      <c r="B142" s="87"/>
      <c r="G142" s="49"/>
      <c r="H142" s="50"/>
    </row>
    <row r="143" spans="1:9">
      <c r="A143" s="86"/>
      <c r="B143" s="87"/>
      <c r="G143" s="49"/>
      <c r="H143" s="50"/>
    </row>
    <row r="144" spans="1:9">
      <c r="G144" s="49"/>
      <c r="H144" s="50"/>
    </row>
    <row r="146" spans="1:28">
      <c r="A146" s="117" t="s">
        <v>6</v>
      </c>
      <c r="B146" s="22">
        <f>Z4</f>
        <v>9.9999999999999995E-8</v>
      </c>
      <c r="C146"/>
      <c r="D146"/>
      <c r="E146"/>
      <c r="F146"/>
      <c r="G146"/>
      <c r="I146" s="58">
        <f>AA4</f>
        <v>6.7935297703679738E-3</v>
      </c>
      <c r="J146" s="126"/>
      <c r="K146" s="126"/>
      <c r="L146" s="126"/>
      <c r="M146" s="126"/>
      <c r="N146" s="126"/>
      <c r="O146" s="16"/>
      <c r="P146" s="17">
        <v>1</v>
      </c>
      <c r="Q146" s="128"/>
      <c r="R146" s="128"/>
      <c r="S146" s="128"/>
      <c r="T146" s="128"/>
      <c r="U146" s="128"/>
      <c r="V146" s="16"/>
      <c r="W146" s="59">
        <f>AC4</f>
        <v>6.5091749248834381</v>
      </c>
    </row>
    <row r="147" spans="1:28">
      <c r="A147" s="97" t="s">
        <v>0</v>
      </c>
      <c r="B147" s="97" t="s">
        <v>14</v>
      </c>
      <c r="C147"/>
      <c r="D147"/>
      <c r="E147"/>
      <c r="F147"/>
      <c r="G147"/>
      <c r="H147" s="97" t="s">
        <v>35</v>
      </c>
      <c r="I147" s="98" t="s">
        <v>1</v>
      </c>
      <c r="J147" s="127"/>
      <c r="K147" s="127"/>
      <c r="L147" s="127"/>
      <c r="M147" s="127"/>
      <c r="N147" s="127"/>
      <c r="O147" s="97" t="s">
        <v>35</v>
      </c>
      <c r="P147" s="97" t="s">
        <v>2</v>
      </c>
      <c r="Q147" s="124"/>
      <c r="R147" s="124"/>
      <c r="S147" s="124"/>
      <c r="T147" s="124"/>
      <c r="U147" s="124"/>
      <c r="V147" s="97" t="s">
        <v>35</v>
      </c>
      <c r="W147" s="97" t="s">
        <v>3</v>
      </c>
    </row>
    <row r="148" spans="1:28">
      <c r="A148" s="129">
        <f t="shared" ref="A148:A179" si="12">LOG(A25*B$146)</f>
        <v>-9.6906538666098538E-2</v>
      </c>
      <c r="B148" s="130">
        <f t="shared" ref="B148:B211" si="13">B25</f>
        <v>0.77747840457671824</v>
      </c>
      <c r="C148" s="139" t="str">
        <f>fossil!J3</f>
        <v>2895ave</v>
      </c>
      <c r="D148" s="139" t="str">
        <f>fossil!K3</f>
        <v>RKH</v>
      </c>
      <c r="E148" s="139">
        <f>fossil!L3</f>
        <v>1</v>
      </c>
      <c r="F148" s="139" t="str">
        <f>fossil!M3</f>
        <v>H316</v>
      </c>
      <c r="G148" s="139">
        <f>fossil!N3</f>
        <v>0</v>
      </c>
      <c r="H148" s="51">
        <v>-1</v>
      </c>
      <c r="I148" s="106">
        <f>D25</f>
        <v>8.0048182999999995E-2</v>
      </c>
      <c r="J148" s="49">
        <f>'80°C'!J3</f>
        <v>2588</v>
      </c>
      <c r="K148" s="49">
        <f>'80°C'!K3</f>
        <v>0</v>
      </c>
      <c r="L148" s="49">
        <f>'80°C'!L3</f>
        <v>0</v>
      </c>
      <c r="M148" s="49" t="str">
        <f>'80°C'!M3</f>
        <v>G483</v>
      </c>
      <c r="N148" s="49" t="str">
        <f>'80°C'!N3</f>
        <v>NA</v>
      </c>
      <c r="O148" s="51">
        <v>-1</v>
      </c>
      <c r="P148" s="103">
        <f>F25</f>
        <v>8.0048182999999995E-2</v>
      </c>
      <c r="Q148" s="125">
        <f>'110°C'!J3</f>
        <v>2588</v>
      </c>
      <c r="R148" s="125">
        <f>'110°C'!K3</f>
        <v>0</v>
      </c>
      <c r="S148" s="125">
        <f>'110°C'!L3</f>
        <v>0</v>
      </c>
      <c r="T148" s="125" t="str">
        <f>'110°C'!M3</f>
        <v>G483</v>
      </c>
      <c r="U148" s="125" t="str">
        <f>'110°C'!N3</f>
        <v>NA</v>
      </c>
      <c r="V148" s="51">
        <v>-1</v>
      </c>
      <c r="W148" s="104">
        <f>H25</f>
        <v>8.0048182999999995E-2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129">
        <f t="shared" si="12"/>
        <v>-9.6906538666098538E-2</v>
      </c>
      <c r="B149" s="130">
        <f t="shared" si="13"/>
        <v>0.29776104030428657</v>
      </c>
      <c r="C149" s="139">
        <f>fossil!J4</f>
        <v>3960</v>
      </c>
      <c r="D149" s="139" t="str">
        <f>fossil!K4</f>
        <v>RKH</v>
      </c>
      <c r="E149" s="139">
        <f>fossil!L4</f>
        <v>1</v>
      </c>
      <c r="F149" s="139" t="str">
        <f>fossil!M4</f>
        <v>G483</v>
      </c>
      <c r="G149" s="139">
        <f>fossil!N4</f>
        <v>0</v>
      </c>
      <c r="H149" s="51">
        <v>-1</v>
      </c>
      <c r="I149" s="106">
        <f>D26</f>
        <v>8.0332810000000004E-2</v>
      </c>
      <c r="J149" s="49">
        <f>'80°C'!J4</f>
        <v>2588</v>
      </c>
      <c r="K149" s="49">
        <f>'80°C'!K4</f>
        <v>0</v>
      </c>
      <c r="L149" s="49">
        <f>'80°C'!L4</f>
        <v>0</v>
      </c>
      <c r="M149" s="49" t="str">
        <f>'80°C'!M4</f>
        <v>G483</v>
      </c>
      <c r="N149" s="49" t="str">
        <f>'80°C'!N4</f>
        <v>NA</v>
      </c>
      <c r="O149" s="51">
        <v>-1</v>
      </c>
      <c r="P149" s="103">
        <f>F26</f>
        <v>8.0332810000000004E-2</v>
      </c>
      <c r="Q149" s="125">
        <f>'110°C'!J4</f>
        <v>2588</v>
      </c>
      <c r="R149" s="125">
        <f>'110°C'!K4</f>
        <v>0</v>
      </c>
      <c r="S149" s="125">
        <f>'110°C'!L4</f>
        <v>0</v>
      </c>
      <c r="T149" s="125" t="str">
        <f>'110°C'!M4</f>
        <v>G483</v>
      </c>
      <c r="U149" s="125" t="str">
        <f>'110°C'!N4</f>
        <v>NA</v>
      </c>
      <c r="V149" s="51">
        <v>-1</v>
      </c>
      <c r="W149" s="104">
        <f>H26</f>
        <v>8.0332810000000004E-2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99">
        <f t="shared" si="12"/>
        <v>-9.6906538666098538E-2</v>
      </c>
      <c r="B150" s="100">
        <f t="shared" si="13"/>
        <v>0.10297858036633421</v>
      </c>
      <c r="C150" s="119">
        <f>fossil!J5</f>
        <v>3961</v>
      </c>
      <c r="D150" s="119" t="str">
        <f>fossil!K5</f>
        <v>RKH</v>
      </c>
      <c r="E150" s="119">
        <f>fossil!L5</f>
        <v>1</v>
      </c>
      <c r="F150" s="119" t="str">
        <f>fossil!M5</f>
        <v>G483</v>
      </c>
      <c r="G150" s="119">
        <f>fossil!N5</f>
        <v>0</v>
      </c>
      <c r="H150" s="51">
        <v>-1</v>
      </c>
      <c r="I150" s="106">
        <f>D27</f>
        <v>7.5590325999999999E-2</v>
      </c>
      <c r="J150" s="49">
        <f>'80°C'!J5</f>
        <v>2588</v>
      </c>
      <c r="K150" s="49">
        <f>'80°C'!K5</f>
        <v>0</v>
      </c>
      <c r="L150" s="49">
        <f>'80°C'!L5</f>
        <v>0</v>
      </c>
      <c r="M150" s="49" t="str">
        <f>'80°C'!M5</f>
        <v>H391</v>
      </c>
      <c r="N150" s="49" t="str">
        <f>'80°C'!N5</f>
        <v>nh4 contam</v>
      </c>
      <c r="O150" s="51">
        <v>-1</v>
      </c>
      <c r="P150" s="103">
        <f>F27</f>
        <v>7.5590325999999999E-2</v>
      </c>
      <c r="Q150" s="125">
        <f>'110°C'!J5</f>
        <v>2588</v>
      </c>
      <c r="R150" s="125">
        <f>'110°C'!K5</f>
        <v>0</v>
      </c>
      <c r="S150" s="125">
        <f>'110°C'!L5</f>
        <v>0</v>
      </c>
      <c r="T150" s="125" t="str">
        <f>'110°C'!M5</f>
        <v>H391</v>
      </c>
      <c r="U150" s="125" t="str">
        <f>'110°C'!N5</f>
        <v>nh4 contam</v>
      </c>
      <c r="V150" s="51">
        <v>-1</v>
      </c>
      <c r="W150" s="104">
        <f>H27</f>
        <v>7.5590325999999999E-2</v>
      </c>
      <c r="X150" s="41">
        <f>'140°C'!J5</f>
        <v>2588</v>
      </c>
      <c r="Y150" s="41">
        <f>'140°C'!K5</f>
        <v>0</v>
      </c>
      <c r="Z150" s="41">
        <f>'140°C'!L5</f>
        <v>0</v>
      </c>
      <c r="AA150" s="41" t="str">
        <f>'140°C'!M5</f>
        <v>H391</v>
      </c>
      <c r="AB150" s="41" t="str">
        <f>'140°C'!N5</f>
        <v>nh4 contam</v>
      </c>
    </row>
    <row r="151" spans="1:28">
      <c r="A151" s="99">
        <f t="shared" si="12"/>
        <v>-0.20442138335765836</v>
      </c>
      <c r="B151" s="100">
        <f t="shared" si="13"/>
        <v>0.15128308446740182</v>
      </c>
      <c r="C151" s="119" t="str">
        <f>fossil!J6</f>
        <v>2896ave</v>
      </c>
      <c r="D151" s="119" t="str">
        <f>fossil!K6</f>
        <v>RKH</v>
      </c>
      <c r="E151" s="119">
        <f>fossil!L6</f>
        <v>2</v>
      </c>
      <c r="F151" s="119" t="str">
        <f>fossil!M6</f>
        <v>H316</v>
      </c>
      <c r="G151" s="119">
        <f>fossil!N6</f>
        <v>0</v>
      </c>
      <c r="H151" s="51">
        <v>-1</v>
      </c>
      <c r="I151" s="106">
        <f t="shared" ref="I151:I185" si="14">D28</f>
        <v>7.6307937000000006E-2</v>
      </c>
      <c r="J151" s="49">
        <f>'80°C'!J6</f>
        <v>2588</v>
      </c>
      <c r="K151" s="49">
        <f>'80°C'!K6</f>
        <v>0</v>
      </c>
      <c r="L151" s="49">
        <f>'80°C'!L6</f>
        <v>0</v>
      </c>
      <c r="M151" s="49" t="str">
        <f>'80°C'!M6</f>
        <v>H391</v>
      </c>
      <c r="N151" s="49" t="str">
        <f>'80°C'!N6</f>
        <v>nh4 contam</v>
      </c>
      <c r="O151" s="51">
        <v>-1</v>
      </c>
      <c r="P151" s="103">
        <f t="shared" ref="P151:P185" si="15">F28</f>
        <v>7.6307937000000006E-2</v>
      </c>
      <c r="Q151" s="125">
        <f>'110°C'!J6</f>
        <v>2588</v>
      </c>
      <c r="R151" s="125">
        <f>'110°C'!K6</f>
        <v>0</v>
      </c>
      <c r="S151" s="125">
        <f>'110°C'!L6</f>
        <v>0</v>
      </c>
      <c r="T151" s="125" t="str">
        <f>'110°C'!M6</f>
        <v>H391</v>
      </c>
      <c r="U151" s="125" t="str">
        <f>'110°C'!N6</f>
        <v>nh4 contam</v>
      </c>
      <c r="V151" s="51">
        <v>-1</v>
      </c>
      <c r="W151" s="104">
        <f t="shared" ref="W151:W211" si="16">H28</f>
        <v>7.6307937000000006E-2</v>
      </c>
      <c r="X151" s="41">
        <f>'140°C'!J6</f>
        <v>2588</v>
      </c>
      <c r="Y151" s="41">
        <f>'140°C'!K6</f>
        <v>0</v>
      </c>
      <c r="Z151" s="41">
        <f>'140°C'!L6</f>
        <v>0</v>
      </c>
      <c r="AA151" s="41" t="str">
        <f>'140°C'!M6</f>
        <v>H391</v>
      </c>
      <c r="AB151" s="41" t="str">
        <f>'140°C'!N6</f>
        <v>nh4 contam</v>
      </c>
    </row>
    <row r="152" spans="1:28">
      <c r="A152" s="99">
        <f t="shared" si="12"/>
        <v>-0.20442138335765836</v>
      </c>
      <c r="B152" s="100">
        <f t="shared" si="13"/>
        <v>0.14603928658271481</v>
      </c>
      <c r="C152" s="119" t="str">
        <f>fossil!J7</f>
        <v>2897ave</v>
      </c>
      <c r="D152" s="119" t="str">
        <f>fossil!K7</f>
        <v>RKH</v>
      </c>
      <c r="E152" s="119">
        <f>fossil!L7</f>
        <v>2</v>
      </c>
      <c r="F152" s="119" t="str">
        <f>fossil!M7</f>
        <v>H316</v>
      </c>
      <c r="G152" s="119">
        <f>fossil!N7</f>
        <v>0</v>
      </c>
      <c r="H152" s="51">
        <v>-1</v>
      </c>
      <c r="I152" s="106">
        <f t="shared" si="14"/>
        <v>7.6585641999999995E-2</v>
      </c>
      <c r="J152" s="49">
        <f>'80°C'!J7</f>
        <v>2589</v>
      </c>
      <c r="K152" s="49">
        <f>'80°C'!K7</f>
        <v>0</v>
      </c>
      <c r="L152" s="49">
        <f>'80°C'!L7</f>
        <v>0</v>
      </c>
      <c r="M152" s="49" t="str">
        <f>'80°C'!M7</f>
        <v>H402</v>
      </c>
      <c r="N152" s="49" t="str">
        <f>'80°C'!N7</f>
        <v>NA</v>
      </c>
      <c r="O152" s="51">
        <v>-1</v>
      </c>
      <c r="P152" s="103">
        <f t="shared" si="15"/>
        <v>7.6585641999999995E-2</v>
      </c>
      <c r="Q152" s="125">
        <f>'110°C'!J7</f>
        <v>2589</v>
      </c>
      <c r="R152" s="125">
        <f>'110°C'!K7</f>
        <v>0</v>
      </c>
      <c r="S152" s="125">
        <f>'110°C'!L7</f>
        <v>0</v>
      </c>
      <c r="T152" s="125" t="str">
        <f>'110°C'!M7</f>
        <v>H402</v>
      </c>
      <c r="U152" s="125" t="str">
        <f>'110°C'!N7</f>
        <v>NA</v>
      </c>
      <c r="V152" s="51">
        <v>-1</v>
      </c>
      <c r="W152" s="104">
        <f t="shared" si="16"/>
        <v>7.6585641999999995E-2</v>
      </c>
      <c r="X152" s="41">
        <f>'140°C'!J7</f>
        <v>2589</v>
      </c>
      <c r="Y152" s="41">
        <f>'140°C'!K7</f>
        <v>0</v>
      </c>
      <c r="Z152" s="41">
        <f>'140°C'!L7</f>
        <v>0</v>
      </c>
      <c r="AA152" s="41" t="str">
        <f>'140°C'!M7</f>
        <v>H402</v>
      </c>
      <c r="AB152" s="41" t="str">
        <f>'140°C'!N7</f>
        <v>NA</v>
      </c>
    </row>
    <row r="153" spans="1:28">
      <c r="A153" s="99">
        <f t="shared" si="12"/>
        <v>-0.20442138335765836</v>
      </c>
      <c r="B153" s="100">
        <f t="shared" si="13"/>
        <v>0.16131088872408589</v>
      </c>
      <c r="C153" s="119" t="str">
        <f>fossil!J8</f>
        <v>2898ave</v>
      </c>
      <c r="D153" s="119" t="str">
        <f>fossil!K8</f>
        <v>RKH</v>
      </c>
      <c r="E153" s="119">
        <f>fossil!L8</f>
        <v>2</v>
      </c>
      <c r="F153" s="119" t="str">
        <f>fossil!M8</f>
        <v>H316</v>
      </c>
      <c r="G153" s="119">
        <f>fossil!N8</f>
        <v>0</v>
      </c>
      <c r="H153" s="51">
        <v>-1</v>
      </c>
      <c r="I153" s="106">
        <f t="shared" si="14"/>
        <v>7.7187108000000004E-2</v>
      </c>
      <c r="J153" s="49">
        <f>'80°C'!J8</f>
        <v>2589</v>
      </c>
      <c r="K153" s="49">
        <f>'80°C'!K8</f>
        <v>0</v>
      </c>
      <c r="L153" s="49">
        <f>'80°C'!L8</f>
        <v>0</v>
      </c>
      <c r="M153" s="49" t="str">
        <f>'80°C'!M8</f>
        <v>H402</v>
      </c>
      <c r="N153" s="49" t="str">
        <f>'80°C'!N8</f>
        <v>NA</v>
      </c>
      <c r="O153" s="51">
        <v>-1</v>
      </c>
      <c r="P153" s="103">
        <f t="shared" si="15"/>
        <v>7.7187108000000004E-2</v>
      </c>
      <c r="Q153" s="125">
        <f>'110°C'!J8</f>
        <v>2589</v>
      </c>
      <c r="R153" s="125">
        <f>'110°C'!K8</f>
        <v>0</v>
      </c>
      <c r="S153" s="125">
        <f>'110°C'!L8</f>
        <v>0</v>
      </c>
      <c r="T153" s="125" t="str">
        <f>'110°C'!M8</f>
        <v>H402</v>
      </c>
      <c r="U153" s="125" t="str">
        <f>'110°C'!N8</f>
        <v>NA</v>
      </c>
      <c r="V153" s="51">
        <v>-1</v>
      </c>
      <c r="W153" s="104">
        <f t="shared" si="16"/>
        <v>7.7187108000000004E-2</v>
      </c>
      <c r="X153" s="41">
        <f>'140°C'!J8</f>
        <v>2589</v>
      </c>
      <c r="Y153" s="41">
        <f>'140°C'!K8</f>
        <v>0</v>
      </c>
      <c r="Z153" s="41">
        <f>'140°C'!L8</f>
        <v>0</v>
      </c>
      <c r="AA153" s="41" t="str">
        <f>'140°C'!M8</f>
        <v>H402</v>
      </c>
      <c r="AB153" s="41" t="str">
        <f>'140°C'!N8</f>
        <v>NA</v>
      </c>
    </row>
    <row r="154" spans="1:28">
      <c r="A154" s="99">
        <f t="shared" si="12"/>
        <v>-0.20442138335765836</v>
      </c>
      <c r="B154" s="100">
        <f t="shared" si="13"/>
        <v>0.13229034226774639</v>
      </c>
      <c r="C154" s="119" t="str">
        <f>fossil!J9</f>
        <v>2899ave</v>
      </c>
      <c r="D154" s="119" t="str">
        <f>fossil!K9</f>
        <v>RKH</v>
      </c>
      <c r="E154" s="119">
        <f>fossil!L9</f>
        <v>2</v>
      </c>
      <c r="F154" s="119" t="str">
        <f>fossil!M9</f>
        <v>H316</v>
      </c>
      <c r="G154" s="119">
        <f>fossil!N9</f>
        <v>0</v>
      </c>
      <c r="H154" s="51">
        <v>-1</v>
      </c>
      <c r="I154" s="106">
        <f t="shared" si="14"/>
        <v>8.2355195000000006E-2</v>
      </c>
      <c r="J154" s="49">
        <f>'80°C'!J9</f>
        <v>4126</v>
      </c>
      <c r="K154" s="49">
        <f>'80°C'!K9</f>
        <v>0</v>
      </c>
      <c r="L154" s="49">
        <f>'80°C'!L9</f>
        <v>0</v>
      </c>
      <c r="M154" s="49" t="str">
        <f>'80°C'!M9</f>
        <v>G483</v>
      </c>
      <c r="N154" s="49" t="str">
        <f>'80°C'!N9</f>
        <v>NA</v>
      </c>
      <c r="O154" s="51">
        <v>-1</v>
      </c>
      <c r="P154" s="103">
        <f t="shared" si="15"/>
        <v>8.2355195000000006E-2</v>
      </c>
      <c r="Q154" s="125">
        <f>'110°C'!J9</f>
        <v>4126</v>
      </c>
      <c r="R154" s="125">
        <f>'110°C'!K9</f>
        <v>0</v>
      </c>
      <c r="S154" s="125">
        <f>'110°C'!L9</f>
        <v>0</v>
      </c>
      <c r="T154" s="125" t="str">
        <f>'110°C'!M9</f>
        <v>G483</v>
      </c>
      <c r="U154" s="125" t="str">
        <f>'110°C'!N9</f>
        <v>NA</v>
      </c>
      <c r="V154" s="51">
        <v>-1</v>
      </c>
      <c r="W154" s="104">
        <f t="shared" si="16"/>
        <v>8.2355195000000006E-2</v>
      </c>
      <c r="X154" s="41">
        <f>'140°C'!J9</f>
        <v>4126</v>
      </c>
      <c r="Y154" s="41">
        <f>'140°C'!K9</f>
        <v>0</v>
      </c>
      <c r="Z154" s="41">
        <f>'140°C'!L9</f>
        <v>0</v>
      </c>
      <c r="AA154" s="41" t="str">
        <f>'140°C'!M9</f>
        <v>G483</v>
      </c>
      <c r="AB154" s="41" t="str">
        <f>'140°C'!N9</f>
        <v>NA</v>
      </c>
    </row>
    <row r="155" spans="1:28">
      <c r="A155" s="99">
        <f t="shared" si="12"/>
        <v>-0.20442138335765836</v>
      </c>
      <c r="B155" s="100">
        <f t="shared" si="13"/>
        <v>0.13973263506808681</v>
      </c>
      <c r="C155" s="119" t="str">
        <f>fossil!J10</f>
        <v>2901ave</v>
      </c>
      <c r="D155" s="119" t="str">
        <f>fossil!K10</f>
        <v>RKH</v>
      </c>
      <c r="E155" s="119">
        <f>fossil!L10</f>
        <v>2</v>
      </c>
      <c r="F155" s="119" t="str">
        <f>fossil!M10</f>
        <v>H316</v>
      </c>
      <c r="G155" s="119">
        <f>fossil!N10</f>
        <v>0</v>
      </c>
      <c r="H155" s="51">
        <v>-1</v>
      </c>
      <c r="I155" s="120">
        <f>D32</f>
        <v>8.1331801999999995E-2</v>
      </c>
      <c r="J155" s="49">
        <f>'80°C'!J10</f>
        <v>4126</v>
      </c>
      <c r="K155" s="49">
        <f>'80°C'!K10</f>
        <v>0</v>
      </c>
      <c r="L155" s="49">
        <f>'80°C'!L10</f>
        <v>0</v>
      </c>
      <c r="M155" s="49" t="str">
        <f>'80°C'!M10</f>
        <v>G483</v>
      </c>
      <c r="N155" s="49" t="str">
        <f>'80°C'!N10</f>
        <v>NA</v>
      </c>
      <c r="O155" s="51">
        <v>-1</v>
      </c>
      <c r="P155" s="103">
        <f t="shared" si="15"/>
        <v>8.1331801999999995E-2</v>
      </c>
      <c r="Q155" s="125">
        <f>'110°C'!J10</f>
        <v>4126</v>
      </c>
      <c r="R155" s="125">
        <f>'110°C'!K10</f>
        <v>0</v>
      </c>
      <c r="S155" s="125">
        <f>'110°C'!L10</f>
        <v>0</v>
      </c>
      <c r="T155" s="125" t="str">
        <f>'110°C'!M10</f>
        <v>G483</v>
      </c>
      <c r="U155" s="125" t="str">
        <f>'110°C'!N10</f>
        <v>NA</v>
      </c>
      <c r="V155" s="51">
        <v>-1</v>
      </c>
      <c r="W155" s="104">
        <f t="shared" si="16"/>
        <v>8.1331801999999995E-2</v>
      </c>
      <c r="X155" s="41">
        <f>'140°C'!J10</f>
        <v>4126</v>
      </c>
      <c r="Y155" s="41">
        <f>'140°C'!K10</f>
        <v>0</v>
      </c>
      <c r="Z155" s="41">
        <f>'140°C'!L10</f>
        <v>0</v>
      </c>
      <c r="AA155" s="41" t="str">
        <f>'140°C'!M10</f>
        <v>G483</v>
      </c>
      <c r="AB155" s="41" t="str">
        <f>'140°C'!N10</f>
        <v>NA</v>
      </c>
    </row>
    <row r="156" spans="1:28">
      <c r="A156" s="99">
        <f t="shared" si="12"/>
        <v>-0.20442138335765836</v>
      </c>
      <c r="B156" s="100">
        <f t="shared" si="13"/>
        <v>0.16005891199818981</v>
      </c>
      <c r="C156" s="119">
        <f>fossil!J11</f>
        <v>3962</v>
      </c>
      <c r="D156" s="119" t="str">
        <f>fossil!K11</f>
        <v>RKH</v>
      </c>
      <c r="E156" s="119">
        <f>fossil!L11</f>
        <v>2</v>
      </c>
      <c r="F156" s="119" t="str">
        <f>fossil!M11</f>
        <v>G483</v>
      </c>
      <c r="G156" s="119">
        <f>fossil!N11</f>
        <v>0</v>
      </c>
      <c r="H156" s="51">
        <v>-1</v>
      </c>
      <c r="I156" s="106">
        <f t="shared" si="14"/>
        <v>7.4408429999999998E-2</v>
      </c>
      <c r="J156" s="49">
        <f>'80°C'!J11</f>
        <v>4126</v>
      </c>
      <c r="K156" s="49">
        <f>'80°C'!K11</f>
        <v>0</v>
      </c>
      <c r="L156" s="49">
        <f>'80°C'!L11</f>
        <v>0</v>
      </c>
      <c r="M156" s="49" t="str">
        <f>'80°C'!M11</f>
        <v>H398</v>
      </c>
      <c r="N156" s="49" t="str">
        <f>'80°C'!N11</f>
        <v>NA</v>
      </c>
      <c r="O156" s="51">
        <v>-1</v>
      </c>
      <c r="P156" s="103">
        <f t="shared" si="15"/>
        <v>7.4408429999999998E-2</v>
      </c>
      <c r="Q156" s="125">
        <f>'110°C'!J11</f>
        <v>4126</v>
      </c>
      <c r="R156" s="125">
        <f>'110°C'!K11</f>
        <v>0</v>
      </c>
      <c r="S156" s="125">
        <f>'110°C'!L11</f>
        <v>0</v>
      </c>
      <c r="T156" s="125" t="str">
        <f>'110°C'!M11</f>
        <v>H398</v>
      </c>
      <c r="U156" s="125" t="str">
        <f>'110°C'!N11</f>
        <v>NA</v>
      </c>
      <c r="V156" s="51">
        <v>-1</v>
      </c>
      <c r="W156" s="104">
        <f t="shared" si="16"/>
        <v>7.4408429999999998E-2</v>
      </c>
      <c r="X156" s="41">
        <f>'140°C'!J11</f>
        <v>4126</v>
      </c>
      <c r="Y156" s="41">
        <f>'140°C'!K11</f>
        <v>0</v>
      </c>
      <c r="Z156" s="41">
        <f>'140°C'!L11</f>
        <v>0</v>
      </c>
      <c r="AA156" s="41" t="str">
        <f>'140°C'!M11</f>
        <v>H398</v>
      </c>
      <c r="AB156" s="41" t="str">
        <f>'140°C'!N11</f>
        <v>NA</v>
      </c>
    </row>
    <row r="157" spans="1:28">
      <c r="A157" s="99">
        <f t="shared" si="12"/>
        <v>-0.20442138335765836</v>
      </c>
      <c r="B157" s="100">
        <f t="shared" si="13"/>
        <v>0.12897153364050651</v>
      </c>
      <c r="C157" s="119">
        <f>fossil!J12</f>
        <v>3963</v>
      </c>
      <c r="D157" s="119" t="str">
        <f>fossil!K12</f>
        <v>RKH</v>
      </c>
      <c r="E157" s="119">
        <f>fossil!L12</f>
        <v>2</v>
      </c>
      <c r="F157" s="119" t="str">
        <f>fossil!M12</f>
        <v>G483</v>
      </c>
      <c r="G157" s="119">
        <f>fossil!N12</f>
        <v>0</v>
      </c>
      <c r="H157" s="51">
        <v>-1</v>
      </c>
      <c r="I157" s="106">
        <f t="shared" si="14"/>
        <v>7.3952852999999999E-2</v>
      </c>
      <c r="J157" s="49">
        <f>'80°C'!J12</f>
        <v>4126</v>
      </c>
      <c r="K157" s="49">
        <f>'80°C'!K12</f>
        <v>0</v>
      </c>
      <c r="L157" s="49">
        <f>'80°C'!L12</f>
        <v>0</v>
      </c>
      <c r="M157" s="49" t="str">
        <f>'80°C'!M12</f>
        <v>H398</v>
      </c>
      <c r="N157" s="49" t="str">
        <f>'80°C'!N12</f>
        <v>NA</v>
      </c>
      <c r="O157" s="51">
        <v>-1</v>
      </c>
      <c r="P157" s="103">
        <f t="shared" si="15"/>
        <v>7.3952852999999999E-2</v>
      </c>
      <c r="Q157" s="125">
        <f>'110°C'!J12</f>
        <v>4126</v>
      </c>
      <c r="R157" s="125">
        <f>'110°C'!K12</f>
        <v>0</v>
      </c>
      <c r="S157" s="125">
        <f>'110°C'!L12</f>
        <v>0</v>
      </c>
      <c r="T157" s="125" t="str">
        <f>'110°C'!M12</f>
        <v>H398</v>
      </c>
      <c r="U157" s="125" t="str">
        <f>'110°C'!N12</f>
        <v>NA</v>
      </c>
      <c r="V157" s="51">
        <v>-1</v>
      </c>
      <c r="W157" s="104">
        <f t="shared" si="16"/>
        <v>7.3952852999999999E-2</v>
      </c>
      <c r="X157" s="41">
        <f>'140°C'!J12</f>
        <v>4126</v>
      </c>
      <c r="Y157" s="41">
        <f>'140°C'!K12</f>
        <v>0</v>
      </c>
      <c r="Z157" s="41">
        <f>'140°C'!L12</f>
        <v>0</v>
      </c>
      <c r="AA157" s="41" t="str">
        <f>'140°C'!M12</f>
        <v>H398</v>
      </c>
      <c r="AB157" s="41" t="str">
        <f>'140°C'!N12</f>
        <v>NA</v>
      </c>
    </row>
    <row r="158" spans="1:28">
      <c r="A158" s="99">
        <f t="shared" si="12"/>
        <v>-0.20442138335765836</v>
      </c>
      <c r="B158" s="100">
        <f t="shared" si="13"/>
        <v>0.13020941773818351</v>
      </c>
      <c r="C158" s="119">
        <f>fossil!J13</f>
        <v>3964</v>
      </c>
      <c r="D158" s="119" t="str">
        <f>fossil!K13</f>
        <v>RKH</v>
      </c>
      <c r="E158" s="119">
        <f>fossil!L13</f>
        <v>2</v>
      </c>
      <c r="F158" s="119" t="str">
        <f>fossil!M13</f>
        <v>G483</v>
      </c>
      <c r="G158" s="119">
        <f>fossil!N13</f>
        <v>0</v>
      </c>
      <c r="H158" s="51">
        <v>-1</v>
      </c>
      <c r="I158" s="106">
        <f t="shared" si="14"/>
        <v>8.1057622999999995E-2</v>
      </c>
      <c r="J158" s="49">
        <f>'80°C'!J13</f>
        <v>4129</v>
      </c>
      <c r="K158" s="49">
        <f>'80°C'!K13</f>
        <v>0</v>
      </c>
      <c r="L158" s="49">
        <f>'80°C'!L13</f>
        <v>0</v>
      </c>
      <c r="M158" s="49" t="str">
        <f>'80°C'!M13</f>
        <v>G483</v>
      </c>
      <c r="N158" s="49" t="str">
        <f>'80°C'!N13</f>
        <v>NA</v>
      </c>
      <c r="O158" s="51">
        <v>-1</v>
      </c>
      <c r="P158" s="103">
        <f t="shared" si="15"/>
        <v>8.1057622999999995E-2</v>
      </c>
      <c r="Q158" s="125">
        <f>'110°C'!J13</f>
        <v>4129</v>
      </c>
      <c r="R158" s="125">
        <f>'110°C'!K13</f>
        <v>0</v>
      </c>
      <c r="S158" s="125">
        <f>'110°C'!L13</f>
        <v>0</v>
      </c>
      <c r="T158" s="125" t="str">
        <f>'110°C'!M13</f>
        <v>G483</v>
      </c>
      <c r="U158" s="125" t="str">
        <f>'110°C'!N13</f>
        <v>NA</v>
      </c>
      <c r="V158" s="51">
        <v>-1</v>
      </c>
      <c r="W158" s="104">
        <f t="shared" si="16"/>
        <v>8.1057622999999995E-2</v>
      </c>
      <c r="X158" s="41">
        <f>'140°C'!J13</f>
        <v>4129</v>
      </c>
      <c r="Y158" s="41">
        <f>'140°C'!K13</f>
        <v>0</v>
      </c>
      <c r="Z158" s="41">
        <f>'140°C'!L13</f>
        <v>0</v>
      </c>
      <c r="AA158" s="41" t="str">
        <f>'140°C'!M13</f>
        <v>G483</v>
      </c>
      <c r="AB158" s="41" t="str">
        <f>'140°C'!N13</f>
        <v>NA</v>
      </c>
    </row>
    <row r="159" spans="1:28">
      <c r="A159" s="99">
        <f t="shared" si="12"/>
        <v>-0.20442138335765836</v>
      </c>
      <c r="B159" s="100">
        <f t="shared" si="13"/>
        <v>0.10946252301442666</v>
      </c>
      <c r="C159" s="119">
        <f>fossil!J14</f>
        <v>3965</v>
      </c>
      <c r="D159" s="119" t="str">
        <f>fossil!K14</f>
        <v>RKH</v>
      </c>
      <c r="E159" s="119">
        <f>fossil!L14</f>
        <v>2</v>
      </c>
      <c r="F159" s="119" t="str">
        <f>fossil!M14</f>
        <v>G483</v>
      </c>
      <c r="G159" s="119">
        <f>fossil!N14</f>
        <v>0</v>
      </c>
      <c r="H159" s="51">
        <v>-1</v>
      </c>
      <c r="I159" s="106">
        <f t="shared" si="14"/>
        <v>8.3867130999999998E-2</v>
      </c>
      <c r="J159" s="49">
        <f>'80°C'!J14</f>
        <v>4129</v>
      </c>
      <c r="K159" s="49">
        <f>'80°C'!K14</f>
        <v>0</v>
      </c>
      <c r="L159" s="49">
        <f>'80°C'!L14</f>
        <v>0</v>
      </c>
      <c r="M159" s="49" t="str">
        <f>'80°C'!M14</f>
        <v>G483</v>
      </c>
      <c r="N159" s="49" t="str">
        <f>'80°C'!N14</f>
        <v>NA</v>
      </c>
      <c r="O159" s="51">
        <v>-1</v>
      </c>
      <c r="P159" s="103">
        <f t="shared" si="15"/>
        <v>8.3867130999999998E-2</v>
      </c>
      <c r="Q159" s="125">
        <f>'110°C'!J14</f>
        <v>4129</v>
      </c>
      <c r="R159" s="125">
        <f>'110°C'!K14</f>
        <v>0</v>
      </c>
      <c r="S159" s="125">
        <f>'110°C'!L14</f>
        <v>0</v>
      </c>
      <c r="T159" s="125" t="str">
        <f>'110°C'!M14</f>
        <v>G483</v>
      </c>
      <c r="U159" s="125" t="str">
        <f>'110°C'!N14</f>
        <v>NA</v>
      </c>
      <c r="V159" s="51">
        <v>-1</v>
      </c>
      <c r="W159" s="104">
        <f t="shared" si="16"/>
        <v>8.3867130999999998E-2</v>
      </c>
      <c r="X159" s="41">
        <f>'140°C'!J14</f>
        <v>4129</v>
      </c>
      <c r="Y159" s="41">
        <f>'140°C'!K14</f>
        <v>0</v>
      </c>
      <c r="Z159" s="41">
        <f>'140°C'!L14</f>
        <v>0</v>
      </c>
      <c r="AA159" s="41" t="str">
        <f>'140°C'!M14</f>
        <v>G483</v>
      </c>
      <c r="AB159" s="41" t="str">
        <f>'140°C'!N14</f>
        <v>NA</v>
      </c>
    </row>
    <row r="160" spans="1:28">
      <c r="A160" s="99">
        <f t="shared" si="12"/>
        <v>-0.34763141601868397</v>
      </c>
      <c r="B160" s="100">
        <f t="shared" si="13"/>
        <v>0.11636629115627822</v>
      </c>
      <c r="C160" s="119" t="str">
        <f>fossil!J15</f>
        <v>2902ave</v>
      </c>
      <c r="D160" s="119" t="str">
        <f>fossil!K15</f>
        <v>RKH</v>
      </c>
      <c r="E160" s="119">
        <f>fossil!L15</f>
        <v>3</v>
      </c>
      <c r="F160" s="119" t="str">
        <f>fossil!M15</f>
        <v>H316</v>
      </c>
      <c r="G160" s="119">
        <f>fossil!N15</f>
        <v>0</v>
      </c>
      <c r="H160" s="51">
        <v>-1</v>
      </c>
      <c r="I160" s="106">
        <f t="shared" si="14"/>
        <v>8.0067124000000003E-2</v>
      </c>
      <c r="J160" s="49">
        <f>'80°C'!J15</f>
        <v>4129</v>
      </c>
      <c r="K160" s="49">
        <f>'80°C'!K15</f>
        <v>0</v>
      </c>
      <c r="L160" s="49">
        <f>'80°C'!L15</f>
        <v>0</v>
      </c>
      <c r="M160" s="49" t="str">
        <f>'80°C'!M15</f>
        <v>H429</v>
      </c>
      <c r="N160" s="49" t="str">
        <f>'80°C'!N15</f>
        <v>NA</v>
      </c>
      <c r="O160" s="51">
        <v>-1</v>
      </c>
      <c r="P160" s="103">
        <f t="shared" si="15"/>
        <v>8.0067124000000003E-2</v>
      </c>
      <c r="Q160" s="125">
        <f>'110°C'!J15</f>
        <v>4129</v>
      </c>
      <c r="R160" s="125">
        <f>'110°C'!K15</f>
        <v>0</v>
      </c>
      <c r="S160" s="125">
        <f>'110°C'!L15</f>
        <v>0</v>
      </c>
      <c r="T160" s="125" t="str">
        <f>'110°C'!M15</f>
        <v>H429</v>
      </c>
      <c r="U160" s="125" t="str">
        <f>'110°C'!N15</f>
        <v>NA</v>
      </c>
      <c r="V160" s="51">
        <v>-1</v>
      </c>
      <c r="W160" s="104">
        <f t="shared" si="16"/>
        <v>8.0067124000000003E-2</v>
      </c>
      <c r="X160" s="41">
        <f>'140°C'!J15</f>
        <v>4129</v>
      </c>
      <c r="Y160" s="41">
        <f>'140°C'!K15</f>
        <v>0</v>
      </c>
      <c r="Z160" s="41">
        <f>'140°C'!L15</f>
        <v>0</v>
      </c>
      <c r="AA160" s="41" t="str">
        <f>'140°C'!M15</f>
        <v>H429</v>
      </c>
      <c r="AB160" s="41" t="str">
        <f>'140°C'!N15</f>
        <v>NA</v>
      </c>
    </row>
    <row r="161" spans="1:28">
      <c r="A161" s="99">
        <f t="shared" si="12"/>
        <v>-0.34763141601868397</v>
      </c>
      <c r="B161" s="100">
        <f t="shared" si="13"/>
        <v>0.10676846597209597</v>
      </c>
      <c r="C161" s="119" t="str">
        <f>fossil!J16</f>
        <v>2303ave</v>
      </c>
      <c r="D161" s="119" t="str">
        <f>fossil!K16</f>
        <v>RKH</v>
      </c>
      <c r="E161" s="119">
        <f>fossil!L16</f>
        <v>3</v>
      </c>
      <c r="F161" s="119" t="str">
        <f>fossil!M16</f>
        <v>H316</v>
      </c>
      <c r="G161" s="119">
        <f>fossil!N16</f>
        <v>0</v>
      </c>
      <c r="H161" s="51">
        <v>-1</v>
      </c>
      <c r="I161" s="106">
        <f t="shared" si="14"/>
        <v>7.6744665000000004E-2</v>
      </c>
      <c r="J161" s="49">
        <f>'80°C'!J16</f>
        <v>4129</v>
      </c>
      <c r="K161" s="49">
        <f>'80°C'!K16</f>
        <v>0</v>
      </c>
      <c r="L161" s="49">
        <f>'80°C'!L16</f>
        <v>0</v>
      </c>
      <c r="M161" s="49" t="str">
        <f>'80°C'!M16</f>
        <v>H402</v>
      </c>
      <c r="N161" s="49" t="str">
        <f>'80°C'!N16</f>
        <v>NA</v>
      </c>
      <c r="O161" s="51">
        <v>-1</v>
      </c>
      <c r="P161" s="103">
        <f t="shared" si="15"/>
        <v>7.6744665000000004E-2</v>
      </c>
      <c r="Q161" s="125">
        <f>'110°C'!J16</f>
        <v>4129</v>
      </c>
      <c r="R161" s="125">
        <f>'110°C'!K16</f>
        <v>0</v>
      </c>
      <c r="S161" s="125">
        <f>'110°C'!L16</f>
        <v>0</v>
      </c>
      <c r="T161" s="125" t="str">
        <f>'110°C'!M16</f>
        <v>H402</v>
      </c>
      <c r="U161" s="125" t="str">
        <f>'110°C'!N16</f>
        <v>NA</v>
      </c>
      <c r="V161" s="51">
        <v>-1</v>
      </c>
      <c r="W161" s="104">
        <f t="shared" si="16"/>
        <v>7.6744665000000004E-2</v>
      </c>
      <c r="X161" s="41">
        <f>'140°C'!J16</f>
        <v>4129</v>
      </c>
      <c r="Y161" s="41">
        <f>'140°C'!K16</f>
        <v>0</v>
      </c>
      <c r="Z161" s="41">
        <f>'140°C'!L16</f>
        <v>0</v>
      </c>
      <c r="AA161" s="41" t="str">
        <f>'140°C'!M16</f>
        <v>H402</v>
      </c>
      <c r="AB161" s="41" t="str">
        <f>'140°C'!N16</f>
        <v>NA</v>
      </c>
    </row>
    <row r="162" spans="1:28">
      <c r="A162" s="99">
        <f t="shared" si="12"/>
        <v>-0.34763141601868397</v>
      </c>
      <c r="B162" s="100">
        <f t="shared" si="13"/>
        <v>0.10984381855293009</v>
      </c>
      <c r="C162" s="119" t="str">
        <f>fossil!J17</f>
        <v>2304ave</v>
      </c>
      <c r="D162" s="119" t="str">
        <f>fossil!K17</f>
        <v>RKH</v>
      </c>
      <c r="E162" s="119">
        <f>fossil!L17</f>
        <v>3</v>
      </c>
      <c r="F162" s="119" t="str">
        <f>fossil!M17</f>
        <v>H316</v>
      </c>
      <c r="G162" s="119">
        <f>fossil!N17</f>
        <v>0</v>
      </c>
      <c r="H162" s="86">
        <f t="shared" ref="H162:H185" si="17">LOG(C39*I$146)</f>
        <v>-8.8723271059514802E-2</v>
      </c>
      <c r="I162" s="100">
        <f t="shared" si="14"/>
        <v>0.106666092</v>
      </c>
      <c r="J162" s="49">
        <f>'80°C'!J17</f>
        <v>2588</v>
      </c>
      <c r="K162" s="49">
        <f>'80°C'!K17</f>
        <v>80</v>
      </c>
      <c r="L162" s="49">
        <f>'80°C'!L17</f>
        <v>120</v>
      </c>
      <c r="M162" s="49" t="str">
        <f>'80°C'!M17</f>
        <v>H391</v>
      </c>
      <c r="N162" s="49" t="str">
        <f>'80°C'!N17</f>
        <v>nh4 contam</v>
      </c>
      <c r="O162" s="101">
        <f t="shared" ref="O162:O180" si="18">LOG(E39)</f>
        <v>2.0791812460476247</v>
      </c>
      <c r="P162" s="102">
        <f t="shared" si="15"/>
        <v>0.505775262</v>
      </c>
      <c r="Q162" s="125">
        <f>'110°C'!J17</f>
        <v>2588</v>
      </c>
      <c r="R162" s="125">
        <f>'110°C'!K17</f>
        <v>110</v>
      </c>
      <c r="S162" s="125">
        <f>'110°C'!L17</f>
        <v>120</v>
      </c>
      <c r="T162" s="125" t="str">
        <f>'110°C'!M17</f>
        <v>H391</v>
      </c>
      <c r="U162" s="125" t="str">
        <f>'110°C'!N17</f>
        <v>nh4 contam</v>
      </c>
      <c r="V162" s="101">
        <f t="shared" ref="V162:V193" si="19">LOG(G39*W$146)</f>
        <v>0.81352594274957046</v>
      </c>
      <c r="W162" s="103">
        <f t="shared" si="16"/>
        <v>0.226015307</v>
      </c>
      <c r="X162" s="41">
        <f>'140°C'!J17</f>
        <v>2588</v>
      </c>
      <c r="Y162" s="41">
        <f>'140°C'!K17</f>
        <v>140</v>
      </c>
      <c r="Z162" s="41">
        <f>'140°C'!L17</f>
        <v>1</v>
      </c>
      <c r="AA162" s="41" t="str">
        <f>'140°C'!M17</f>
        <v>H391</v>
      </c>
      <c r="AB162" s="41" t="str">
        <f>'140°C'!N17</f>
        <v>nh4 contam</v>
      </c>
    </row>
    <row r="163" spans="1:28">
      <c r="A163" s="99">
        <f t="shared" si="12"/>
        <v>-0.34763141601868397</v>
      </c>
      <c r="B163" s="100">
        <f t="shared" si="13"/>
        <v>9.8472197557841423E-2</v>
      </c>
      <c r="C163" s="119">
        <f>fossil!J18</f>
        <v>2905</v>
      </c>
      <c r="D163" s="119" t="str">
        <f>fossil!K18</f>
        <v>RKH</v>
      </c>
      <c r="E163" s="119">
        <f>fossil!L18</f>
        <v>3</v>
      </c>
      <c r="F163" s="119" t="str">
        <f>fossil!M18</f>
        <v>G483</v>
      </c>
      <c r="G163" s="119">
        <f>fossil!N18</f>
        <v>0</v>
      </c>
      <c r="H163" s="86">
        <f t="shared" si="17"/>
        <v>-8.8723271059514802E-2</v>
      </c>
      <c r="I163" s="100">
        <f t="shared" si="14"/>
        <v>0.108478291</v>
      </c>
      <c r="J163" s="49">
        <f>'80°C'!J18</f>
        <v>2588</v>
      </c>
      <c r="K163" s="49">
        <f>'80°C'!K18</f>
        <v>80</v>
      </c>
      <c r="L163" s="49">
        <f>'80°C'!L18</f>
        <v>120</v>
      </c>
      <c r="M163" s="49" t="str">
        <f>'80°C'!M18</f>
        <v>H391</v>
      </c>
      <c r="N163" s="49" t="str">
        <f>'80°C'!N18</f>
        <v>nh4 contam</v>
      </c>
      <c r="O163" s="101">
        <f t="shared" si="18"/>
        <v>2.0791812460476247</v>
      </c>
      <c r="P163" s="102">
        <f t="shared" si="15"/>
        <v>0.54712798100000004</v>
      </c>
      <c r="Q163" s="125">
        <f>'110°C'!J18</f>
        <v>2588</v>
      </c>
      <c r="R163" s="125">
        <f>'110°C'!K18</f>
        <v>110</v>
      </c>
      <c r="S163" s="125">
        <f>'110°C'!L18</f>
        <v>120</v>
      </c>
      <c r="T163" s="125" t="str">
        <f>'110°C'!M18</f>
        <v>H391</v>
      </c>
      <c r="U163" s="125" t="str">
        <f>'110°C'!N18</f>
        <v>nh4 contam</v>
      </c>
      <c r="V163" s="101">
        <f t="shared" si="19"/>
        <v>0.81352594274957046</v>
      </c>
      <c r="W163" s="103">
        <f t="shared" si="16"/>
        <v>0.22427092400000001</v>
      </c>
      <c r="X163" s="41">
        <f>'140°C'!J18</f>
        <v>2588</v>
      </c>
      <c r="Y163" s="41">
        <f>'140°C'!K18</f>
        <v>140</v>
      </c>
      <c r="Z163" s="41">
        <f>'140°C'!L18</f>
        <v>1</v>
      </c>
      <c r="AA163" s="41" t="str">
        <f>'140°C'!M18</f>
        <v>H391</v>
      </c>
      <c r="AB163" s="41" t="str">
        <f>'140°C'!N18</f>
        <v>nh4 contam</v>
      </c>
    </row>
    <row r="164" spans="1:28">
      <c r="A164" s="99">
        <f t="shared" si="12"/>
        <v>-0.34763141601868397</v>
      </c>
      <c r="B164" s="100">
        <f t="shared" si="13"/>
        <v>0.1008955504627454</v>
      </c>
      <c r="C164" s="119">
        <f>fossil!J19</f>
        <v>2906</v>
      </c>
      <c r="D164" s="119" t="str">
        <f>fossil!K19</f>
        <v>RKH</v>
      </c>
      <c r="E164" s="119">
        <f>fossil!L19</f>
        <v>3</v>
      </c>
      <c r="F164" s="119" t="str">
        <f>fossil!M19</f>
        <v>G483</v>
      </c>
      <c r="G164" s="119">
        <f>fossil!N19</f>
        <v>0</v>
      </c>
      <c r="H164" s="86">
        <f t="shared" si="17"/>
        <v>0.99045797498811006</v>
      </c>
      <c r="I164" s="100">
        <f t="shared" si="14"/>
        <v>0.23498622999999999</v>
      </c>
      <c r="J164" s="49">
        <f>'80°C'!J19</f>
        <v>2588</v>
      </c>
      <c r="K164" s="49">
        <f>'80°C'!K19</f>
        <v>80</v>
      </c>
      <c r="L164" s="49">
        <f>'80°C'!L19</f>
        <v>1440</v>
      </c>
      <c r="M164" s="49" t="str">
        <f>'80°C'!M19</f>
        <v>H420</v>
      </c>
      <c r="N164" s="49" t="str">
        <f>'80°C'!N19</f>
        <v>NA</v>
      </c>
      <c r="O164" s="101">
        <f t="shared" si="18"/>
        <v>2.3802112417116059</v>
      </c>
      <c r="P164" s="102">
        <f t="shared" si="15"/>
        <v>0.469252687</v>
      </c>
      <c r="Q164" s="125">
        <f>'110°C'!J19</f>
        <v>2588</v>
      </c>
      <c r="R164" s="125">
        <f>'110°C'!K19</f>
        <v>110</v>
      </c>
      <c r="S164" s="125">
        <f>'110°C'!L19</f>
        <v>240</v>
      </c>
      <c r="T164" s="125" t="str">
        <f>'110°C'!M19</f>
        <v>H391</v>
      </c>
      <c r="U164" s="125" t="str">
        <f>'110°C'!N19</f>
        <v>nh4 contam</v>
      </c>
      <c r="V164" s="101">
        <f t="shared" si="19"/>
        <v>0.81352594274957046</v>
      </c>
      <c r="W164" s="103">
        <f t="shared" si="16"/>
        <v>0.234135286</v>
      </c>
      <c r="X164" s="41">
        <f>'140°C'!J19</f>
        <v>2588</v>
      </c>
      <c r="Y164" s="41">
        <f>'140°C'!K19</f>
        <v>140</v>
      </c>
      <c r="Z164" s="41">
        <f>'140°C'!L19</f>
        <v>1</v>
      </c>
      <c r="AA164" s="41" t="str">
        <f>'140°C'!M19</f>
        <v>H391</v>
      </c>
      <c r="AB164" s="41" t="str">
        <f>'140°C'!N19</f>
        <v>nh4 contam</v>
      </c>
    </row>
    <row r="165" spans="1:28">
      <c r="A165" s="99">
        <f t="shared" si="12"/>
        <v>-0.34763141601868397</v>
      </c>
      <c r="B165" s="100">
        <f t="shared" si="13"/>
        <v>0.14954725479552267</v>
      </c>
      <c r="C165" s="119">
        <f>fossil!J20</f>
        <v>3966</v>
      </c>
      <c r="D165" s="119" t="str">
        <f>fossil!K20</f>
        <v>RKH</v>
      </c>
      <c r="E165" s="119">
        <f>fossil!L20</f>
        <v>3</v>
      </c>
      <c r="F165" s="119" t="str">
        <f>fossil!M20</f>
        <v>G483</v>
      </c>
      <c r="G165" s="119">
        <f>fossil!N20</f>
        <v>0</v>
      </c>
      <c r="H165" s="86">
        <f t="shared" si="17"/>
        <v>0.99045797498811006</v>
      </c>
      <c r="I165" s="100">
        <f t="shared" si="14"/>
        <v>0.246196948</v>
      </c>
      <c r="J165" s="49">
        <f>'80°C'!J20</f>
        <v>2588</v>
      </c>
      <c r="K165" s="49">
        <f>'80°C'!K20</f>
        <v>80</v>
      </c>
      <c r="L165" s="49">
        <f>'80°C'!L20</f>
        <v>1440</v>
      </c>
      <c r="M165" s="49" t="str">
        <f>'80°C'!M20</f>
        <v>H420</v>
      </c>
      <c r="N165" s="49" t="str">
        <f>'80°C'!N20</f>
        <v>NA</v>
      </c>
      <c r="O165" s="101">
        <f t="shared" si="18"/>
        <v>2.3802112417116059</v>
      </c>
      <c r="P165" s="102">
        <f t="shared" si="15"/>
        <v>0.43869488600000001</v>
      </c>
      <c r="Q165" s="125">
        <f>'110°C'!J20</f>
        <v>2588</v>
      </c>
      <c r="R165" s="125">
        <f>'110°C'!K20</f>
        <v>110</v>
      </c>
      <c r="S165" s="125">
        <f>'110°C'!L20</f>
        <v>240</v>
      </c>
      <c r="T165" s="125" t="str">
        <f>'110°C'!M20</f>
        <v>H391</v>
      </c>
      <c r="U165" s="125" t="str">
        <f>'110°C'!N20</f>
        <v>nh4 contam</v>
      </c>
      <c r="V165" s="101">
        <f t="shared" si="19"/>
        <v>0.81352594274957046</v>
      </c>
      <c r="W165" s="103">
        <f t="shared" si="16"/>
        <v>0.230492537</v>
      </c>
      <c r="X165" s="41">
        <f>'140°C'!J20</f>
        <v>2588</v>
      </c>
      <c r="Y165" s="41">
        <f>'140°C'!K20</f>
        <v>140</v>
      </c>
      <c r="Z165" s="41">
        <f>'140°C'!L20</f>
        <v>1</v>
      </c>
      <c r="AA165" s="41" t="str">
        <f>'140°C'!M20</f>
        <v>H391</v>
      </c>
      <c r="AB165" s="41" t="str">
        <f>'140°C'!N20</f>
        <v>nh4 contam</v>
      </c>
    </row>
    <row r="166" spans="1:28">
      <c r="A166" s="99">
        <f t="shared" si="12"/>
        <v>-0.34763141601868397</v>
      </c>
      <c r="B166" s="100">
        <f t="shared" si="13"/>
        <v>0.10924723593540976</v>
      </c>
      <c r="C166" s="119">
        <f>fossil!J21</f>
        <v>3967</v>
      </c>
      <c r="D166" s="119" t="str">
        <f>fossil!K21</f>
        <v>RKH</v>
      </c>
      <c r="E166" s="119">
        <f>fossil!L21</f>
        <v>3</v>
      </c>
      <c r="F166" s="119" t="str">
        <f>fossil!M21</f>
        <v>G483</v>
      </c>
      <c r="G166" s="119">
        <f>fossil!N21</f>
        <v>0</v>
      </c>
      <c r="H166" s="86">
        <f t="shared" si="17"/>
        <v>0.6894279793241288</v>
      </c>
      <c r="I166" s="100">
        <f t="shared" si="14"/>
        <v>0.191797313</v>
      </c>
      <c r="J166" s="49">
        <f>'80°C'!J21</f>
        <v>2588</v>
      </c>
      <c r="K166" s="49">
        <f>'80°C'!K21</f>
        <v>80</v>
      </c>
      <c r="L166" s="49">
        <f>'80°C'!L21</f>
        <v>720</v>
      </c>
      <c r="M166" s="49" t="str">
        <f>'80°C'!M21</f>
        <v>H391</v>
      </c>
      <c r="N166" s="49" t="str">
        <f>'80°C'!N21</f>
        <v>nh4 contam</v>
      </c>
      <c r="O166" s="101">
        <f t="shared" si="18"/>
        <v>2.6812412373755872</v>
      </c>
      <c r="P166" s="102">
        <f t="shared" si="15"/>
        <v>0.32061859700000001</v>
      </c>
      <c r="Q166" s="125">
        <f>'110°C'!J21</f>
        <v>2588</v>
      </c>
      <c r="R166" s="125">
        <f>'110°C'!K21</f>
        <v>110</v>
      </c>
      <c r="S166" s="125">
        <f>'110°C'!L21</f>
        <v>480</v>
      </c>
      <c r="T166" s="125" t="str">
        <f>'110°C'!M21</f>
        <v>H391</v>
      </c>
      <c r="U166" s="125" t="str">
        <f>'110°C'!N21</f>
        <v>nh4 contam</v>
      </c>
      <c r="V166" s="101">
        <f t="shared" si="19"/>
        <v>1.1145559384135517</v>
      </c>
      <c r="W166" s="103">
        <f t="shared" si="16"/>
        <v>0.40077916299999999</v>
      </c>
      <c r="X166" s="41">
        <f>'140°C'!J21</f>
        <v>2588</v>
      </c>
      <c r="Y166" s="41">
        <f>'140°C'!K21</f>
        <v>140</v>
      </c>
      <c r="Z166" s="41">
        <f>'140°C'!L21</f>
        <v>2</v>
      </c>
      <c r="AA166" s="41" t="str">
        <f>'140°C'!M21</f>
        <v>H391</v>
      </c>
      <c r="AB166" s="41" t="str">
        <f>'140°C'!N21</f>
        <v>nh4 contam</v>
      </c>
    </row>
    <row r="167" spans="1:28">
      <c r="A167" s="99">
        <f t="shared" si="12"/>
        <v>-0.34763141601868397</v>
      </c>
      <c r="B167" s="100">
        <f t="shared" si="13"/>
        <v>0.11548090874930879</v>
      </c>
      <c r="C167" s="119">
        <f>fossil!J22</f>
        <v>3968</v>
      </c>
      <c r="D167" s="119" t="str">
        <f>fossil!K22</f>
        <v>RKH</v>
      </c>
      <c r="E167" s="119">
        <f>fossil!L22</f>
        <v>3</v>
      </c>
      <c r="F167" s="119" t="str">
        <f>fossil!M22</f>
        <v>G483</v>
      </c>
      <c r="G167" s="119">
        <f>fossil!N22</f>
        <v>0</v>
      </c>
      <c r="H167" s="86">
        <f t="shared" si="17"/>
        <v>0.6894279793241288</v>
      </c>
      <c r="I167" s="100">
        <f t="shared" si="14"/>
        <v>0.18514833999999999</v>
      </c>
      <c r="J167" s="49">
        <f>'80°C'!J22</f>
        <v>2588</v>
      </c>
      <c r="K167" s="49">
        <f>'80°C'!K22</f>
        <v>80</v>
      </c>
      <c r="L167" s="49">
        <f>'80°C'!L22</f>
        <v>720</v>
      </c>
      <c r="M167" s="49" t="str">
        <f>'80°C'!M22</f>
        <v>H420</v>
      </c>
      <c r="N167" s="49" t="str">
        <f>'80°C'!N22</f>
        <v>NA</v>
      </c>
      <c r="O167" s="101">
        <f t="shared" si="18"/>
        <v>2.6812412373755872</v>
      </c>
      <c r="P167" s="102">
        <f t="shared" si="15"/>
        <v>0.31589452800000001</v>
      </c>
      <c r="Q167" s="125">
        <f>'110°C'!J22</f>
        <v>2588</v>
      </c>
      <c r="R167" s="125">
        <f>'110°C'!K22</f>
        <v>110</v>
      </c>
      <c r="S167" s="125">
        <f>'110°C'!L22</f>
        <v>480</v>
      </c>
      <c r="T167" s="125" t="str">
        <f>'110°C'!M22</f>
        <v>H391</v>
      </c>
      <c r="U167" s="125" t="str">
        <f>'110°C'!N22</f>
        <v>nh4 contam</v>
      </c>
      <c r="V167" s="101">
        <f t="shared" si="19"/>
        <v>1.1145559384135517</v>
      </c>
      <c r="W167" s="103">
        <f t="shared" si="16"/>
        <v>0.39596652199999999</v>
      </c>
      <c r="X167" s="41">
        <f>'140°C'!J22</f>
        <v>2588</v>
      </c>
      <c r="Y167" s="41">
        <f>'140°C'!K22</f>
        <v>140</v>
      </c>
      <c r="Z167" s="41">
        <f>'140°C'!L22</f>
        <v>2</v>
      </c>
      <c r="AA167" s="41" t="str">
        <f>'140°C'!M22</f>
        <v>H391</v>
      </c>
      <c r="AB167" s="41" t="str">
        <f>'140°C'!N22</f>
        <v>nh4 contam</v>
      </c>
    </row>
    <row r="168" spans="1:28">
      <c r="A168" s="99">
        <f t="shared" si="12"/>
        <v>-1.1409123067799638E-3</v>
      </c>
      <c r="B168" s="100">
        <f t="shared" si="13"/>
        <v>0.112717234</v>
      </c>
      <c r="C168" s="119">
        <f>fossil!J23</f>
        <v>4058</v>
      </c>
      <c r="D168" s="119" t="str">
        <f>fossil!K23</f>
        <v>YCG</v>
      </c>
      <c r="E168" s="119">
        <f>fossil!L23</f>
        <v>3</v>
      </c>
      <c r="F168" s="119" t="str">
        <f>fossil!M23</f>
        <v>G483</v>
      </c>
      <c r="G168" s="119">
        <f>fossil!N23</f>
        <v>0</v>
      </c>
      <c r="H168" s="86">
        <f t="shared" si="17"/>
        <v>-8.8723271059514802E-2</v>
      </c>
      <c r="I168" s="100">
        <f t="shared" si="14"/>
        <v>0.10352446799999999</v>
      </c>
      <c r="J168" s="49">
        <f>'80°C'!J23</f>
        <v>2589</v>
      </c>
      <c r="K168" s="49">
        <f>'80°C'!K23</f>
        <v>80</v>
      </c>
      <c r="L168" s="49">
        <f>'80°C'!L23</f>
        <v>120</v>
      </c>
      <c r="M168" s="49" t="str">
        <f>'80°C'!M23</f>
        <v>H397</v>
      </c>
      <c r="N168" s="49" t="str">
        <f>'80°C'!N23</f>
        <v>NA</v>
      </c>
      <c r="O168" s="101">
        <f t="shared" si="18"/>
        <v>2.0791812460476247</v>
      </c>
      <c r="P168" s="102">
        <f t="shared" si="15"/>
        <v>0.52987777300000005</v>
      </c>
      <c r="Q168" s="125">
        <f>'110°C'!J23</f>
        <v>2589</v>
      </c>
      <c r="R168" s="125">
        <f>'110°C'!K23</f>
        <v>110</v>
      </c>
      <c r="S168" s="125">
        <f>'110°C'!L23</f>
        <v>120</v>
      </c>
      <c r="T168" s="125" t="str">
        <f>'110°C'!M23</f>
        <v>H397</v>
      </c>
      <c r="U168" s="125" t="str">
        <f>'110°C'!N23</f>
        <v>NA</v>
      </c>
      <c r="V168" s="101">
        <f t="shared" si="19"/>
        <v>1.1145559384135517</v>
      </c>
      <c r="W168" s="103">
        <f t="shared" si="16"/>
        <v>0.39498596699999999</v>
      </c>
      <c r="X168" s="41">
        <f>'140°C'!J23</f>
        <v>2588</v>
      </c>
      <c r="Y168" s="41">
        <f>'140°C'!K23</f>
        <v>140</v>
      </c>
      <c r="Z168" s="41">
        <f>'140°C'!L23</f>
        <v>2</v>
      </c>
      <c r="AA168" s="41" t="str">
        <f>'140°C'!M23</f>
        <v>H391</v>
      </c>
      <c r="AB168" s="41" t="str">
        <f>'140°C'!N23</f>
        <v>nh4 contam</v>
      </c>
    </row>
    <row r="169" spans="1:28">
      <c r="A169" s="99">
        <f t="shared" si="12"/>
        <v>-1.1409123067799638E-3</v>
      </c>
      <c r="B169" s="100">
        <f t="shared" si="13"/>
        <v>0.11507948799999999</v>
      </c>
      <c r="C169" s="119">
        <f>fossil!J24</f>
        <v>4059</v>
      </c>
      <c r="D169" s="119" t="str">
        <f>fossil!K24</f>
        <v>YCG</v>
      </c>
      <c r="E169" s="119">
        <f>fossil!L24</f>
        <v>3</v>
      </c>
      <c r="F169" s="119" t="str">
        <f>fossil!M24</f>
        <v>G483</v>
      </c>
      <c r="G169" s="119">
        <f>fossil!N24</f>
        <v>0</v>
      </c>
      <c r="H169" s="86">
        <f t="shared" si="17"/>
        <v>-8.8723271059514802E-2</v>
      </c>
      <c r="I169" s="100">
        <f t="shared" si="14"/>
        <v>0.10465105399999999</v>
      </c>
      <c r="J169" s="49">
        <f>'80°C'!J24</f>
        <v>2589</v>
      </c>
      <c r="K169" s="49">
        <f>'80°C'!K24</f>
        <v>80</v>
      </c>
      <c r="L169" s="49">
        <f>'80°C'!L24</f>
        <v>120</v>
      </c>
      <c r="M169" s="49" t="str">
        <f>'80°C'!M24</f>
        <v>H397</v>
      </c>
      <c r="N169" s="49" t="str">
        <f>'80°C'!N24</f>
        <v>NA</v>
      </c>
      <c r="O169" s="101">
        <f t="shared" si="18"/>
        <v>2.0791812460476247</v>
      </c>
      <c r="P169" s="102">
        <f t="shared" si="15"/>
        <v>0.53659151800000005</v>
      </c>
      <c r="Q169" s="125">
        <f>'110°C'!J24</f>
        <v>2589</v>
      </c>
      <c r="R169" s="125">
        <f>'110°C'!K24</f>
        <v>110</v>
      </c>
      <c r="S169" s="125">
        <f>'110°C'!L24</f>
        <v>120</v>
      </c>
      <c r="T169" s="125" t="str">
        <f>'110°C'!M24</f>
        <v>H397</v>
      </c>
      <c r="U169" s="125" t="str">
        <f>'110°C'!N24</f>
        <v>NA</v>
      </c>
      <c r="V169" s="101">
        <f t="shared" si="19"/>
        <v>1.1145559384135517</v>
      </c>
      <c r="W169" s="103">
        <f t="shared" si="16"/>
        <v>0.397436234</v>
      </c>
      <c r="X169" s="41">
        <f>'140°C'!J24</f>
        <v>2588</v>
      </c>
      <c r="Y169" s="41">
        <f>'140°C'!K24</f>
        <v>140</v>
      </c>
      <c r="Z169" s="41">
        <f>'140°C'!L24</f>
        <v>2</v>
      </c>
      <c r="AA169" s="41" t="str">
        <f>'140°C'!M24</f>
        <v>H391</v>
      </c>
      <c r="AB169" s="41" t="str">
        <f>'140°C'!N24</f>
        <v>nh4 contam</v>
      </c>
    </row>
    <row r="170" spans="1:28">
      <c r="A170" s="99">
        <f t="shared" si="12"/>
        <v>-1.1409123067799638E-3</v>
      </c>
      <c r="B170" s="100">
        <f t="shared" si="13"/>
        <v>0.119846596</v>
      </c>
      <c r="C170" s="119" t="str">
        <f>fossil!J25</f>
        <v>4060a1</v>
      </c>
      <c r="D170" s="119" t="str">
        <f>fossil!K25</f>
        <v>YCG</v>
      </c>
      <c r="E170" s="119">
        <f>fossil!L25</f>
        <v>3</v>
      </c>
      <c r="F170" s="119" t="str">
        <f>fossil!M25</f>
        <v>G483</v>
      </c>
      <c r="G170" s="119">
        <f>fossil!N25</f>
        <v>0</v>
      </c>
      <c r="H170" s="86">
        <f t="shared" si="17"/>
        <v>0.99045797498811006</v>
      </c>
      <c r="I170" s="100">
        <f t="shared" si="14"/>
        <v>0.203311033</v>
      </c>
      <c r="J170" s="49">
        <f>'80°C'!J25</f>
        <v>2589</v>
      </c>
      <c r="K170" s="49">
        <f>'80°C'!K25</f>
        <v>80</v>
      </c>
      <c r="L170" s="49">
        <f>'80°C'!L25</f>
        <v>1440</v>
      </c>
      <c r="M170" s="49" t="str">
        <f>'80°C'!M25</f>
        <v>H402</v>
      </c>
      <c r="N170" s="49" t="str">
        <f>'80°C'!N25</f>
        <v>NA</v>
      </c>
      <c r="O170" s="101">
        <f t="shared" si="18"/>
        <v>2.3802112417116059</v>
      </c>
      <c r="P170" s="102">
        <f t="shared" si="15"/>
        <v>0.467385259</v>
      </c>
      <c r="Q170" s="125">
        <f>'110°C'!J25</f>
        <v>2589</v>
      </c>
      <c r="R170" s="125">
        <f>'110°C'!K25</f>
        <v>110</v>
      </c>
      <c r="S170" s="125">
        <f>'110°C'!L25</f>
        <v>240</v>
      </c>
      <c r="T170" s="125" t="str">
        <f>'110°C'!M25</f>
        <v>H397</v>
      </c>
      <c r="U170" s="125" t="str">
        <f>'110°C'!N25</f>
        <v>NA</v>
      </c>
      <c r="V170" s="101">
        <f t="shared" si="19"/>
        <v>1.4155859340775327</v>
      </c>
      <c r="W170" s="103">
        <f t="shared" si="16"/>
        <v>0.56149389900000002</v>
      </c>
      <c r="X170" s="41">
        <f>'140°C'!J25</f>
        <v>2588</v>
      </c>
      <c r="Y170" s="41">
        <f>'140°C'!K25</f>
        <v>140</v>
      </c>
      <c r="Z170" s="41">
        <f>'140°C'!L25</f>
        <v>4</v>
      </c>
      <c r="AA170" s="41" t="str">
        <f>'140°C'!M25</f>
        <v>H391</v>
      </c>
      <c r="AB170" s="41" t="str">
        <f>'140°C'!N25</f>
        <v>nh4 contam</v>
      </c>
    </row>
    <row r="171" spans="1:28">
      <c r="A171" s="99">
        <f t="shared" si="12"/>
        <v>-1.1409123067799638E-3</v>
      </c>
      <c r="B171" s="100">
        <f t="shared" si="13"/>
        <v>0.11774219</v>
      </c>
      <c r="C171" s="119" t="str">
        <f>fossil!J26</f>
        <v>4060b1</v>
      </c>
      <c r="D171" s="119" t="str">
        <f>fossil!K26</f>
        <v>YCG</v>
      </c>
      <c r="E171" s="119">
        <f>fossil!L26</f>
        <v>3</v>
      </c>
      <c r="F171" s="119" t="str">
        <f>fossil!M26</f>
        <v>G483</v>
      </c>
      <c r="G171" s="119">
        <f>fossil!N26</f>
        <v>0</v>
      </c>
      <c r="H171" s="86">
        <f t="shared" si="17"/>
        <v>0.99045797498811006</v>
      </c>
      <c r="I171" s="100">
        <f t="shared" si="14"/>
        <v>0.20698154599999999</v>
      </c>
      <c r="J171" s="49">
        <f>'80°C'!J26</f>
        <v>2589</v>
      </c>
      <c r="K171" s="49">
        <f>'80°C'!K26</f>
        <v>80</v>
      </c>
      <c r="L171" s="49">
        <f>'80°C'!L26</f>
        <v>1440</v>
      </c>
      <c r="M171" s="49" t="str">
        <f>'80°C'!M26</f>
        <v>H402</v>
      </c>
      <c r="N171" s="49" t="str">
        <f>'80°C'!N26</f>
        <v>NA</v>
      </c>
      <c r="O171" s="101">
        <f t="shared" si="18"/>
        <v>2.3802112417116059</v>
      </c>
      <c r="P171" s="102">
        <f t="shared" si="15"/>
        <v>0.44350209800000001</v>
      </c>
      <c r="Q171" s="125">
        <f>'110°C'!J26</f>
        <v>2589</v>
      </c>
      <c r="R171" s="125">
        <f>'110°C'!K26</f>
        <v>110</v>
      </c>
      <c r="S171" s="125">
        <f>'110°C'!L26</f>
        <v>240</v>
      </c>
      <c r="T171" s="125" t="str">
        <f>'110°C'!M26</f>
        <v>H402</v>
      </c>
      <c r="U171" s="125" t="str">
        <f>'110°C'!N26</f>
        <v>NA</v>
      </c>
      <c r="V171" s="101">
        <f t="shared" si="19"/>
        <v>1.4155859340775327</v>
      </c>
      <c r="W171" s="103">
        <f t="shared" si="16"/>
        <v>0.60515660900000001</v>
      </c>
      <c r="X171" s="41">
        <f>'140°C'!J26</f>
        <v>2588</v>
      </c>
      <c r="Y171" s="41">
        <f>'140°C'!K26</f>
        <v>140</v>
      </c>
      <c r="Z171" s="41">
        <f>'140°C'!L26</f>
        <v>4</v>
      </c>
      <c r="AA171" s="41" t="str">
        <f>'140°C'!M26</f>
        <v>H391</v>
      </c>
      <c r="AB171" s="41" t="str">
        <f>'140°C'!N26</f>
        <v>nh4 contam</v>
      </c>
    </row>
    <row r="172" spans="1:28">
      <c r="A172" s="99">
        <f t="shared" si="12"/>
        <v>-3.2826389687088488E-2</v>
      </c>
      <c r="B172" s="100">
        <f t="shared" si="13"/>
        <v>0.116813869</v>
      </c>
      <c r="C172" s="119">
        <f>fossil!J27</f>
        <v>4061</v>
      </c>
      <c r="D172" s="119" t="str">
        <f>fossil!K27</f>
        <v>YCG</v>
      </c>
      <c r="E172" s="119" t="str">
        <f>fossil!L27</f>
        <v>4B</v>
      </c>
      <c r="F172" s="119" t="str">
        <f>fossil!M27</f>
        <v>G483</v>
      </c>
      <c r="G172" s="119">
        <f>fossil!N27</f>
        <v>0</v>
      </c>
      <c r="H172" s="86">
        <f t="shared" si="17"/>
        <v>0.6894279793241288</v>
      </c>
      <c r="I172" s="100">
        <f t="shared" si="14"/>
        <v>0.16533383099999999</v>
      </c>
      <c r="J172" s="49">
        <f>'80°C'!J27</f>
        <v>2589</v>
      </c>
      <c r="K172" s="49">
        <f>'80°C'!K27</f>
        <v>80</v>
      </c>
      <c r="L172" s="49">
        <f>'80°C'!L27</f>
        <v>720</v>
      </c>
      <c r="M172" s="49" t="str">
        <f>'80°C'!M27</f>
        <v>H397</v>
      </c>
      <c r="N172" s="49" t="str">
        <f>'80°C'!N27</f>
        <v>NA</v>
      </c>
      <c r="O172" s="101">
        <f t="shared" si="18"/>
        <v>2.6812412373755872</v>
      </c>
      <c r="P172" s="102">
        <f t="shared" si="15"/>
        <v>0.35230101400000002</v>
      </c>
      <c r="Q172" s="125">
        <f>'110°C'!J27</f>
        <v>2589</v>
      </c>
      <c r="R172" s="125">
        <f>'110°C'!K27</f>
        <v>110</v>
      </c>
      <c r="S172" s="125">
        <f>'110°C'!L27</f>
        <v>480</v>
      </c>
      <c r="T172" s="125" t="str">
        <f>'110°C'!M27</f>
        <v>H397</v>
      </c>
      <c r="U172" s="125" t="str">
        <f>'110°C'!N27</f>
        <v>NA</v>
      </c>
      <c r="V172" s="101">
        <f t="shared" si="19"/>
        <v>1.5916771931332141</v>
      </c>
      <c r="W172" s="103">
        <f t="shared" si="16"/>
        <v>0.66379900000000003</v>
      </c>
      <c r="X172" s="41">
        <f>'140°C'!J27</f>
        <v>2588</v>
      </c>
      <c r="Y172" s="41">
        <f>'140°C'!K27</f>
        <v>140</v>
      </c>
      <c r="Z172" s="41">
        <f>'140°C'!L27</f>
        <v>6</v>
      </c>
      <c r="AA172" s="41" t="str">
        <f>'140°C'!M27</f>
        <v>H391</v>
      </c>
      <c r="AB172" s="41" t="str">
        <f>'140°C'!N27</f>
        <v>nh4 contam</v>
      </c>
    </row>
    <row r="173" spans="1:28">
      <c r="A173" s="99">
        <f t="shared" si="12"/>
        <v>-3.2826389687088488E-2</v>
      </c>
      <c r="B173" s="100">
        <f t="shared" si="13"/>
        <v>0.109090218</v>
      </c>
      <c r="C173" s="119">
        <f>fossil!J28</f>
        <v>4062</v>
      </c>
      <c r="D173" s="119" t="str">
        <f>fossil!K28</f>
        <v>YCG</v>
      </c>
      <c r="E173" s="119" t="str">
        <f>fossil!L28</f>
        <v>4B</v>
      </c>
      <c r="F173" s="119" t="str">
        <f>fossil!M28</f>
        <v>G483</v>
      </c>
      <c r="G173" s="119">
        <f>fossil!N28</f>
        <v>0</v>
      </c>
      <c r="H173" s="86">
        <f t="shared" si="17"/>
        <v>0.6894279793241288</v>
      </c>
      <c r="I173" s="100">
        <f t="shared" si="14"/>
        <v>0.168168612</v>
      </c>
      <c r="J173" s="49">
        <f>'80°C'!J28</f>
        <v>2589</v>
      </c>
      <c r="K173" s="49">
        <f>'80°C'!K28</f>
        <v>80</v>
      </c>
      <c r="L173" s="49">
        <f>'80°C'!L28</f>
        <v>720</v>
      </c>
      <c r="M173" s="49" t="str">
        <f>'80°C'!M28</f>
        <v>H402</v>
      </c>
      <c r="N173" s="49" t="str">
        <f>'80°C'!N28</f>
        <v>NA</v>
      </c>
      <c r="O173" s="101">
        <f t="shared" si="18"/>
        <v>2.6812412373755872</v>
      </c>
      <c r="P173" s="102">
        <f t="shared" si="15"/>
        <v>0.36106702099999999</v>
      </c>
      <c r="Q173" s="125">
        <f>'110°C'!J28</f>
        <v>2589</v>
      </c>
      <c r="R173" s="125">
        <f>'110°C'!K28</f>
        <v>110</v>
      </c>
      <c r="S173" s="125">
        <f>'110°C'!L28</f>
        <v>480</v>
      </c>
      <c r="T173" s="125" t="str">
        <f>'110°C'!M28</f>
        <v>H402</v>
      </c>
      <c r="U173" s="125" t="str">
        <f>'110°C'!N28</f>
        <v>NA</v>
      </c>
      <c r="V173" s="101">
        <f t="shared" si="19"/>
        <v>1.5916771931332141</v>
      </c>
      <c r="W173" s="103">
        <f t="shared" si="16"/>
        <v>0.63341186800000004</v>
      </c>
      <c r="X173" s="41">
        <f>'140°C'!J28</f>
        <v>2588</v>
      </c>
      <c r="Y173" s="41">
        <f>'140°C'!K28</f>
        <v>140</v>
      </c>
      <c r="Z173" s="41">
        <f>'140°C'!L28</f>
        <v>6</v>
      </c>
      <c r="AA173" s="41" t="str">
        <f>'140°C'!M28</f>
        <v>H391</v>
      </c>
      <c r="AB173" s="41" t="str">
        <f>'140°C'!N28</f>
        <v>nh4 contam</v>
      </c>
    </row>
    <row r="174" spans="1:28">
      <c r="A174" s="99">
        <f t="shared" si="12"/>
        <v>-3.2826389687088488E-2</v>
      </c>
      <c r="B174" s="100">
        <f t="shared" si="13"/>
        <v>0.11708146</v>
      </c>
      <c r="C174" s="119" t="str">
        <f>fossil!J29</f>
        <v>4063-1</v>
      </c>
      <c r="D174" s="119" t="str">
        <f>fossil!K29</f>
        <v>YCG</v>
      </c>
      <c r="E174" s="119" t="str">
        <f>fossil!L29</f>
        <v>4B</v>
      </c>
      <c r="F174" s="119" t="str">
        <f>fossil!M29</f>
        <v>G483</v>
      </c>
      <c r="G174" s="119">
        <f>fossil!N29</f>
        <v>0</v>
      </c>
      <c r="H174" s="86">
        <f t="shared" si="17"/>
        <v>-8.8723271059514802E-2</v>
      </c>
      <c r="I174" s="100">
        <f t="shared" si="14"/>
        <v>0.18157531199999999</v>
      </c>
      <c r="J174" s="49">
        <f>'80°C'!J29</f>
        <v>4126</v>
      </c>
      <c r="K174" s="49">
        <f>'80°C'!K29</f>
        <v>80</v>
      </c>
      <c r="L174" s="49">
        <f>'80°C'!L29</f>
        <v>120</v>
      </c>
      <c r="M174" s="49" t="str">
        <f>'80°C'!M29</f>
        <v>H398</v>
      </c>
      <c r="N174" s="49" t="str">
        <f>'80°C'!N29</f>
        <v>NA</v>
      </c>
      <c r="O174" s="101">
        <f t="shared" si="18"/>
        <v>2.0791812460476247</v>
      </c>
      <c r="P174" s="102">
        <f t="shared" si="15"/>
        <v>0.55476730799999996</v>
      </c>
      <c r="Q174" s="125">
        <f>'110°C'!J29</f>
        <v>4126</v>
      </c>
      <c r="R174" s="125">
        <f>'110°C'!K29</f>
        <v>110</v>
      </c>
      <c r="S174" s="125">
        <f>'110°C'!L29</f>
        <v>120</v>
      </c>
      <c r="T174" s="125" t="str">
        <f>'110°C'!M29</f>
        <v>H398</v>
      </c>
      <c r="U174" s="125" t="str">
        <f>'110°C'!N29</f>
        <v>NA</v>
      </c>
      <c r="V174" s="101">
        <f t="shared" si="19"/>
        <v>1.716615929741514</v>
      </c>
      <c r="W174" s="103">
        <f t="shared" si="16"/>
        <v>0.63006620300000005</v>
      </c>
      <c r="X174" s="41">
        <f>'140°C'!J29</f>
        <v>2588</v>
      </c>
      <c r="Y174" s="41">
        <f>'140°C'!K29</f>
        <v>140</v>
      </c>
      <c r="Z174" s="41">
        <f>'140°C'!L29</f>
        <v>8</v>
      </c>
      <c r="AA174" s="41" t="str">
        <f>'140°C'!M29</f>
        <v>H391</v>
      </c>
      <c r="AB174" s="41" t="str">
        <f>'140°C'!N29</f>
        <v>nh4 contam</v>
      </c>
    </row>
    <row r="175" spans="1:28">
      <c r="A175" s="99">
        <f t="shared" si="12"/>
        <v>-3.2826389687088488E-2</v>
      </c>
      <c r="B175" s="100">
        <f t="shared" si="13"/>
        <v>0.116393999</v>
      </c>
      <c r="C175" s="119" t="str">
        <f>fossil!J30</f>
        <v>4064-1</v>
      </c>
      <c r="D175" s="119" t="str">
        <f>fossil!K30</f>
        <v>YCG</v>
      </c>
      <c r="E175" s="119" t="str">
        <f>fossil!L30</f>
        <v>4B</v>
      </c>
      <c r="F175" s="119" t="str">
        <f>fossil!M30</f>
        <v>G483</v>
      </c>
      <c r="G175" s="119">
        <f>fossil!N30</f>
        <v>0</v>
      </c>
      <c r="H175" s="86">
        <f t="shared" si="17"/>
        <v>-8.8723271059514802E-2</v>
      </c>
      <c r="I175" s="100">
        <f t="shared" si="14"/>
        <v>0.168569473</v>
      </c>
      <c r="J175" s="49">
        <f>'80°C'!J30</f>
        <v>4126</v>
      </c>
      <c r="K175" s="49">
        <f>'80°C'!K30</f>
        <v>80</v>
      </c>
      <c r="L175" s="49">
        <f>'80°C'!L30</f>
        <v>120</v>
      </c>
      <c r="M175" s="49" t="str">
        <f>'80°C'!M30</f>
        <v>H420</v>
      </c>
      <c r="N175" s="49" t="str">
        <f>'80°C'!N30</f>
        <v>NA</v>
      </c>
      <c r="O175" s="101">
        <f t="shared" si="18"/>
        <v>2.0791812460476247</v>
      </c>
      <c r="P175" s="102">
        <f t="shared" si="15"/>
        <v>0.57052645899999999</v>
      </c>
      <c r="Q175" s="125">
        <f>'110°C'!J30</f>
        <v>4126</v>
      </c>
      <c r="R175" s="125">
        <f>'110°C'!K30</f>
        <v>110</v>
      </c>
      <c r="S175" s="125">
        <f>'110°C'!L30</f>
        <v>120</v>
      </c>
      <c r="T175" s="125" t="str">
        <f>'110°C'!M30</f>
        <v>H398</v>
      </c>
      <c r="U175" s="125" t="str">
        <f>'110°C'!N30</f>
        <v>NA</v>
      </c>
      <c r="V175" s="101">
        <f t="shared" si="19"/>
        <v>1.716615929741514</v>
      </c>
      <c r="W175" s="103">
        <f t="shared" si="16"/>
        <v>0.66061201999999997</v>
      </c>
      <c r="X175" s="41">
        <f>'140°C'!J30</f>
        <v>2588</v>
      </c>
      <c r="Y175" s="41">
        <f>'140°C'!K30</f>
        <v>140</v>
      </c>
      <c r="Z175" s="41">
        <f>'140°C'!L30</f>
        <v>8</v>
      </c>
      <c r="AA175" s="41" t="str">
        <f>'140°C'!M30</f>
        <v>H391</v>
      </c>
      <c r="AB175" s="41" t="str">
        <f>'140°C'!N30</f>
        <v>nh4 contam</v>
      </c>
    </row>
    <row r="176" spans="1:28">
      <c r="A176" s="99">
        <f t="shared" si="12"/>
        <v>-3.2826389687088488E-2</v>
      </c>
      <c r="B176" s="100">
        <f t="shared" si="13"/>
        <v>0.111852038</v>
      </c>
      <c r="C176" s="119">
        <f>fossil!J31</f>
        <v>4065</v>
      </c>
      <c r="D176" s="119" t="str">
        <f>fossil!K31</f>
        <v>YCG</v>
      </c>
      <c r="E176" s="119" t="str">
        <f>fossil!L31</f>
        <v>4B</v>
      </c>
      <c r="F176" s="119" t="str">
        <f>fossil!M31</f>
        <v>G483</v>
      </c>
      <c r="G176" s="119">
        <f>fossil!N31</f>
        <v>0</v>
      </c>
      <c r="H176" s="86">
        <f t="shared" si="17"/>
        <v>0.99045797498811006</v>
      </c>
      <c r="I176" s="100">
        <f t="shared" si="14"/>
        <v>0.23113435700000001</v>
      </c>
      <c r="J176" s="49">
        <f>'80°C'!J31</f>
        <v>4126</v>
      </c>
      <c r="K176" s="49">
        <f>'80°C'!K31</f>
        <v>80</v>
      </c>
      <c r="L176" s="49">
        <f>'80°C'!L31</f>
        <v>1440</v>
      </c>
      <c r="M176" s="49" t="str">
        <f>'80°C'!M31</f>
        <v>H420</v>
      </c>
      <c r="N176" s="49" t="str">
        <f>'80°C'!N31</f>
        <v>NA</v>
      </c>
      <c r="O176" s="101">
        <f t="shared" si="18"/>
        <v>2.3802112417116059</v>
      </c>
      <c r="P176" s="102">
        <f t="shared" si="15"/>
        <v>0.47517825899999999</v>
      </c>
      <c r="Q176" s="125">
        <f>'110°C'!J31</f>
        <v>4126</v>
      </c>
      <c r="R176" s="125">
        <f>'110°C'!K31</f>
        <v>110</v>
      </c>
      <c r="S176" s="125">
        <f>'110°C'!L31</f>
        <v>240</v>
      </c>
      <c r="T176" s="125" t="str">
        <f>'110°C'!M31</f>
        <v>H398</v>
      </c>
      <c r="U176" s="125" t="str">
        <f>'110°C'!N31</f>
        <v>NA</v>
      </c>
      <c r="V176" s="101">
        <f t="shared" si="19"/>
        <v>2.1937371844611766</v>
      </c>
      <c r="W176" s="103">
        <f t="shared" si="16"/>
        <v>0.51429634700000004</v>
      </c>
      <c r="X176" s="41">
        <f>'140°C'!J31</f>
        <v>2588</v>
      </c>
      <c r="Y176" s="41">
        <f>'140°C'!K31</f>
        <v>140</v>
      </c>
      <c r="Z176" s="41">
        <f>'140°C'!L31</f>
        <v>24</v>
      </c>
      <c r="AA176" s="41" t="str">
        <f>'140°C'!M31</f>
        <v>H420</v>
      </c>
      <c r="AB176" s="41" t="str">
        <f>'140°C'!N31</f>
        <v>NA</v>
      </c>
    </row>
    <row r="177" spans="1:28">
      <c r="A177" s="99">
        <f t="shared" si="12"/>
        <v>-3.2826389687088488E-2</v>
      </c>
      <c r="B177" s="100">
        <f t="shared" si="13"/>
        <v>0.13006773199999999</v>
      </c>
      <c r="C177" s="119" t="str">
        <f>fossil!J32</f>
        <v>4066-1</v>
      </c>
      <c r="D177" s="119" t="str">
        <f>fossil!K32</f>
        <v>YCG</v>
      </c>
      <c r="E177" s="119" t="str">
        <f>fossil!L32</f>
        <v>4B</v>
      </c>
      <c r="F177" s="119" t="str">
        <f>fossil!M32</f>
        <v>G483</v>
      </c>
      <c r="G177" s="119">
        <f>fossil!N32</f>
        <v>0</v>
      </c>
      <c r="H177" s="86">
        <f t="shared" si="17"/>
        <v>0.99045797498811006</v>
      </c>
      <c r="I177" s="100">
        <f t="shared" si="14"/>
        <v>0.233483572</v>
      </c>
      <c r="J177" s="49">
        <f>'80°C'!J32</f>
        <v>4126</v>
      </c>
      <c r="K177" s="49">
        <f>'80°C'!K32</f>
        <v>80</v>
      </c>
      <c r="L177" s="49">
        <f>'80°C'!L32</f>
        <v>1440</v>
      </c>
      <c r="M177" s="49" t="str">
        <f>'80°C'!M32</f>
        <v>H420</v>
      </c>
      <c r="N177" s="49" t="str">
        <f>'80°C'!N32</f>
        <v>NA</v>
      </c>
      <c r="O177" s="101">
        <f t="shared" si="18"/>
        <v>2.3802112417116059</v>
      </c>
      <c r="P177" s="102">
        <f t="shared" si="15"/>
        <v>0.47914395599999998</v>
      </c>
      <c r="Q177" s="125">
        <f>'110°C'!J32</f>
        <v>4126</v>
      </c>
      <c r="R177" s="125">
        <f>'110°C'!K32</f>
        <v>110</v>
      </c>
      <c r="S177" s="125">
        <f>'110°C'!L32</f>
        <v>240</v>
      </c>
      <c r="T177" s="125" t="str">
        <f>'110°C'!M32</f>
        <v>H398</v>
      </c>
      <c r="U177" s="125" t="str">
        <f>'110°C'!N32</f>
        <v>NA</v>
      </c>
      <c r="V177" s="101">
        <f t="shared" si="19"/>
        <v>2.1937371844611766</v>
      </c>
      <c r="W177" s="103">
        <f t="shared" si="16"/>
        <v>0.48013625999999998</v>
      </c>
      <c r="X177" s="41">
        <f>'140°C'!J32</f>
        <v>2588</v>
      </c>
      <c r="Y177" s="41">
        <f>'140°C'!K32</f>
        <v>140</v>
      </c>
      <c r="Z177" s="41">
        <f>'140°C'!L32</f>
        <v>24</v>
      </c>
      <c r="AA177" s="41" t="str">
        <f>'140°C'!M32</f>
        <v>H391</v>
      </c>
      <c r="AB177" s="41" t="str">
        <f>'140°C'!N32</f>
        <v>nh4 contam</v>
      </c>
    </row>
    <row r="178" spans="1:28">
      <c r="A178" s="99">
        <f t="shared" si="12"/>
        <v>-3.2826389687088488E-2</v>
      </c>
      <c r="B178" s="100">
        <f t="shared" si="13"/>
        <v>0.11334886199999999</v>
      </c>
      <c r="C178" s="119" t="str">
        <f>fossil!J33</f>
        <v>4068-1</v>
      </c>
      <c r="D178" s="119" t="str">
        <f>fossil!K33</f>
        <v>YCG</v>
      </c>
      <c r="E178" s="119" t="str">
        <f>fossil!L33</f>
        <v>4B</v>
      </c>
      <c r="F178" s="119" t="str">
        <f>fossil!M33</f>
        <v>G483</v>
      </c>
      <c r="G178" s="119">
        <f>fossil!N33</f>
        <v>0</v>
      </c>
      <c r="H178" s="86">
        <f t="shared" si="17"/>
        <v>0.6894279793241288</v>
      </c>
      <c r="I178" s="100">
        <f t="shared" si="14"/>
        <v>9.5451813999999996E-2</v>
      </c>
      <c r="J178" s="49">
        <f>'80°C'!J33</f>
        <v>4126</v>
      </c>
      <c r="K178" s="49">
        <f>'80°C'!K33</f>
        <v>80</v>
      </c>
      <c r="L178" s="49">
        <f>'80°C'!L33</f>
        <v>720</v>
      </c>
      <c r="M178" s="49" t="str">
        <f>'80°C'!M33</f>
        <v>H398</v>
      </c>
      <c r="N178" s="49" t="str">
        <f>'80°C'!N33</f>
        <v>NA</v>
      </c>
      <c r="O178" s="101">
        <f t="shared" si="18"/>
        <v>2.6812412373755872</v>
      </c>
      <c r="P178" s="102">
        <f t="shared" si="15"/>
        <v>0.33727863299999999</v>
      </c>
      <c r="Q178" s="125">
        <f>'110°C'!J33</f>
        <v>4126</v>
      </c>
      <c r="R178" s="125">
        <f>'110°C'!K33</f>
        <v>110</v>
      </c>
      <c r="S178" s="125">
        <f>'110°C'!L33</f>
        <v>480</v>
      </c>
      <c r="T178" s="125" t="str">
        <f>'110°C'!M33</f>
        <v>H398</v>
      </c>
      <c r="U178" s="125" t="str">
        <f>'110°C'!N33</f>
        <v>NA</v>
      </c>
      <c r="V178" s="101">
        <f t="shared" si="19"/>
        <v>2.4947671801251579</v>
      </c>
      <c r="W178" s="103">
        <f t="shared" si="16"/>
        <v>0.39982075</v>
      </c>
      <c r="X178" s="41">
        <f>'140°C'!J33</f>
        <v>2588</v>
      </c>
      <c r="Y178" s="41">
        <f>'140°C'!K33</f>
        <v>140</v>
      </c>
      <c r="Z178" s="41">
        <f>'140°C'!L33</f>
        <v>48</v>
      </c>
      <c r="AA178" s="41" t="str">
        <f>'140°C'!M33</f>
        <v>G483</v>
      </c>
      <c r="AB178" s="41" t="str">
        <f>'140°C'!N33</f>
        <v>NA</v>
      </c>
    </row>
    <row r="179" spans="1:28">
      <c r="A179" s="99">
        <f t="shared" si="12"/>
        <v>-3.2826389687088488E-2</v>
      </c>
      <c r="B179" s="100">
        <f t="shared" si="13"/>
        <v>0.12335497199999999</v>
      </c>
      <c r="C179" s="119" t="str">
        <f>fossil!J34</f>
        <v>4069-1</v>
      </c>
      <c r="D179" s="119" t="str">
        <f>fossil!K34</f>
        <v>YCG</v>
      </c>
      <c r="E179" s="119" t="str">
        <f>fossil!L34</f>
        <v>4B</v>
      </c>
      <c r="F179" s="119" t="str">
        <f>fossil!M34</f>
        <v>G483</v>
      </c>
      <c r="G179" s="119">
        <f>fossil!N34</f>
        <v>0</v>
      </c>
      <c r="H179" s="86">
        <f t="shared" si="17"/>
        <v>0.6894279793241288</v>
      </c>
      <c r="I179" s="100">
        <f t="shared" si="14"/>
        <v>0.102019818</v>
      </c>
      <c r="J179" s="49">
        <f>'80°C'!J34</f>
        <v>4126</v>
      </c>
      <c r="K179" s="49">
        <f>'80°C'!K34</f>
        <v>80</v>
      </c>
      <c r="L179" s="49">
        <f>'80°C'!L34</f>
        <v>720</v>
      </c>
      <c r="M179" s="49" t="str">
        <f>'80°C'!M34</f>
        <v>H420</v>
      </c>
      <c r="N179" s="49" t="str">
        <f>'80°C'!N34</f>
        <v>NA</v>
      </c>
      <c r="O179" s="101">
        <f t="shared" si="18"/>
        <v>2.6812412373755872</v>
      </c>
      <c r="P179" s="102">
        <f t="shared" si="15"/>
        <v>0.34150487400000001</v>
      </c>
      <c r="Q179" s="125">
        <f>'110°C'!J34</f>
        <v>4126</v>
      </c>
      <c r="R179" s="125">
        <f>'110°C'!K34</f>
        <v>110</v>
      </c>
      <c r="S179" s="125">
        <f>'110°C'!L34</f>
        <v>480</v>
      </c>
      <c r="T179" s="125" t="str">
        <f>'110°C'!M34</f>
        <v>H398</v>
      </c>
      <c r="U179" s="125" t="str">
        <f>'110°C'!N34</f>
        <v>NA</v>
      </c>
      <c r="V179" s="101">
        <f t="shared" si="19"/>
        <v>2.4947671801251579</v>
      </c>
      <c r="W179" s="103">
        <f t="shared" si="16"/>
        <v>0.38631717500000001</v>
      </c>
      <c r="X179" s="41">
        <f>'140°C'!J34</f>
        <v>2588</v>
      </c>
      <c r="Y179" s="41">
        <f>'140°C'!K34</f>
        <v>140</v>
      </c>
      <c r="Z179" s="41">
        <f>'140°C'!L34</f>
        <v>48</v>
      </c>
      <c r="AA179" s="41" t="str">
        <f>'140°C'!M34</f>
        <v>G483</v>
      </c>
      <c r="AB179" s="41" t="str">
        <f>'140°C'!N34</f>
        <v>NA</v>
      </c>
    </row>
    <row r="180" spans="1:28">
      <c r="A180" s="99">
        <f t="shared" ref="A180:A211" si="20">LOG(A57*B$146)</f>
        <v>-3.2826389687088488E-2</v>
      </c>
      <c r="B180" s="100">
        <f t="shared" si="13"/>
        <v>0.12783691799999999</v>
      </c>
      <c r="C180" s="119">
        <f>fossil!J35</f>
        <v>4070</v>
      </c>
      <c r="D180" s="119" t="str">
        <f>fossil!K35</f>
        <v>YCG</v>
      </c>
      <c r="E180" s="119" t="str">
        <f>fossil!L35</f>
        <v>4B</v>
      </c>
      <c r="F180" s="119" t="str">
        <f>fossil!M35</f>
        <v>G483</v>
      </c>
      <c r="G180" s="119">
        <f>fossil!N35</f>
        <v>0</v>
      </c>
      <c r="H180" s="86">
        <f t="shared" si="17"/>
        <v>-8.8723271059514802E-2</v>
      </c>
      <c r="I180" s="100">
        <f t="shared" si="14"/>
        <v>0.10697121699999999</v>
      </c>
      <c r="J180" s="49">
        <f>'80°C'!J35</f>
        <v>4129</v>
      </c>
      <c r="K180" s="49">
        <f>'80°C'!K35</f>
        <v>80</v>
      </c>
      <c r="L180" s="49">
        <f>'80°C'!L35</f>
        <v>120</v>
      </c>
      <c r="M180" s="49" t="str">
        <f>'80°C'!M35</f>
        <v>H398</v>
      </c>
      <c r="N180" s="49" t="str">
        <f>'80°C'!N35</f>
        <v>NA</v>
      </c>
      <c r="O180" s="101">
        <f t="shared" si="18"/>
        <v>2.0791812460476247</v>
      </c>
      <c r="P180" s="102">
        <f t="shared" si="15"/>
        <v>0.55820087600000001</v>
      </c>
      <c r="Q180" s="125">
        <f>'110°C'!J35</f>
        <v>4129</v>
      </c>
      <c r="R180" s="125">
        <f>'110°C'!K35</f>
        <v>110</v>
      </c>
      <c r="S180" s="125">
        <f>'110°C'!L35</f>
        <v>120</v>
      </c>
      <c r="T180" s="125" t="str">
        <f>'110°C'!M35</f>
        <v>H398</v>
      </c>
      <c r="U180" s="125" t="str">
        <f>'110°C'!N35</f>
        <v>NA</v>
      </c>
      <c r="V180" s="101">
        <f t="shared" si="19"/>
        <v>2.4947671801251579</v>
      </c>
      <c r="W180" s="103">
        <f t="shared" si="16"/>
        <v>0.33238173399999998</v>
      </c>
      <c r="X180" s="41">
        <f>'140°C'!J35</f>
        <v>2588</v>
      </c>
      <c r="Y180" s="41">
        <f>'140°C'!K35</f>
        <v>140</v>
      </c>
      <c r="Z180" s="41">
        <f>'140°C'!L35</f>
        <v>48</v>
      </c>
      <c r="AA180" s="41" t="str">
        <f>'140°C'!M35</f>
        <v>H391</v>
      </c>
      <c r="AB180" s="41" t="str">
        <f>'140°C'!N35</f>
        <v>nh4 contam</v>
      </c>
    </row>
    <row r="181" spans="1:28">
      <c r="A181" s="99">
        <f t="shared" si="20"/>
        <v>-3.2826389687088488E-2</v>
      </c>
      <c r="B181" s="100">
        <f t="shared" si="13"/>
        <v>0.11326936999999999</v>
      </c>
      <c r="C181" s="119">
        <f>fossil!J36</f>
        <v>3959</v>
      </c>
      <c r="D181" s="119" t="str">
        <f>fossil!K36</f>
        <v>YCG</v>
      </c>
      <c r="E181" s="119" t="str">
        <f>fossil!L36</f>
        <v>4B</v>
      </c>
      <c r="F181" s="119" t="str">
        <f>fossil!M36</f>
        <v>G483</v>
      </c>
      <c r="G181" s="119">
        <f>fossil!N36</f>
        <v>0</v>
      </c>
      <c r="H181" s="86">
        <f t="shared" si="17"/>
        <v>-8.8723271059514802E-2</v>
      </c>
      <c r="I181" s="100">
        <f t="shared" si="14"/>
        <v>0.104796325</v>
      </c>
      <c r="J181" s="49">
        <f>'80°C'!J36</f>
        <v>4129</v>
      </c>
      <c r="K181" s="49">
        <f>'80°C'!K36</f>
        <v>80</v>
      </c>
      <c r="L181" s="49">
        <f>'80°C'!L36</f>
        <v>120</v>
      </c>
      <c r="M181" s="49" t="str">
        <f>'80°C'!M36</f>
        <v>H398</v>
      </c>
      <c r="N181" s="49" t="str">
        <f>'80°C'!N36</f>
        <v>NA</v>
      </c>
      <c r="O181" s="101">
        <f>LOG(E58)</f>
        <v>2.0791812460476247</v>
      </c>
      <c r="P181" s="102">
        <f t="shared" si="15"/>
        <v>0.57052266900000004</v>
      </c>
      <c r="Q181" s="125">
        <f>'110°C'!J36</f>
        <v>4129</v>
      </c>
      <c r="R181" s="125">
        <f>'110°C'!K36</f>
        <v>110</v>
      </c>
      <c r="S181" s="125">
        <f>'110°C'!L36</f>
        <v>120</v>
      </c>
      <c r="T181" s="125" t="str">
        <f>'110°C'!M36</f>
        <v>H398</v>
      </c>
      <c r="U181" s="125" t="str">
        <f>'110°C'!N36</f>
        <v>NA</v>
      </c>
      <c r="V181" s="101">
        <f t="shared" si="19"/>
        <v>2.4947671801251579</v>
      </c>
      <c r="W181" s="103">
        <f t="shared" si="16"/>
        <v>0.33260751</v>
      </c>
      <c r="X181" s="41">
        <f>'140°C'!J36</f>
        <v>2588</v>
      </c>
      <c r="Y181" s="41">
        <f>'140°C'!K36</f>
        <v>140</v>
      </c>
      <c r="Z181" s="41">
        <f>'140°C'!L36</f>
        <v>48</v>
      </c>
      <c r="AA181" s="41" t="str">
        <f>'140°C'!M36</f>
        <v>H391</v>
      </c>
      <c r="AB181" s="41" t="str">
        <f>'140°C'!N36</f>
        <v>nh4 contam</v>
      </c>
    </row>
    <row r="182" spans="1:28">
      <c r="A182" s="99">
        <f t="shared" si="20"/>
        <v>-3.2826389687088488E-2</v>
      </c>
      <c r="B182" s="100">
        <f t="shared" si="13"/>
        <v>0.127302361</v>
      </c>
      <c r="C182" s="119" t="str">
        <f>fossil!J37</f>
        <v>4095-1</v>
      </c>
      <c r="D182" s="119" t="str">
        <f>fossil!K37</f>
        <v>YCG</v>
      </c>
      <c r="E182" s="119" t="str">
        <f>fossil!L37</f>
        <v>4B</v>
      </c>
      <c r="F182" s="119" t="str">
        <f>fossil!M37</f>
        <v>G483</v>
      </c>
      <c r="G182" s="119">
        <f>fossil!N37</f>
        <v>0</v>
      </c>
      <c r="H182" s="86">
        <f t="shared" si="17"/>
        <v>0.99045797498811006</v>
      </c>
      <c r="I182" s="100">
        <f t="shared" si="14"/>
        <v>0.23723799300000001</v>
      </c>
      <c r="J182" s="49">
        <f>'80°C'!J37</f>
        <v>4129</v>
      </c>
      <c r="K182" s="49">
        <f>'80°C'!K37</f>
        <v>80</v>
      </c>
      <c r="L182" s="49">
        <f>'80°C'!L37</f>
        <v>1440</v>
      </c>
      <c r="M182" s="49" t="str">
        <f>'80°C'!M37</f>
        <v>H398</v>
      </c>
      <c r="N182" s="49" t="str">
        <f>'80°C'!N37</f>
        <v>NA</v>
      </c>
      <c r="O182" s="101">
        <f>LOG(E59)</f>
        <v>2.3802112417116059</v>
      </c>
      <c r="P182" s="102">
        <f t="shared" si="15"/>
        <v>0.49145107500000001</v>
      </c>
      <c r="Q182" s="125">
        <f>'110°C'!J37</f>
        <v>4129</v>
      </c>
      <c r="R182" s="125">
        <f>'110°C'!K37</f>
        <v>110</v>
      </c>
      <c r="S182" s="125">
        <f>'110°C'!L37</f>
        <v>240</v>
      </c>
      <c r="T182" s="125" t="str">
        <f>'110°C'!M37</f>
        <v>H402</v>
      </c>
      <c r="U182" s="125" t="str">
        <f>'110°C'!N37</f>
        <v>NA</v>
      </c>
      <c r="V182" s="101">
        <f t="shared" si="19"/>
        <v>2.6708584391808388</v>
      </c>
      <c r="W182" s="103">
        <f t="shared" si="16"/>
        <v>0.30266889699999999</v>
      </c>
      <c r="X182" s="41">
        <f>'140°C'!J37</f>
        <v>2588</v>
      </c>
      <c r="Y182" s="41">
        <f>'140°C'!K37</f>
        <v>140</v>
      </c>
      <c r="Z182" s="41">
        <f>'140°C'!L37</f>
        <v>72</v>
      </c>
      <c r="AA182" s="41" t="str">
        <f>'140°C'!M37</f>
        <v>H391</v>
      </c>
      <c r="AB182" s="41" t="str">
        <f>'140°C'!N37</f>
        <v>nh4 contam</v>
      </c>
    </row>
    <row r="183" spans="1:28">
      <c r="A183" s="99">
        <f t="shared" si="20"/>
        <v>-5.1720864490734451E-2</v>
      </c>
      <c r="B183" s="100">
        <f t="shared" si="13"/>
        <v>0.11365432</v>
      </c>
      <c r="C183" s="119">
        <f>fossil!J38</f>
        <v>4071</v>
      </c>
      <c r="D183" s="119" t="str">
        <f>fossil!K38</f>
        <v>YCG</v>
      </c>
      <c r="E183" s="119" t="str">
        <f>fossil!L38</f>
        <v>5B</v>
      </c>
      <c r="F183" s="119" t="str">
        <f>fossil!M38</f>
        <v>G483</v>
      </c>
      <c r="G183" s="119">
        <f>fossil!N38</f>
        <v>0</v>
      </c>
      <c r="H183" s="86">
        <f t="shared" si="17"/>
        <v>0.99045797498811006</v>
      </c>
      <c r="I183" s="100">
        <f t="shared" si="14"/>
        <v>0.25133862699999998</v>
      </c>
      <c r="J183" s="49">
        <f>'80°C'!J38</f>
        <v>4129</v>
      </c>
      <c r="K183" s="49">
        <f>'80°C'!K38</f>
        <v>80</v>
      </c>
      <c r="L183" s="49">
        <f>'80°C'!L38</f>
        <v>1440</v>
      </c>
      <c r="M183" s="49" t="str">
        <f>'80°C'!M38</f>
        <v>H398</v>
      </c>
      <c r="N183" s="49" t="str">
        <f>'80°C'!N38</f>
        <v>NA</v>
      </c>
      <c r="O183" s="101">
        <f>LOG(E60)</f>
        <v>2.3802112417116059</v>
      </c>
      <c r="P183" s="102">
        <f t="shared" si="15"/>
        <v>0.47004363599999999</v>
      </c>
      <c r="Q183" s="125">
        <f>'110°C'!J38</f>
        <v>4129</v>
      </c>
      <c r="R183" s="125">
        <f>'110°C'!K38</f>
        <v>110</v>
      </c>
      <c r="S183" s="125">
        <f>'110°C'!L38</f>
        <v>240</v>
      </c>
      <c r="T183" s="125" t="str">
        <f>'110°C'!M38</f>
        <v>H398</v>
      </c>
      <c r="U183" s="125" t="str">
        <f>'110°C'!N38</f>
        <v>NA</v>
      </c>
      <c r="V183" s="101">
        <f t="shared" si="19"/>
        <v>2.6708584391808388</v>
      </c>
      <c r="W183" s="103">
        <f t="shared" si="16"/>
        <v>0.35993514500000001</v>
      </c>
      <c r="X183" s="41">
        <f>'140°C'!J38</f>
        <v>2588</v>
      </c>
      <c r="Y183" s="41">
        <f>'140°C'!K38</f>
        <v>140</v>
      </c>
      <c r="Z183" s="41">
        <f>'140°C'!L38</f>
        <v>72</v>
      </c>
      <c r="AA183" s="41" t="str">
        <f>'140°C'!M38</f>
        <v>H391</v>
      </c>
      <c r="AB183" s="41" t="str">
        <f>'140°C'!N38</f>
        <v>nh4 contam</v>
      </c>
    </row>
    <row r="184" spans="1:28">
      <c r="A184" s="99">
        <f t="shared" si="20"/>
        <v>-5.1720864490734451E-2</v>
      </c>
      <c r="B184" s="100">
        <f t="shared" si="13"/>
        <v>0.12611402599999999</v>
      </c>
      <c r="C184" s="119" t="str">
        <f>fossil!J39</f>
        <v>4072-1</v>
      </c>
      <c r="D184" s="119" t="str">
        <f>fossil!K39</f>
        <v>YCG</v>
      </c>
      <c r="E184" s="119" t="str">
        <f>fossil!L39</f>
        <v>5B</v>
      </c>
      <c r="F184" s="119" t="str">
        <f>fossil!M39</f>
        <v>G483</v>
      </c>
      <c r="G184" s="119">
        <f>fossil!N39</f>
        <v>0</v>
      </c>
      <c r="H184" s="86">
        <f t="shared" si="17"/>
        <v>0.6894279793241288</v>
      </c>
      <c r="I184" s="100">
        <f t="shared" si="14"/>
        <v>0.193894764</v>
      </c>
      <c r="J184" s="49">
        <f>'80°C'!J39</f>
        <v>4129</v>
      </c>
      <c r="K184" s="49">
        <f>'80°C'!K39</f>
        <v>80</v>
      </c>
      <c r="L184" s="49">
        <f>'80°C'!L39</f>
        <v>720</v>
      </c>
      <c r="M184" s="49" t="str">
        <f>'80°C'!M39</f>
        <v>H420</v>
      </c>
      <c r="N184" s="49" t="str">
        <f>'80°C'!N39</f>
        <v>NA</v>
      </c>
      <c r="O184" s="101">
        <f>LOG(E61)</f>
        <v>2.6812412373755872</v>
      </c>
      <c r="P184" s="102">
        <f t="shared" si="15"/>
        <v>0.33807408700000002</v>
      </c>
      <c r="Q184" s="125">
        <f>'110°C'!J39</f>
        <v>4129</v>
      </c>
      <c r="R184" s="125">
        <f>'110°C'!K39</f>
        <v>110</v>
      </c>
      <c r="S184" s="125">
        <f>'110°C'!L39</f>
        <v>480</v>
      </c>
      <c r="T184" s="125" t="str">
        <f>'110°C'!M39</f>
        <v>H398</v>
      </c>
      <c r="U184" s="125" t="str">
        <f>'110°C'!N39</f>
        <v>NA</v>
      </c>
      <c r="V184" s="101">
        <f t="shared" si="19"/>
        <v>2.7957971757891387</v>
      </c>
      <c r="W184" s="103">
        <f t="shared" si="16"/>
        <v>0.31659694999999999</v>
      </c>
      <c r="X184" s="41">
        <f>'140°C'!J39</f>
        <v>2588</v>
      </c>
      <c r="Y184" s="41">
        <f>'140°C'!K39</f>
        <v>140</v>
      </c>
      <c r="Z184" s="41">
        <f>'140°C'!L39</f>
        <v>96</v>
      </c>
      <c r="AA184" s="41" t="str">
        <f>'140°C'!M39</f>
        <v>H391</v>
      </c>
      <c r="AB184" s="41" t="str">
        <f>'140°C'!N39</f>
        <v>nh4 contam</v>
      </c>
    </row>
    <row r="185" spans="1:28">
      <c r="A185" s="99">
        <f t="shared" si="20"/>
        <v>-5.1720864490734451E-2</v>
      </c>
      <c r="B185" s="100">
        <f t="shared" si="13"/>
        <v>0.15909978499999999</v>
      </c>
      <c r="C185" s="119">
        <f>fossil!J40</f>
        <v>4073</v>
      </c>
      <c r="D185" s="119" t="str">
        <f>fossil!K40</f>
        <v>YCG</v>
      </c>
      <c r="E185" s="119" t="str">
        <f>fossil!L40</f>
        <v>5B</v>
      </c>
      <c r="F185" s="119" t="str">
        <f>fossil!M40</f>
        <v>G483</v>
      </c>
      <c r="G185" s="119">
        <f>fossil!N40</f>
        <v>0</v>
      </c>
      <c r="H185" s="86">
        <f t="shared" si="17"/>
        <v>0.6894279793241288</v>
      </c>
      <c r="I185" s="100">
        <f t="shared" si="14"/>
        <v>0.188969838</v>
      </c>
      <c r="J185" s="49">
        <f>'80°C'!J40</f>
        <v>4129</v>
      </c>
      <c r="K185" s="49">
        <f>'80°C'!K40</f>
        <v>80</v>
      </c>
      <c r="L185" s="49">
        <f>'80°C'!L40</f>
        <v>720</v>
      </c>
      <c r="M185" s="49" t="str">
        <f>'80°C'!M40</f>
        <v>H398</v>
      </c>
      <c r="N185" s="49" t="str">
        <f>'80°C'!N40</f>
        <v>NA</v>
      </c>
      <c r="O185" s="101">
        <f>LOG(E62)</f>
        <v>2.6812412373755872</v>
      </c>
      <c r="P185" s="102">
        <f t="shared" si="15"/>
        <v>0.34321253499999999</v>
      </c>
      <c r="Q185" s="125">
        <f>'110°C'!J40</f>
        <v>4129</v>
      </c>
      <c r="R185" s="125">
        <f>'110°C'!K40</f>
        <v>110</v>
      </c>
      <c r="S185" s="125">
        <f>'110°C'!L40</f>
        <v>480</v>
      </c>
      <c r="T185" s="125" t="str">
        <f>'110°C'!M40</f>
        <v>H420</v>
      </c>
      <c r="U185" s="125" t="str">
        <f>'110°C'!N40</f>
        <v>NA</v>
      </c>
      <c r="V185" s="101">
        <f t="shared" si="19"/>
        <v>2.7957971757891387</v>
      </c>
      <c r="W185" s="103">
        <f t="shared" si="16"/>
        <v>0.279744997</v>
      </c>
      <c r="X185" s="41">
        <f>'140°C'!J40</f>
        <v>2588</v>
      </c>
      <c r="Y185" s="41">
        <f>'140°C'!K40</f>
        <v>140</v>
      </c>
      <c r="Z185" s="41">
        <f>'140°C'!L40</f>
        <v>96</v>
      </c>
      <c r="AA185" s="41" t="str">
        <f>'140°C'!M40</f>
        <v>H391</v>
      </c>
      <c r="AB185" s="41" t="str">
        <f>'140°C'!N40</f>
        <v>nh4 contam</v>
      </c>
    </row>
    <row r="186" spans="1:28">
      <c r="A186" s="99">
        <f t="shared" si="20"/>
        <v>-0.23604338755481483</v>
      </c>
      <c r="B186" s="100">
        <f t="shared" si="13"/>
        <v>0.11076357100000001</v>
      </c>
      <c r="C186" s="119" t="str">
        <f>fossil!J41</f>
        <v>4074-1</v>
      </c>
      <c r="D186" s="119" t="str">
        <f>fossil!K41</f>
        <v>YCG</v>
      </c>
      <c r="E186" s="119">
        <f>fossil!L41</f>
        <v>6</v>
      </c>
      <c r="F186" s="119" t="str">
        <f>fossil!M41</f>
        <v>G483</v>
      </c>
      <c r="G186" s="119">
        <f>fossil!N41</f>
        <v>0</v>
      </c>
      <c r="H186"/>
      <c r="I186"/>
      <c r="J186"/>
      <c r="K186"/>
      <c r="L186"/>
      <c r="M186"/>
      <c r="N186"/>
      <c r="O186"/>
      <c r="V186" s="101">
        <f t="shared" si="19"/>
        <v>2.8927071887971954</v>
      </c>
      <c r="W186" s="103">
        <f t="shared" si="16"/>
        <v>0.31528900900000001</v>
      </c>
      <c r="X186" s="41">
        <f>'140°C'!J41</f>
        <v>2588</v>
      </c>
      <c r="Y186" s="41">
        <f>'140°C'!K41</f>
        <v>140</v>
      </c>
      <c r="Z186" s="41">
        <f>'140°C'!L41</f>
        <v>120</v>
      </c>
      <c r="AA186" s="41" t="str">
        <f>'140°C'!M41</f>
        <v>H391</v>
      </c>
      <c r="AB186" s="41" t="str">
        <f>'140°C'!N41</f>
        <v>nh4 contam</v>
      </c>
    </row>
    <row r="187" spans="1:28">
      <c r="A187" s="99">
        <f t="shared" si="20"/>
        <v>-0.23604338755481483</v>
      </c>
      <c r="B187" s="100">
        <f t="shared" si="13"/>
        <v>0.183275774</v>
      </c>
      <c r="C187" s="119">
        <f>fossil!J42</f>
        <v>4075</v>
      </c>
      <c r="D187" s="119" t="str">
        <f>fossil!K42</f>
        <v>YCG</v>
      </c>
      <c r="E187" s="119">
        <f>fossil!L42</f>
        <v>6</v>
      </c>
      <c r="F187" s="119" t="str">
        <f>fossil!M42</f>
        <v>G483</v>
      </c>
      <c r="G187" s="119">
        <f>fossil!N42</f>
        <v>0</v>
      </c>
      <c r="H187"/>
      <c r="I187"/>
      <c r="J187"/>
      <c r="K187"/>
      <c r="L187"/>
      <c r="M187"/>
      <c r="N187"/>
      <c r="O187"/>
      <c r="V187" s="101">
        <f t="shared" si="19"/>
        <v>2.8927071887971954</v>
      </c>
      <c r="W187" s="103">
        <f t="shared" si="16"/>
        <v>0.30389258899999999</v>
      </c>
      <c r="X187" s="41">
        <f>'140°C'!J42</f>
        <v>2588</v>
      </c>
      <c r="Y187" s="41">
        <f>'140°C'!K42</f>
        <v>140</v>
      </c>
      <c r="Z187" s="41">
        <f>'140°C'!L42</f>
        <v>120</v>
      </c>
      <c r="AA187" s="41" t="str">
        <f>'140°C'!M42</f>
        <v>H391</v>
      </c>
      <c r="AB187" s="41" t="str">
        <f>'140°C'!N42</f>
        <v>nh4 contam</v>
      </c>
    </row>
    <row r="188" spans="1:28">
      <c r="A188" s="99">
        <f t="shared" si="20"/>
        <v>-0.23604338755481483</v>
      </c>
      <c r="B188" s="100">
        <f t="shared" si="13"/>
        <v>0.12410433999999999</v>
      </c>
      <c r="C188" s="119" t="str">
        <f>fossil!J43</f>
        <v>4076-1</v>
      </c>
      <c r="D188" s="119" t="str">
        <f>fossil!K43</f>
        <v>YCG</v>
      </c>
      <c r="E188" s="119">
        <f>fossil!L43</f>
        <v>6</v>
      </c>
      <c r="F188" s="119" t="str">
        <f>fossil!M43</f>
        <v>G483</v>
      </c>
      <c r="G188" s="119">
        <f>fossil!N43</f>
        <v>0</v>
      </c>
      <c r="H188"/>
      <c r="I188"/>
      <c r="J188"/>
      <c r="K188"/>
      <c r="L188"/>
      <c r="M188"/>
      <c r="N188"/>
      <c r="O188"/>
      <c r="V188" s="101">
        <f t="shared" si="19"/>
        <v>0.81352594274957046</v>
      </c>
      <c r="W188" s="103">
        <f t="shared" si="16"/>
        <v>0.21295556600000001</v>
      </c>
      <c r="X188" s="41">
        <f>'140°C'!J43</f>
        <v>2589</v>
      </c>
      <c r="Y188" s="41">
        <f>'140°C'!K43</f>
        <v>140</v>
      </c>
      <c r="Z188" s="41">
        <f>'140°C'!L43</f>
        <v>1</v>
      </c>
      <c r="AA188" s="41" t="str">
        <f>'140°C'!M43</f>
        <v>H397</v>
      </c>
      <c r="AB188" s="41" t="str">
        <f>'140°C'!N43</f>
        <v>NA</v>
      </c>
    </row>
    <row r="189" spans="1:28">
      <c r="A189" s="99">
        <f t="shared" si="20"/>
        <v>-0.23604338755481483</v>
      </c>
      <c r="B189" s="100">
        <f t="shared" si="13"/>
        <v>0.119296999</v>
      </c>
      <c r="C189" s="119" t="str">
        <f>fossil!J44</f>
        <v>4077-1</v>
      </c>
      <c r="D189" s="119" t="str">
        <f>fossil!K44</f>
        <v>YCG</v>
      </c>
      <c r="E189" s="119">
        <f>fossil!L44</f>
        <v>6</v>
      </c>
      <c r="F189" s="119" t="str">
        <f>fossil!M44</f>
        <v>G483</v>
      </c>
      <c r="G189" s="119">
        <f>fossil!N44</f>
        <v>0</v>
      </c>
      <c r="H189"/>
      <c r="I189"/>
      <c r="J189"/>
      <c r="K189"/>
      <c r="L189"/>
      <c r="M189"/>
      <c r="N189"/>
      <c r="O189"/>
      <c r="V189" s="101">
        <f t="shared" si="19"/>
        <v>0.81352594274957046</v>
      </c>
      <c r="W189" s="103">
        <f t="shared" si="16"/>
        <v>0.21121648700000001</v>
      </c>
      <c r="X189" s="41">
        <f>'140°C'!J44</f>
        <v>2589</v>
      </c>
      <c r="Y189" s="41">
        <f>'140°C'!K44</f>
        <v>140</v>
      </c>
      <c r="Z189" s="41">
        <f>'140°C'!L44</f>
        <v>1</v>
      </c>
      <c r="AA189" s="41" t="str">
        <f>'140°C'!M44</f>
        <v>H397</v>
      </c>
      <c r="AB189" s="41" t="str">
        <f>'140°C'!N44</f>
        <v>NA</v>
      </c>
    </row>
    <row r="190" spans="1:28">
      <c r="A190" s="99">
        <f t="shared" si="20"/>
        <v>-5.1720864490734451E-2</v>
      </c>
      <c r="B190" s="100">
        <f t="shared" si="13"/>
        <v>0.120636329</v>
      </c>
      <c r="C190" s="119">
        <f>fossil!J45</f>
        <v>4078</v>
      </c>
      <c r="D190" s="119" t="str">
        <f>fossil!K45</f>
        <v>YCG</v>
      </c>
      <c r="E190" s="119" t="str">
        <f>fossil!L45</f>
        <v>Anglo-Scandinavian</v>
      </c>
      <c r="F190" s="119" t="str">
        <f>fossil!M45</f>
        <v>G483</v>
      </c>
      <c r="G190" s="119">
        <f>fossil!N45</f>
        <v>0</v>
      </c>
      <c r="H190"/>
      <c r="I190"/>
      <c r="J190"/>
      <c r="K190"/>
      <c r="L190"/>
      <c r="M190"/>
      <c r="N190"/>
      <c r="O190"/>
      <c r="V190" s="101">
        <f t="shared" si="19"/>
        <v>1.1145559384135517</v>
      </c>
      <c r="W190" s="103">
        <f t="shared" si="16"/>
        <v>0.36413579699999998</v>
      </c>
      <c r="X190" s="41">
        <f>'140°C'!J45</f>
        <v>2589</v>
      </c>
      <c r="Y190" s="41">
        <f>'140°C'!K45</f>
        <v>140</v>
      </c>
      <c r="Z190" s="41">
        <f>'140°C'!L45</f>
        <v>2</v>
      </c>
      <c r="AA190" s="41" t="str">
        <f>'140°C'!M45</f>
        <v>H397</v>
      </c>
      <c r="AB190" s="41" t="str">
        <f>'140°C'!N45</f>
        <v>NA</v>
      </c>
    </row>
    <row r="191" spans="1:28">
      <c r="A191" s="99">
        <f t="shared" si="20"/>
        <v>-5.1720864490734451E-2</v>
      </c>
      <c r="B191" s="100">
        <f t="shared" si="13"/>
        <v>0.125606776</v>
      </c>
      <c r="C191" s="119">
        <f>fossil!J46</f>
        <v>4079</v>
      </c>
      <c r="D191" s="119" t="str">
        <f>fossil!K46</f>
        <v>YCG</v>
      </c>
      <c r="E191" s="119" t="str">
        <f>fossil!L46</f>
        <v>Anglo-Scandinavian</v>
      </c>
      <c r="F191" s="119" t="str">
        <f>fossil!M46</f>
        <v>G483</v>
      </c>
      <c r="G191" s="119">
        <f>fossil!N46</f>
        <v>0</v>
      </c>
      <c r="H191"/>
      <c r="I191"/>
      <c r="J191"/>
      <c r="K191"/>
      <c r="L191"/>
      <c r="M191"/>
      <c r="N191"/>
      <c r="O191"/>
      <c r="V191" s="101">
        <f t="shared" si="19"/>
        <v>1.1145559384135517</v>
      </c>
      <c r="W191" s="103">
        <f t="shared" si="16"/>
        <v>0.38137932699999999</v>
      </c>
      <c r="X191" s="41">
        <f>'140°C'!J46</f>
        <v>2589</v>
      </c>
      <c r="Y191" s="41">
        <f>'140°C'!K46</f>
        <v>140</v>
      </c>
      <c r="Z191" s="41">
        <f>'140°C'!L46</f>
        <v>2</v>
      </c>
      <c r="AA191" s="41" t="str">
        <f>'140°C'!M46</f>
        <v>H397</v>
      </c>
      <c r="AB191" s="41" t="str">
        <f>'140°C'!N46</f>
        <v>NA</v>
      </c>
    </row>
    <row r="192" spans="1:28">
      <c r="A192" s="99">
        <f t="shared" si="20"/>
        <v>-5.1720864490734451E-2</v>
      </c>
      <c r="B192" s="100">
        <f t="shared" si="13"/>
        <v>0.11759409699999999</v>
      </c>
      <c r="C192" s="119">
        <f>fossil!J47</f>
        <v>4080</v>
      </c>
      <c r="D192" s="119" t="str">
        <f>fossil!K47</f>
        <v>YCG</v>
      </c>
      <c r="E192" s="119" t="str">
        <f>fossil!L47</f>
        <v>Anglo-Scandinavian</v>
      </c>
      <c r="F192" s="119" t="str">
        <f>fossil!M47</f>
        <v>G483</v>
      </c>
      <c r="G192" s="119">
        <f>fossil!N47</f>
        <v>0</v>
      </c>
      <c r="H192"/>
      <c r="I192"/>
      <c r="J192"/>
      <c r="K192"/>
      <c r="L192"/>
      <c r="M192"/>
      <c r="N192"/>
      <c r="O192"/>
      <c r="V192" s="101">
        <f t="shared" si="19"/>
        <v>1.4155859340775327</v>
      </c>
      <c r="W192" s="103">
        <f t="shared" si="16"/>
        <v>0.59175899499999995</v>
      </c>
      <c r="X192" s="41">
        <f>'140°C'!J47</f>
        <v>2589</v>
      </c>
      <c r="Y192" s="41">
        <f>'140°C'!K47</f>
        <v>140</v>
      </c>
      <c r="Z192" s="41">
        <f>'140°C'!L47</f>
        <v>4</v>
      </c>
      <c r="AA192" s="41" t="str">
        <f>'140°C'!M47</f>
        <v>H397</v>
      </c>
      <c r="AB192" s="41" t="str">
        <f>'140°C'!N47</f>
        <v>NA</v>
      </c>
    </row>
    <row r="193" spans="1:28">
      <c r="A193" s="99">
        <f t="shared" si="20"/>
        <v>-1.1409123067799638E-3</v>
      </c>
      <c r="B193" s="100">
        <f t="shared" si="13"/>
        <v>0.118773508</v>
      </c>
      <c r="C193" s="119" t="str">
        <f>fossil!J48</f>
        <v>4060a2</v>
      </c>
      <c r="D193" s="119" t="str">
        <f>fossil!K48</f>
        <v>YCG</v>
      </c>
      <c r="E193" s="119">
        <f>fossil!L48</f>
        <v>3</v>
      </c>
      <c r="F193" s="119" t="str">
        <f>fossil!M48</f>
        <v>H391</v>
      </c>
      <c r="G193" s="119">
        <f>fossil!N48</f>
        <v>0</v>
      </c>
      <c r="H193"/>
      <c r="I193"/>
      <c r="J193"/>
      <c r="K193"/>
      <c r="L193"/>
      <c r="M193"/>
      <c r="N193"/>
      <c r="O193"/>
      <c r="V193" s="101">
        <f t="shared" si="19"/>
        <v>1.4155859340775327</v>
      </c>
      <c r="W193" s="103">
        <f t="shared" si="16"/>
        <v>0.59589973399999996</v>
      </c>
      <c r="X193" s="41">
        <f>'140°C'!J48</f>
        <v>2589</v>
      </c>
      <c r="Y193" s="41">
        <f>'140°C'!K48</f>
        <v>140</v>
      </c>
      <c r="Z193" s="41">
        <f>'140°C'!L48</f>
        <v>4</v>
      </c>
      <c r="AA193" s="41" t="str">
        <f>'140°C'!M48</f>
        <v>H397</v>
      </c>
      <c r="AB193" s="41" t="str">
        <f>'140°C'!N48</f>
        <v>NA</v>
      </c>
    </row>
    <row r="194" spans="1:28">
      <c r="A194" s="99">
        <f t="shared" si="20"/>
        <v>-1.1409123067799638E-3</v>
      </c>
      <c r="B194" s="100">
        <f t="shared" si="13"/>
        <v>0.120283312</v>
      </c>
      <c r="C194" s="119" t="str">
        <f>fossil!J49</f>
        <v>4060b2</v>
      </c>
      <c r="D194" s="119" t="str">
        <f>fossil!K49</f>
        <v>YCG</v>
      </c>
      <c r="E194" s="119">
        <f>fossil!L49</f>
        <v>3</v>
      </c>
      <c r="F194" s="119" t="str">
        <f>fossil!M49</f>
        <v>H391</v>
      </c>
      <c r="G194" s="119">
        <f>fossil!N49</f>
        <v>0</v>
      </c>
      <c r="H194"/>
      <c r="I194"/>
      <c r="J194"/>
      <c r="K194"/>
      <c r="L194"/>
      <c r="M194"/>
      <c r="N194"/>
      <c r="O194"/>
      <c r="V194" s="101">
        <f t="shared" ref="V194:V225" si="21">LOG(G71*W$146)</f>
        <v>1.5916771931332141</v>
      </c>
      <c r="W194" s="103">
        <f t="shared" ref="W194:W205" si="22">H71</f>
        <v>0.66437697299999998</v>
      </c>
      <c r="X194" s="41">
        <f>'140°C'!J49</f>
        <v>2589</v>
      </c>
      <c r="Y194" s="41">
        <f>'140°C'!K49</f>
        <v>140</v>
      </c>
      <c r="Z194" s="41">
        <f>'140°C'!L49</f>
        <v>6</v>
      </c>
      <c r="AA194" s="41" t="str">
        <f>'140°C'!M49</f>
        <v>H397</v>
      </c>
      <c r="AB194" s="41" t="str">
        <f>'140°C'!N49</f>
        <v>NA</v>
      </c>
    </row>
    <row r="195" spans="1:28">
      <c r="A195" s="99">
        <f t="shared" si="20"/>
        <v>-3.2826389687088488E-2</v>
      </c>
      <c r="B195" s="100">
        <f t="shared" si="13"/>
        <v>0.117908685</v>
      </c>
      <c r="C195" s="119" t="str">
        <f>fossil!J50</f>
        <v>4063-2</v>
      </c>
      <c r="D195" s="119" t="str">
        <f>fossil!K50</f>
        <v>YCG</v>
      </c>
      <c r="E195" s="119" t="str">
        <f>fossil!L50</f>
        <v>4B</v>
      </c>
      <c r="F195" s="119" t="str">
        <f>fossil!M50</f>
        <v>H391</v>
      </c>
      <c r="G195" s="119">
        <f>fossil!N50</f>
        <v>0</v>
      </c>
      <c r="H195"/>
      <c r="I195"/>
      <c r="J195"/>
      <c r="K195"/>
      <c r="L195"/>
      <c r="M195"/>
      <c r="N195"/>
      <c r="O195"/>
      <c r="V195" s="101">
        <f t="shared" si="21"/>
        <v>1.5916771931332141</v>
      </c>
      <c r="W195" s="103">
        <f t="shared" si="22"/>
        <v>0.65146654999999998</v>
      </c>
      <c r="X195" s="41">
        <f>'140°C'!J50</f>
        <v>2589</v>
      </c>
      <c r="Y195" s="41">
        <f>'140°C'!K50</f>
        <v>140</v>
      </c>
      <c r="Z195" s="41">
        <f>'140°C'!L50</f>
        <v>6</v>
      </c>
      <c r="AA195" s="41" t="str">
        <f>'140°C'!M50</f>
        <v>H397</v>
      </c>
      <c r="AB195" s="41" t="str">
        <f>'140°C'!N50</f>
        <v>NA</v>
      </c>
    </row>
    <row r="196" spans="1:28">
      <c r="A196" s="99">
        <f t="shared" si="20"/>
        <v>-3.2826389687088488E-2</v>
      </c>
      <c r="B196" s="100">
        <f t="shared" si="13"/>
        <v>0.116498615</v>
      </c>
      <c r="C196" s="119" t="str">
        <f>fossil!J51</f>
        <v>4064-2</v>
      </c>
      <c r="D196" s="119" t="str">
        <f>fossil!K51</f>
        <v>YCG</v>
      </c>
      <c r="E196" s="119" t="str">
        <f>fossil!L51</f>
        <v>4B</v>
      </c>
      <c r="F196" s="119" t="str">
        <f>fossil!M51</f>
        <v>H391</v>
      </c>
      <c r="G196" s="119">
        <f>fossil!N51</f>
        <v>0</v>
      </c>
      <c r="H196"/>
      <c r="I196"/>
      <c r="J196"/>
      <c r="K196"/>
      <c r="L196"/>
      <c r="M196"/>
      <c r="N196"/>
      <c r="O196"/>
      <c r="V196" s="101">
        <f t="shared" si="21"/>
        <v>1.716615929741514</v>
      </c>
      <c r="W196" s="103">
        <f t="shared" si="22"/>
        <v>0.62759523100000003</v>
      </c>
      <c r="X196" s="41">
        <f>'140°C'!J51</f>
        <v>2589</v>
      </c>
      <c r="Y196" s="41">
        <f>'140°C'!K51</f>
        <v>140</v>
      </c>
      <c r="Z196" s="41">
        <f>'140°C'!L51</f>
        <v>8</v>
      </c>
      <c r="AA196" s="41" t="str">
        <f>'140°C'!M51</f>
        <v>H397</v>
      </c>
      <c r="AB196" s="41" t="str">
        <f>'140°C'!N51</f>
        <v>NA</v>
      </c>
    </row>
    <row r="197" spans="1:28">
      <c r="A197" s="99">
        <f t="shared" si="20"/>
        <v>-3.2826389687088488E-2</v>
      </c>
      <c r="B197" s="100">
        <f t="shared" si="13"/>
        <v>0.12855353899999999</v>
      </c>
      <c r="C197" s="119" t="str">
        <f>fossil!J52</f>
        <v>4066-2</v>
      </c>
      <c r="D197" s="119" t="str">
        <f>fossil!K52</f>
        <v>YCG</v>
      </c>
      <c r="E197" s="119" t="str">
        <f>fossil!L52</f>
        <v>4B</v>
      </c>
      <c r="F197" s="119" t="str">
        <f>fossil!M52</f>
        <v>H391</v>
      </c>
      <c r="G197" s="119">
        <f>fossil!N52</f>
        <v>0</v>
      </c>
      <c r="H197"/>
      <c r="I197"/>
      <c r="J197"/>
      <c r="K197"/>
      <c r="L197"/>
      <c r="M197"/>
      <c r="N197"/>
      <c r="O197"/>
      <c r="V197" s="101">
        <f t="shared" si="21"/>
        <v>1.716615929741514</v>
      </c>
      <c r="W197" s="103">
        <f t="shared" si="22"/>
        <v>0.61178045999999997</v>
      </c>
      <c r="X197" s="41">
        <f>'140°C'!J52</f>
        <v>2589</v>
      </c>
      <c r="Y197" s="41">
        <f>'140°C'!K52</f>
        <v>140</v>
      </c>
      <c r="Z197" s="41">
        <f>'140°C'!L52</f>
        <v>8</v>
      </c>
      <c r="AA197" s="41" t="str">
        <f>'140°C'!M52</f>
        <v>H402</v>
      </c>
      <c r="AB197" s="41" t="str">
        <f>'140°C'!N52</f>
        <v>NA</v>
      </c>
    </row>
    <row r="198" spans="1:28">
      <c r="A198" s="99">
        <f t="shared" si="20"/>
        <v>-3.2826389687088488E-2</v>
      </c>
      <c r="B198" s="100">
        <f t="shared" si="13"/>
        <v>0.125533649</v>
      </c>
      <c r="C198" s="119">
        <f>fossil!J53</f>
        <v>4067</v>
      </c>
      <c r="D198" s="119" t="str">
        <f>fossil!K53</f>
        <v>YCG</v>
      </c>
      <c r="E198" s="119" t="str">
        <f>fossil!L53</f>
        <v>4B</v>
      </c>
      <c r="F198" s="119" t="str">
        <f>fossil!M53</f>
        <v>H391</v>
      </c>
      <c r="G198" s="119">
        <f>fossil!N53</f>
        <v>0</v>
      </c>
      <c r="H198"/>
      <c r="I198"/>
      <c r="J198"/>
      <c r="K198"/>
      <c r="L198"/>
      <c r="M198"/>
      <c r="N198"/>
      <c r="O198"/>
      <c r="V198" s="101">
        <f t="shared" si="21"/>
        <v>2.1937371844611766</v>
      </c>
      <c r="W198" s="103">
        <f t="shared" si="22"/>
        <v>0.46795914799999999</v>
      </c>
      <c r="X198" s="41">
        <f>'140°C'!J53</f>
        <v>2589</v>
      </c>
      <c r="Y198" s="41">
        <f>'140°C'!K53</f>
        <v>140</v>
      </c>
      <c r="Z198" s="41">
        <f>'140°C'!L53</f>
        <v>24</v>
      </c>
      <c r="AA198" s="41" t="str">
        <f>'140°C'!M53</f>
        <v>H397</v>
      </c>
      <c r="AB198" s="41" t="str">
        <f>'140°C'!N53</f>
        <v>NA</v>
      </c>
    </row>
    <row r="199" spans="1:28">
      <c r="A199" s="99">
        <f t="shared" si="20"/>
        <v>-3.2826389687088488E-2</v>
      </c>
      <c r="B199" s="100">
        <f t="shared" si="13"/>
        <v>0.114118426</v>
      </c>
      <c r="C199" s="119" t="str">
        <f>fossil!J54</f>
        <v>4068-2</v>
      </c>
      <c r="D199" s="119" t="str">
        <f>fossil!K54</f>
        <v>YCG</v>
      </c>
      <c r="E199" s="119" t="str">
        <f>fossil!L54</f>
        <v>4B</v>
      </c>
      <c r="F199" s="119" t="str">
        <f>fossil!M54</f>
        <v>H391</v>
      </c>
      <c r="G199" s="119">
        <f>fossil!N54</f>
        <v>0</v>
      </c>
      <c r="H199"/>
      <c r="I199"/>
      <c r="J199"/>
      <c r="K199"/>
      <c r="L199"/>
      <c r="M199"/>
      <c r="N199"/>
      <c r="O199"/>
      <c r="V199" s="101">
        <f t="shared" si="21"/>
        <v>2.1937371844611766</v>
      </c>
      <c r="W199" s="103">
        <f t="shared" si="22"/>
        <v>0.48120642200000002</v>
      </c>
      <c r="X199" s="41">
        <f>'140°C'!J54</f>
        <v>2589</v>
      </c>
      <c r="Y199" s="41">
        <f>'140°C'!K54</f>
        <v>140</v>
      </c>
      <c r="Z199" s="41">
        <f>'140°C'!L54</f>
        <v>24</v>
      </c>
      <c r="AA199" s="41" t="str">
        <f>'140°C'!M54</f>
        <v>H402</v>
      </c>
      <c r="AB199" s="41" t="str">
        <f>'140°C'!N54</f>
        <v>NA</v>
      </c>
    </row>
    <row r="200" spans="1:28">
      <c r="A200" s="99">
        <f t="shared" si="20"/>
        <v>-3.2826389687088488E-2</v>
      </c>
      <c r="B200" s="100">
        <f t="shared" si="13"/>
        <v>0.128723851</v>
      </c>
      <c r="C200" s="119" t="str">
        <f>fossil!J55</f>
        <v>4069-2</v>
      </c>
      <c r="D200" s="119" t="str">
        <f>fossil!K55</f>
        <v>YCG</v>
      </c>
      <c r="E200" s="119" t="str">
        <f>fossil!L55</f>
        <v>4B</v>
      </c>
      <c r="F200" s="119" t="str">
        <f>fossil!M55</f>
        <v>H391</v>
      </c>
      <c r="G200" s="119">
        <f>fossil!N55</f>
        <v>0</v>
      </c>
      <c r="H200"/>
      <c r="I200"/>
      <c r="J200"/>
      <c r="K200"/>
      <c r="L200"/>
      <c r="M200"/>
      <c r="N200"/>
      <c r="O200"/>
      <c r="V200" s="101">
        <f t="shared" si="21"/>
        <v>2.4947671801251579</v>
      </c>
      <c r="W200" s="103">
        <f t="shared" si="22"/>
        <v>0.35581639399999998</v>
      </c>
      <c r="X200" s="41">
        <f>'140°C'!J55</f>
        <v>2589</v>
      </c>
      <c r="Y200" s="41">
        <f>'140°C'!K55</f>
        <v>140</v>
      </c>
      <c r="Z200" s="41">
        <f>'140°C'!L55</f>
        <v>48</v>
      </c>
      <c r="AA200" s="41" t="str">
        <f>'140°C'!M55</f>
        <v>H397</v>
      </c>
      <c r="AB200" s="41" t="str">
        <f>'140°C'!N55</f>
        <v>NA</v>
      </c>
    </row>
    <row r="201" spans="1:28">
      <c r="A201" s="99">
        <f t="shared" si="20"/>
        <v>-3.2826389687088488E-2</v>
      </c>
      <c r="B201" s="100">
        <f t="shared" si="13"/>
        <v>0.127302361</v>
      </c>
      <c r="C201" s="119" t="str">
        <f>fossil!J56</f>
        <v>4095-2</v>
      </c>
      <c r="D201" s="119" t="str">
        <f>fossil!K56</f>
        <v>YCG</v>
      </c>
      <c r="E201" s="119" t="str">
        <f>fossil!L56</f>
        <v>4B</v>
      </c>
      <c r="F201" s="119" t="str">
        <f>fossil!M56</f>
        <v>H391</v>
      </c>
      <c r="G201" s="119" t="str">
        <f>fossil!N56</f>
        <v>contam nh4</v>
      </c>
      <c r="H201"/>
      <c r="I201"/>
      <c r="J201"/>
      <c r="K201"/>
      <c r="L201"/>
      <c r="M201"/>
      <c r="N201"/>
      <c r="O201"/>
      <c r="V201" s="101">
        <f t="shared" si="21"/>
        <v>2.4947671801251579</v>
      </c>
      <c r="W201" s="103">
        <f t="shared" si="22"/>
        <v>0.39722217799999998</v>
      </c>
      <c r="X201" s="41">
        <f>'140°C'!J56</f>
        <v>2589</v>
      </c>
      <c r="Y201" s="41">
        <f>'140°C'!K56</f>
        <v>140</v>
      </c>
      <c r="Z201" s="41">
        <f>'140°C'!L56</f>
        <v>48</v>
      </c>
      <c r="AA201" s="41" t="str">
        <f>'140°C'!M56</f>
        <v>H397</v>
      </c>
      <c r="AB201" s="41" t="str">
        <f>'140°C'!N56</f>
        <v>NA</v>
      </c>
    </row>
    <row r="202" spans="1:28">
      <c r="A202" s="99">
        <f t="shared" si="20"/>
        <v>-5.1720864490734451E-2</v>
      </c>
      <c r="B202" s="100">
        <f t="shared" si="13"/>
        <v>0.12269361500000001</v>
      </c>
      <c r="C202" s="119" t="str">
        <f>fossil!J57</f>
        <v>4072-2</v>
      </c>
      <c r="D202" s="119" t="str">
        <f>fossil!K57</f>
        <v>YCG</v>
      </c>
      <c r="E202" s="119" t="str">
        <f>fossil!L57</f>
        <v>5B</v>
      </c>
      <c r="F202" s="119" t="str">
        <f>fossil!M57</f>
        <v>H391</v>
      </c>
      <c r="G202" s="119">
        <f>fossil!N57</f>
        <v>0</v>
      </c>
      <c r="H202"/>
      <c r="I202"/>
      <c r="J202"/>
      <c r="K202"/>
      <c r="L202"/>
      <c r="M202"/>
      <c r="N202"/>
      <c r="O202"/>
      <c r="V202" s="101">
        <f t="shared" si="21"/>
        <v>2.6708584391808388</v>
      </c>
      <c r="W202" s="103">
        <f t="shared" si="22"/>
        <v>0.41817756699999997</v>
      </c>
      <c r="X202" s="138">
        <f>'140°C'!J57</f>
        <v>2589</v>
      </c>
      <c r="Y202" s="138">
        <f>'140°C'!K57</f>
        <v>140</v>
      </c>
      <c r="Z202" s="138">
        <f>'140°C'!L57</f>
        <v>72</v>
      </c>
      <c r="AA202" s="138" t="str">
        <f>'140°C'!M57</f>
        <v>H397</v>
      </c>
      <c r="AB202" s="41" t="str">
        <f>'140°C'!N57</f>
        <v>NA</v>
      </c>
    </row>
    <row r="203" spans="1:28">
      <c r="A203" s="99">
        <f t="shared" si="20"/>
        <v>-0.23604338755481483</v>
      </c>
      <c r="B203" s="100">
        <f t="shared" si="13"/>
        <v>0.110225034</v>
      </c>
      <c r="C203" s="119" t="str">
        <f>fossil!J58</f>
        <v>4074-2</v>
      </c>
      <c r="D203" s="119" t="str">
        <f>fossil!K58</f>
        <v>YCG</v>
      </c>
      <c r="E203" s="119">
        <f>fossil!L58</f>
        <v>6</v>
      </c>
      <c r="F203" s="119" t="str">
        <f>fossil!M58</f>
        <v>H391</v>
      </c>
      <c r="G203" s="119">
        <f>fossil!N58</f>
        <v>0</v>
      </c>
      <c r="H203"/>
      <c r="I203"/>
      <c r="J203"/>
      <c r="K203"/>
      <c r="L203"/>
      <c r="M203"/>
      <c r="N203"/>
      <c r="O203"/>
      <c r="V203" s="101">
        <f t="shared" si="21"/>
        <v>2.6708584391808388</v>
      </c>
      <c r="W203" s="103">
        <f t="shared" si="22"/>
        <v>0.46324996800000001</v>
      </c>
      <c r="X203" s="138">
        <f>'140°C'!J58</f>
        <v>2589</v>
      </c>
      <c r="Y203" s="138">
        <f>'140°C'!K58</f>
        <v>140</v>
      </c>
      <c r="Z203" s="138">
        <f>'140°C'!L58</f>
        <v>72</v>
      </c>
      <c r="AA203" s="138" t="str">
        <f>'140°C'!M58</f>
        <v>H397</v>
      </c>
      <c r="AB203" s="41" t="str">
        <f>'140°C'!N58</f>
        <v>NA</v>
      </c>
    </row>
    <row r="204" spans="1:28">
      <c r="A204" s="99">
        <f t="shared" si="20"/>
        <v>-0.23604338755481483</v>
      </c>
      <c r="B204" s="100">
        <f t="shared" si="13"/>
        <v>0.124388859</v>
      </c>
      <c r="C204" s="119" t="str">
        <f>fossil!J59</f>
        <v>4076-2</v>
      </c>
      <c r="D204" s="119" t="str">
        <f>fossil!K59</f>
        <v>YCG</v>
      </c>
      <c r="E204" s="119">
        <f>fossil!L59</f>
        <v>6</v>
      </c>
      <c r="F204" s="119" t="str">
        <f>fossil!M59</f>
        <v>H391</v>
      </c>
      <c r="G204" s="119">
        <f>fossil!N59</f>
        <v>0</v>
      </c>
      <c r="H204"/>
      <c r="I204"/>
      <c r="J204"/>
      <c r="K204"/>
      <c r="L204"/>
      <c r="M204"/>
      <c r="N204"/>
      <c r="O204"/>
      <c r="V204" s="101">
        <f t="shared" si="21"/>
        <v>2.7957971757891387</v>
      </c>
      <c r="W204" s="103">
        <f t="shared" si="22"/>
        <v>0.42041869199999998</v>
      </c>
      <c r="X204" s="138">
        <f>'140°C'!J59</f>
        <v>2589</v>
      </c>
      <c r="Y204" s="138">
        <f>'140°C'!K59</f>
        <v>140</v>
      </c>
      <c r="Z204" s="138">
        <f>'140°C'!L59</f>
        <v>96</v>
      </c>
      <c r="AA204" s="138" t="str">
        <f>'140°C'!M59</f>
        <v>H402</v>
      </c>
      <c r="AB204" s="41" t="str">
        <f>'140°C'!N59</f>
        <v>NA</v>
      </c>
    </row>
    <row r="205" spans="1:28">
      <c r="A205" s="99">
        <f t="shared" si="20"/>
        <v>-0.23604338755481483</v>
      </c>
      <c r="B205" s="100">
        <f t="shared" si="13"/>
        <v>0.12088613500000001</v>
      </c>
      <c r="C205" s="119" t="str">
        <f>fossil!J60</f>
        <v>4077-2</v>
      </c>
      <c r="D205" s="119" t="str">
        <f>fossil!K60</f>
        <v>YCG</v>
      </c>
      <c r="E205" s="119">
        <f>fossil!L60</f>
        <v>6</v>
      </c>
      <c r="F205" s="119" t="str">
        <f>fossil!M60</f>
        <v>H391</v>
      </c>
      <c r="G205" s="119">
        <f>fossil!N60</f>
        <v>0</v>
      </c>
      <c r="H205"/>
      <c r="I205"/>
      <c r="J205"/>
      <c r="K205"/>
      <c r="L205"/>
      <c r="M205"/>
      <c r="N205"/>
      <c r="O205"/>
      <c r="V205" s="101">
        <f t="shared" si="21"/>
        <v>2.7957971757891387</v>
      </c>
      <c r="W205" s="103">
        <f t="shared" si="22"/>
        <v>0.42735381</v>
      </c>
      <c r="X205" s="138">
        <f>'140°C'!J60</f>
        <v>2589</v>
      </c>
      <c r="Y205" s="138">
        <f>'140°C'!K60</f>
        <v>140</v>
      </c>
      <c r="Z205" s="138">
        <f>'140°C'!L60</f>
        <v>96</v>
      </c>
      <c r="AA205" s="138" t="str">
        <f>'140°C'!M60</f>
        <v>H397</v>
      </c>
      <c r="AB205" s="41" t="str">
        <f>'140°C'!N60</f>
        <v>NA</v>
      </c>
    </row>
    <row r="206" spans="1:28">
      <c r="A206" s="99">
        <f t="shared" si="20"/>
        <v>-5.1720864490734451E-2</v>
      </c>
      <c r="B206" s="100">
        <f t="shared" si="13"/>
        <v>0.1242490586716266</v>
      </c>
      <c r="C206" s="119" t="str">
        <f>fossil!J61</f>
        <v>4081-1</v>
      </c>
      <c r="D206" s="119" t="str">
        <f>fossil!K61</f>
        <v>YLB</v>
      </c>
      <c r="E206" s="119" t="str">
        <f>fossil!L61</f>
        <v>Anglo-Scandinavian</v>
      </c>
      <c r="F206" s="119" t="str">
        <f>fossil!M61</f>
        <v>G483</v>
      </c>
      <c r="G206" s="119">
        <f>fossil!N61</f>
        <v>0</v>
      </c>
      <c r="H206"/>
      <c r="I206"/>
      <c r="J206"/>
      <c r="K206"/>
      <c r="L206"/>
      <c r="M206"/>
      <c r="N206"/>
      <c r="O206"/>
      <c r="V206" s="101">
        <f t="shared" si="21"/>
        <v>2.8927071887971954</v>
      </c>
      <c r="W206" s="103">
        <f t="shared" si="16"/>
        <v>0.42516980599999998</v>
      </c>
      <c r="X206" s="138">
        <f>'140°C'!J61</f>
        <v>2589</v>
      </c>
      <c r="Y206" s="138">
        <f>'140°C'!K61</f>
        <v>140</v>
      </c>
      <c r="Z206" s="138">
        <f>'140°C'!L61</f>
        <v>120</v>
      </c>
      <c r="AA206" s="138" t="str">
        <f>'140°C'!M61</f>
        <v>H402</v>
      </c>
      <c r="AB206" s="41" t="str">
        <f>'140°C'!N61</f>
        <v>NA</v>
      </c>
    </row>
    <row r="207" spans="1:28">
      <c r="A207" s="99">
        <f t="shared" si="20"/>
        <v>-5.1720864490734451E-2</v>
      </c>
      <c r="B207" s="100">
        <f t="shared" si="13"/>
        <v>0.12583875883537896</v>
      </c>
      <c r="C207" s="119">
        <f>fossil!J62</f>
        <v>4082</v>
      </c>
      <c r="D207" s="119" t="str">
        <f>fossil!K62</f>
        <v>YLB</v>
      </c>
      <c r="E207" s="119" t="str">
        <f>fossil!L62</f>
        <v>Anglo-Scandinavian</v>
      </c>
      <c r="F207" s="119" t="str">
        <f>fossil!M62</f>
        <v>G483</v>
      </c>
      <c r="G207" s="119">
        <f>fossil!N62</f>
        <v>0</v>
      </c>
      <c r="H207"/>
      <c r="I207"/>
      <c r="J207"/>
      <c r="K207"/>
      <c r="L207"/>
      <c r="M207"/>
      <c r="N207"/>
      <c r="O207"/>
      <c r="V207" s="101">
        <f t="shared" si="21"/>
        <v>2.8927071887971954</v>
      </c>
      <c r="W207" s="103">
        <f t="shared" si="16"/>
        <v>0.44294504600000001</v>
      </c>
      <c r="X207" s="138">
        <f>'140°C'!J62</f>
        <v>2589</v>
      </c>
      <c r="Y207" s="138">
        <f>'140°C'!K62</f>
        <v>140</v>
      </c>
      <c r="Z207" s="138">
        <f>'140°C'!L62</f>
        <v>120</v>
      </c>
      <c r="AA207" s="138" t="str">
        <f>'140°C'!M62</f>
        <v>H420</v>
      </c>
      <c r="AB207" s="41" t="str">
        <f>'140°C'!N62</f>
        <v>NA</v>
      </c>
    </row>
    <row r="208" spans="1:28">
      <c r="A208" s="99">
        <f t="shared" si="20"/>
        <v>-5.1720864490734451E-2</v>
      </c>
      <c r="B208" s="100">
        <f t="shared" si="13"/>
        <v>0.12543064780762589</v>
      </c>
      <c r="C208" s="119">
        <f>fossil!J63</f>
        <v>4083</v>
      </c>
      <c r="D208" s="119" t="str">
        <f>fossil!K63</f>
        <v>YLB</v>
      </c>
      <c r="E208" s="119" t="str">
        <f>fossil!L63</f>
        <v>Anglo-Scandinavian</v>
      </c>
      <c r="F208" s="119" t="str">
        <f>fossil!M63</f>
        <v>G483</v>
      </c>
      <c r="G208" s="119">
        <f>fossil!N63</f>
        <v>0</v>
      </c>
      <c r="H208"/>
      <c r="I208"/>
      <c r="J208"/>
      <c r="K208"/>
      <c r="L208"/>
      <c r="M208"/>
      <c r="N208"/>
      <c r="O208"/>
      <c r="V208" s="101">
        <f t="shared" si="21"/>
        <v>0.81352594274957046</v>
      </c>
      <c r="W208" s="103">
        <f t="shared" si="16"/>
        <v>0.197447131</v>
      </c>
      <c r="X208" s="41">
        <f>'140°C'!J63</f>
        <v>4126</v>
      </c>
      <c r="Y208" s="41">
        <f>'140°C'!K63</f>
        <v>140</v>
      </c>
      <c r="Z208" s="41">
        <f>'140°C'!L63</f>
        <v>1</v>
      </c>
      <c r="AA208" s="41" t="str">
        <f>'140°C'!M63</f>
        <v>H397</v>
      </c>
      <c r="AB208" s="41" t="str">
        <f>'140°C'!N63</f>
        <v>NA</v>
      </c>
    </row>
    <row r="209" spans="1:28">
      <c r="A209" s="99">
        <f t="shared" si="20"/>
        <v>-5.1720864490734451E-2</v>
      </c>
      <c r="B209" s="100">
        <f t="shared" si="13"/>
        <v>0.11704220352643417</v>
      </c>
      <c r="C209" s="119">
        <f>fossil!J64</f>
        <v>4084</v>
      </c>
      <c r="D209" s="119" t="str">
        <f>fossil!K64</f>
        <v>YLB</v>
      </c>
      <c r="E209" s="119" t="str">
        <f>fossil!L64</f>
        <v>Anglo-Scandinavian</v>
      </c>
      <c r="F209" s="119" t="str">
        <f>fossil!M64</f>
        <v>G483</v>
      </c>
      <c r="G209" s="119">
        <f>fossil!N64</f>
        <v>0</v>
      </c>
      <c r="J209"/>
      <c r="K209"/>
      <c r="L209"/>
      <c r="M209"/>
      <c r="N209"/>
      <c r="O209"/>
      <c r="V209" s="101">
        <f t="shared" si="21"/>
        <v>0.81352594274957046</v>
      </c>
      <c r="W209" s="103">
        <f t="shared" si="16"/>
        <v>0.203367463</v>
      </c>
      <c r="X209" s="41">
        <f>'140°C'!J64</f>
        <v>4126</v>
      </c>
      <c r="Y209" s="41">
        <f>'140°C'!K64</f>
        <v>140</v>
      </c>
      <c r="Z209" s="41">
        <f>'140°C'!L64</f>
        <v>1</v>
      </c>
      <c r="AA209" s="41" t="str">
        <f>'140°C'!M64</f>
        <v>H420</v>
      </c>
      <c r="AB209" s="41" t="str">
        <f>'140°C'!N64</f>
        <v>NA</v>
      </c>
    </row>
    <row r="210" spans="1:28">
      <c r="A210" s="99">
        <f t="shared" si="20"/>
        <v>-5.1720864490734451E-2</v>
      </c>
      <c r="B210" s="100">
        <f t="shared" si="13"/>
        <v>0.13266099064634296</v>
      </c>
      <c r="C210" s="119">
        <f>fossil!J65</f>
        <v>4085</v>
      </c>
      <c r="D210" s="119" t="str">
        <f>fossil!K65</f>
        <v>YLB</v>
      </c>
      <c r="E210" s="119" t="str">
        <f>fossil!L65</f>
        <v>Anglo-Scandinavian</v>
      </c>
      <c r="F210" s="119" t="str">
        <f>fossil!M65</f>
        <v>G483</v>
      </c>
      <c r="G210" s="119">
        <f>fossil!N65</f>
        <v>0</v>
      </c>
      <c r="J210"/>
      <c r="K210"/>
      <c r="L210"/>
      <c r="M210"/>
      <c r="N210"/>
      <c r="O210"/>
      <c r="V210" s="101">
        <f t="shared" si="21"/>
        <v>1.1145559384135517</v>
      </c>
      <c r="W210" s="103">
        <f t="shared" si="16"/>
        <v>0.35789860800000001</v>
      </c>
      <c r="X210" s="41">
        <f>'140°C'!J65</f>
        <v>4126</v>
      </c>
      <c r="Y210" s="41">
        <f>'140°C'!K65</f>
        <v>140</v>
      </c>
      <c r="Z210" s="41">
        <f>'140°C'!L65</f>
        <v>2</v>
      </c>
      <c r="AA210" s="41" t="str">
        <f>'140°C'!M65</f>
        <v>H397</v>
      </c>
      <c r="AB210" s="41" t="str">
        <f>'140°C'!N65</f>
        <v>NA</v>
      </c>
    </row>
    <row r="211" spans="1:28">
      <c r="A211" s="99">
        <f t="shared" si="20"/>
        <v>-5.1720864490734451E-2</v>
      </c>
      <c r="B211" s="100">
        <f t="shared" si="13"/>
        <v>0.12967150127844848</v>
      </c>
      <c r="C211" s="119">
        <f>fossil!J66</f>
        <v>4086</v>
      </c>
      <c r="D211" s="119" t="str">
        <f>fossil!K66</f>
        <v>YLB</v>
      </c>
      <c r="E211" s="119" t="str">
        <f>fossil!L66</f>
        <v>Anglo-Scandinavian</v>
      </c>
      <c r="F211" s="119" t="str">
        <f>fossil!M66</f>
        <v>G483</v>
      </c>
      <c r="G211" s="119">
        <f>fossil!N66</f>
        <v>0</v>
      </c>
      <c r="J211"/>
      <c r="K211"/>
      <c r="L211"/>
      <c r="M211"/>
      <c r="N211"/>
      <c r="O211"/>
      <c r="V211" s="101">
        <f t="shared" si="21"/>
        <v>1.1145559384135517</v>
      </c>
      <c r="W211" s="103">
        <f t="shared" si="16"/>
        <v>0.35368140300000001</v>
      </c>
      <c r="X211" s="41">
        <f>'140°C'!J66</f>
        <v>4126</v>
      </c>
      <c r="Y211" s="41">
        <f>'140°C'!K66</f>
        <v>140</v>
      </c>
      <c r="Z211" s="41">
        <f>'140°C'!L66</f>
        <v>2</v>
      </c>
      <c r="AA211" s="41" t="str">
        <f>'140°C'!M66</f>
        <v>H397</v>
      </c>
      <c r="AB211" s="41" t="str">
        <f>'140°C'!N66</f>
        <v>NA</v>
      </c>
    </row>
    <row r="212" spans="1:28">
      <c r="A212" s="99">
        <f t="shared" ref="A212:A243" si="23">LOG(A89*B$146)</f>
        <v>-5.1720864490734451E-2</v>
      </c>
      <c r="B212" s="100">
        <f t="shared" ref="B212:B263" si="24">B89</f>
        <v>0.14120870128157123</v>
      </c>
      <c r="C212" s="119" t="str">
        <f>fossil!J67</f>
        <v>4087a</v>
      </c>
      <c r="D212" s="119" t="str">
        <f>fossil!K67</f>
        <v>YLB</v>
      </c>
      <c r="E212" s="119" t="str">
        <f>fossil!L67</f>
        <v>Anglo-Scandinavian</v>
      </c>
      <c r="F212" s="119" t="str">
        <f>fossil!M67</f>
        <v>G483</v>
      </c>
      <c r="G212" s="119">
        <f>fossil!N67</f>
        <v>0</v>
      </c>
      <c r="J212"/>
      <c r="K212"/>
      <c r="L212"/>
      <c r="M212"/>
      <c r="N212"/>
      <c r="O212"/>
      <c r="V212" s="101">
        <f t="shared" si="21"/>
        <v>1.4155859340775327</v>
      </c>
      <c r="W212" s="103">
        <f t="shared" ref="W212:W248" si="25">H89</f>
        <v>0.61467385500000005</v>
      </c>
      <c r="X212" s="41">
        <f>'140°C'!J67</f>
        <v>4126</v>
      </c>
      <c r="Y212" s="41">
        <f>'140°C'!K67</f>
        <v>140</v>
      </c>
      <c r="Z212" s="41">
        <f>'140°C'!L67</f>
        <v>4</v>
      </c>
      <c r="AA212" s="41" t="str">
        <f>'140°C'!M67</f>
        <v>H397</v>
      </c>
      <c r="AB212" s="41" t="str">
        <f>'140°C'!N67</f>
        <v>NA</v>
      </c>
    </row>
    <row r="213" spans="1:28">
      <c r="A213" s="99">
        <f t="shared" si="23"/>
        <v>-5.1720864490734451E-2</v>
      </c>
      <c r="B213" s="100">
        <f t="shared" si="24"/>
        <v>0.13874838993434074</v>
      </c>
      <c r="C213" s="119" t="str">
        <f>fossil!J68</f>
        <v>4087b</v>
      </c>
      <c r="D213" s="119" t="str">
        <f>fossil!K68</f>
        <v>YLB</v>
      </c>
      <c r="E213" s="119" t="str">
        <f>fossil!L68</f>
        <v>Anglo-Scandinavian</v>
      </c>
      <c r="F213" s="119" t="str">
        <f>fossil!M68</f>
        <v>G483</v>
      </c>
      <c r="G213" s="119">
        <f>fossil!N68</f>
        <v>0</v>
      </c>
      <c r="J213"/>
      <c r="K213"/>
      <c r="L213"/>
      <c r="M213"/>
      <c r="N213"/>
      <c r="O213"/>
      <c r="V213" s="101">
        <f t="shared" si="21"/>
        <v>1.4155859340775327</v>
      </c>
      <c r="W213" s="103">
        <f t="shared" si="25"/>
        <v>0.56729380399999996</v>
      </c>
      <c r="X213" s="41">
        <f>'140°C'!J68</f>
        <v>4126</v>
      </c>
      <c r="Y213" s="41">
        <f>'140°C'!K68</f>
        <v>140</v>
      </c>
      <c r="Z213" s="41">
        <f>'140°C'!L68</f>
        <v>4</v>
      </c>
      <c r="AA213" s="41" t="str">
        <f>'140°C'!M68</f>
        <v>H397</v>
      </c>
      <c r="AB213" s="41" t="str">
        <f>'140°C'!N68</f>
        <v>NA</v>
      </c>
    </row>
    <row r="214" spans="1:28">
      <c r="A214" s="99">
        <f t="shared" si="23"/>
        <v>-5.1720864490734451E-2</v>
      </c>
      <c r="B214" s="100">
        <f t="shared" si="24"/>
        <v>0.11872273399259903</v>
      </c>
      <c r="C214" s="119" t="str">
        <f>fossil!J69</f>
        <v>4088-1</v>
      </c>
      <c r="D214" s="119" t="str">
        <f>fossil!K69</f>
        <v>YLB</v>
      </c>
      <c r="E214" s="119" t="str">
        <f>fossil!L69</f>
        <v>Anglo-Scandinavian</v>
      </c>
      <c r="F214" s="119" t="str">
        <f>fossil!M69</f>
        <v>G483</v>
      </c>
      <c r="G214" s="119">
        <f>fossil!N69</f>
        <v>0</v>
      </c>
      <c r="J214"/>
      <c r="K214"/>
      <c r="L214"/>
      <c r="M214"/>
      <c r="N214"/>
      <c r="O214"/>
      <c r="V214" s="101">
        <f t="shared" si="21"/>
        <v>1.5916771931332141</v>
      </c>
      <c r="W214" s="103">
        <f t="shared" si="25"/>
        <v>0.66773143999999995</v>
      </c>
      <c r="X214" s="41">
        <f>'140°C'!J69</f>
        <v>4126</v>
      </c>
      <c r="Y214" s="41">
        <f>'140°C'!K69</f>
        <v>140</v>
      </c>
      <c r="Z214" s="41">
        <f>'140°C'!L69</f>
        <v>6</v>
      </c>
      <c r="AA214" s="41" t="str">
        <f>'140°C'!M69</f>
        <v>H397</v>
      </c>
      <c r="AB214" s="41" t="str">
        <f>'140°C'!N69</f>
        <v>NA</v>
      </c>
    </row>
    <row r="215" spans="1:28">
      <c r="A215" s="99">
        <f t="shared" si="23"/>
        <v>-5.1720864490734451E-2</v>
      </c>
      <c r="B215" s="100">
        <f t="shared" si="24"/>
        <v>0.1239069653257243</v>
      </c>
      <c r="C215" s="119">
        <f>fossil!J70</f>
        <v>4089</v>
      </c>
      <c r="D215" s="119" t="str">
        <f>fossil!K70</f>
        <v>YLB</v>
      </c>
      <c r="E215" s="119" t="str">
        <f>fossil!L70</f>
        <v>Anglo-Scandinavian</v>
      </c>
      <c r="F215" s="119" t="str">
        <f>fossil!M70</f>
        <v>G483</v>
      </c>
      <c r="G215" s="119">
        <f>fossil!N70</f>
        <v>0</v>
      </c>
      <c r="J215"/>
      <c r="K215"/>
      <c r="L215"/>
      <c r="M215"/>
      <c r="N215"/>
      <c r="O215"/>
      <c r="V215" s="101">
        <f t="shared" si="21"/>
        <v>1.5916771931332141</v>
      </c>
      <c r="W215" s="103">
        <f t="shared" si="25"/>
        <v>0.63831039899999997</v>
      </c>
      <c r="X215" s="41">
        <f>'140°C'!J70</f>
        <v>4126</v>
      </c>
      <c r="Y215" s="41">
        <f>'140°C'!K70</f>
        <v>140</v>
      </c>
      <c r="Z215" s="41">
        <f>'140°C'!L70</f>
        <v>6</v>
      </c>
      <c r="AA215" s="41" t="str">
        <f>'140°C'!M70</f>
        <v>H398</v>
      </c>
      <c r="AB215" s="41" t="str">
        <f>'140°C'!N70</f>
        <v>NA</v>
      </c>
    </row>
    <row r="216" spans="1:28">
      <c r="A216" s="99">
        <f t="shared" si="23"/>
        <v>-5.1720864490734451E-2</v>
      </c>
      <c r="B216" s="100">
        <f t="shared" si="24"/>
        <v>0.12989742100725318</v>
      </c>
      <c r="C216" s="119">
        <f>fossil!J71</f>
        <v>4090</v>
      </c>
      <c r="D216" s="119" t="str">
        <f>fossil!K71</f>
        <v>YLB</v>
      </c>
      <c r="E216" s="119" t="str">
        <f>fossil!L71</f>
        <v>Anglo-Scandinavian</v>
      </c>
      <c r="F216" s="119" t="str">
        <f>fossil!M71</f>
        <v>G484</v>
      </c>
      <c r="G216" s="119">
        <f>fossil!N71</f>
        <v>0</v>
      </c>
      <c r="J216"/>
      <c r="K216"/>
      <c r="L216"/>
      <c r="M216"/>
      <c r="N216"/>
      <c r="O216"/>
      <c r="V216" s="101">
        <f t="shared" si="21"/>
        <v>1.716615929741514</v>
      </c>
      <c r="W216" s="103">
        <f t="shared" si="25"/>
        <v>0.62730364800000005</v>
      </c>
      <c r="X216" s="41">
        <f>'140°C'!J71</f>
        <v>4126</v>
      </c>
      <c r="Y216" s="41">
        <f>'140°C'!K71</f>
        <v>140</v>
      </c>
      <c r="Z216" s="41">
        <f>'140°C'!L71</f>
        <v>8</v>
      </c>
      <c r="AA216" s="41" t="str">
        <f>'140°C'!M71</f>
        <v>H398</v>
      </c>
      <c r="AB216" s="41" t="str">
        <f>'140°C'!N71</f>
        <v>NA</v>
      </c>
    </row>
    <row r="217" spans="1:28">
      <c r="A217" s="99">
        <f t="shared" si="23"/>
        <v>-5.1720864490734451E-2</v>
      </c>
      <c r="B217" s="100">
        <f t="shared" si="24"/>
        <v>0.1317839951230394</v>
      </c>
      <c r="C217" s="119">
        <f>fossil!J72</f>
        <v>4091</v>
      </c>
      <c r="D217" s="119" t="str">
        <f>fossil!K72</f>
        <v>YLB</v>
      </c>
      <c r="E217" s="119" t="str">
        <f>fossil!L72</f>
        <v>Anglo-Scandinavian</v>
      </c>
      <c r="F217" s="119" t="str">
        <f>fossil!M72</f>
        <v>G484</v>
      </c>
      <c r="G217" s="119">
        <f>fossil!N72</f>
        <v>0</v>
      </c>
      <c r="J217"/>
      <c r="K217"/>
      <c r="L217"/>
      <c r="M217"/>
      <c r="N217"/>
      <c r="O217"/>
      <c r="V217" s="101">
        <f t="shared" si="21"/>
        <v>1.716615929741514</v>
      </c>
      <c r="W217" s="103">
        <f t="shared" si="25"/>
        <v>0.65895949200000004</v>
      </c>
      <c r="X217" s="41">
        <f>'140°C'!J72</f>
        <v>4126</v>
      </c>
      <c r="Y217" s="41">
        <f>'140°C'!K72</f>
        <v>140</v>
      </c>
      <c r="Z217" s="41">
        <f>'140°C'!L72</f>
        <v>8</v>
      </c>
      <c r="AA217" s="41" t="str">
        <f>'140°C'!M72</f>
        <v>H398</v>
      </c>
      <c r="AB217" s="41" t="str">
        <f>'140°C'!N72</f>
        <v>NA</v>
      </c>
    </row>
    <row r="218" spans="1:28">
      <c r="A218" s="99">
        <f t="shared" si="23"/>
        <v>-5.1720864490734451E-2</v>
      </c>
      <c r="B218" s="100">
        <f t="shared" si="24"/>
        <v>0.12290619255495394</v>
      </c>
      <c r="C218" s="119">
        <f>fossil!J73</f>
        <v>4092</v>
      </c>
      <c r="D218" s="119" t="str">
        <f>fossil!K73</f>
        <v>YLB</v>
      </c>
      <c r="E218" s="119" t="str">
        <f>fossil!L73</f>
        <v>Anglo-Scandinavian</v>
      </c>
      <c r="F218" s="119" t="str">
        <f>fossil!M73</f>
        <v>G484</v>
      </c>
      <c r="G218" s="119">
        <f>fossil!N73</f>
        <v>0</v>
      </c>
      <c r="J218"/>
      <c r="K218"/>
      <c r="L218"/>
      <c r="M218"/>
      <c r="N218"/>
      <c r="O218"/>
      <c r="V218" s="101">
        <f t="shared" si="21"/>
        <v>2.1937371844611766</v>
      </c>
      <c r="W218" s="103">
        <f t="shared" si="25"/>
        <v>0.45913158199999998</v>
      </c>
      <c r="X218" s="41">
        <f>'140°C'!J73</f>
        <v>4126</v>
      </c>
      <c r="Y218" s="41">
        <f>'140°C'!K73</f>
        <v>140</v>
      </c>
      <c r="Z218" s="41">
        <f>'140°C'!L73</f>
        <v>24</v>
      </c>
      <c r="AA218" s="41" t="str">
        <f>'140°C'!M73</f>
        <v>H398</v>
      </c>
      <c r="AB218" s="41" t="str">
        <f>'140°C'!N73</f>
        <v>NA</v>
      </c>
    </row>
    <row r="219" spans="1:28">
      <c r="A219" s="99">
        <f t="shared" si="23"/>
        <v>-5.1720864490734451E-2</v>
      </c>
      <c r="B219" s="100">
        <f t="shared" si="24"/>
        <v>0.1212420063742627</v>
      </c>
      <c r="C219" s="119">
        <f>fossil!J74</f>
        <v>4094</v>
      </c>
      <c r="D219" s="119" t="str">
        <f>fossil!K74</f>
        <v>YLB</v>
      </c>
      <c r="E219" s="119" t="str">
        <f>fossil!L74</f>
        <v>Anglo-Scandinavian</v>
      </c>
      <c r="F219" s="119" t="str">
        <f>fossil!M74</f>
        <v>G484</v>
      </c>
      <c r="G219" s="119">
        <f>fossil!N74</f>
        <v>0</v>
      </c>
      <c r="J219"/>
      <c r="K219"/>
      <c r="L219"/>
      <c r="M219"/>
      <c r="N219"/>
      <c r="O219"/>
      <c r="V219" s="101">
        <f t="shared" si="21"/>
        <v>2.1937371844611766</v>
      </c>
      <c r="W219" s="103">
        <f t="shared" si="25"/>
        <v>0.492196523</v>
      </c>
      <c r="X219" s="41">
        <f>'140°C'!J74</f>
        <v>4126</v>
      </c>
      <c r="Y219" s="41">
        <f>'140°C'!K74</f>
        <v>140</v>
      </c>
      <c r="Z219" s="41">
        <f>'140°C'!L74</f>
        <v>24</v>
      </c>
      <c r="AA219" s="41" t="str">
        <f>'140°C'!M74</f>
        <v>H398</v>
      </c>
      <c r="AB219" s="41" t="str">
        <f>'140°C'!N74</f>
        <v>NA</v>
      </c>
    </row>
    <row r="220" spans="1:28">
      <c r="A220" s="99">
        <f t="shared" si="23"/>
        <v>-5.1720864490734451E-2</v>
      </c>
      <c r="B220" s="100">
        <f t="shared" si="24"/>
        <v>0.12497041563576951</v>
      </c>
      <c r="C220" s="119" t="str">
        <f>fossil!J75</f>
        <v>4081-2</v>
      </c>
      <c r="D220" s="119" t="str">
        <f>fossil!K75</f>
        <v>YLB</v>
      </c>
      <c r="E220" s="119" t="str">
        <f>fossil!L75</f>
        <v>Anglo-Scandinavian</v>
      </c>
      <c r="F220" s="119" t="str">
        <f>fossil!M75</f>
        <v>H391</v>
      </c>
      <c r="G220" s="119">
        <f>fossil!N75</f>
        <v>0</v>
      </c>
      <c r="J220"/>
      <c r="K220"/>
      <c r="L220"/>
      <c r="M220"/>
      <c r="N220"/>
      <c r="O220"/>
      <c r="V220" s="101">
        <f t="shared" si="21"/>
        <v>2.4947671801251579</v>
      </c>
      <c r="W220" s="103">
        <f t="shared" si="25"/>
        <v>0.33616175700000001</v>
      </c>
      <c r="X220" s="41">
        <f>'140°C'!J75</f>
        <v>4126</v>
      </c>
      <c r="Y220" s="41">
        <f>'140°C'!K75</f>
        <v>140</v>
      </c>
      <c r="Z220" s="41">
        <f>'140°C'!L75</f>
        <v>48</v>
      </c>
      <c r="AA220" s="41" t="str">
        <f>'140°C'!M75</f>
        <v>G483</v>
      </c>
      <c r="AB220" s="41" t="str">
        <f>'140°C'!N75</f>
        <v>NA</v>
      </c>
    </row>
    <row r="221" spans="1:28">
      <c r="A221" s="99">
        <f t="shared" si="23"/>
        <v>-5.1720864490734451E-2</v>
      </c>
      <c r="B221" s="100">
        <f t="shared" si="24"/>
        <v>0.11948510348529801</v>
      </c>
      <c r="C221" s="119" t="str">
        <f>fossil!J76</f>
        <v>4088-2</v>
      </c>
      <c r="D221" s="119" t="str">
        <f>fossil!K76</f>
        <v>YLB</v>
      </c>
      <c r="E221" s="119" t="str">
        <f>fossil!L76</f>
        <v>Anglo-Scandinavian</v>
      </c>
      <c r="F221" s="119" t="str">
        <f>fossil!M76</f>
        <v>H391</v>
      </c>
      <c r="G221" s="119" t="str">
        <f>fossil!N76</f>
        <v>contam nh4</v>
      </c>
      <c r="J221"/>
      <c r="K221"/>
      <c r="L221"/>
      <c r="M221"/>
      <c r="N221"/>
      <c r="O221"/>
      <c r="V221" s="101">
        <f t="shared" si="21"/>
        <v>2.4947671801251579</v>
      </c>
      <c r="W221" s="103">
        <f t="shared" si="25"/>
        <v>0.33865872499999999</v>
      </c>
      <c r="X221" s="41">
        <f>'140°C'!J76</f>
        <v>4126</v>
      </c>
      <c r="Y221" s="41">
        <f>'140°C'!K76</f>
        <v>140</v>
      </c>
      <c r="Z221" s="41">
        <f>'140°C'!L76</f>
        <v>48</v>
      </c>
      <c r="AA221" s="41" t="str">
        <f>'140°C'!M76</f>
        <v>G483</v>
      </c>
      <c r="AB221" s="41" t="str">
        <f>'140°C'!N76</f>
        <v>NA</v>
      </c>
    </row>
    <row r="222" spans="1:28">
      <c r="A222" s="99">
        <f t="shared" si="23"/>
        <v>-5.1720864490734451E-2</v>
      </c>
      <c r="B222" s="100">
        <f t="shared" si="24"/>
        <v>0.11806138011376657</v>
      </c>
      <c r="C222" s="119">
        <f>fossil!J77</f>
        <v>4093</v>
      </c>
      <c r="D222" s="119" t="str">
        <f>fossil!K77</f>
        <v>YLB</v>
      </c>
      <c r="E222" s="119" t="str">
        <f>fossil!L77</f>
        <v>Anglo-Scandinavian</v>
      </c>
      <c r="F222" s="119" t="str">
        <f>fossil!M77</f>
        <v>H391</v>
      </c>
      <c r="G222" s="119" t="str">
        <f>fossil!N77</f>
        <v>contam nh4</v>
      </c>
      <c r="J222"/>
      <c r="K222"/>
      <c r="L222"/>
      <c r="M222"/>
      <c r="N222"/>
      <c r="O222"/>
      <c r="V222" s="101">
        <f t="shared" si="21"/>
        <v>2.4947671801251579</v>
      </c>
      <c r="W222" s="103">
        <f t="shared" si="25"/>
        <v>0.37149892499999998</v>
      </c>
      <c r="X222" s="41">
        <f>'140°C'!J77</f>
        <v>4126</v>
      </c>
      <c r="Y222" s="41">
        <f>'140°C'!K77</f>
        <v>140</v>
      </c>
      <c r="Z222" s="41">
        <f>'140°C'!L77</f>
        <v>48</v>
      </c>
      <c r="AA222" s="41" t="str">
        <f>'140°C'!M77</f>
        <v>H398</v>
      </c>
      <c r="AB222" s="41" t="str">
        <f>'140°C'!N77</f>
        <v>NA</v>
      </c>
    </row>
    <row r="223" spans="1:28">
      <c r="A223" s="99">
        <f t="shared" si="23"/>
        <v>-5.1720864490734451E-2</v>
      </c>
      <c r="B223" s="100">
        <f t="shared" si="24"/>
        <v>0.12761091578637182</v>
      </c>
      <c r="C223" s="119">
        <f>fossil!J78</f>
        <v>4121</v>
      </c>
      <c r="D223" s="119" t="str">
        <f>fossil!K78</f>
        <v>YSG</v>
      </c>
      <c r="E223" s="119" t="str">
        <f>fossil!L78</f>
        <v>Anglo-Scandinavian</v>
      </c>
      <c r="F223" s="119" t="str">
        <f>fossil!M78</f>
        <v>G483</v>
      </c>
      <c r="G223" s="119">
        <f>fossil!N78</f>
        <v>0</v>
      </c>
      <c r="J223"/>
      <c r="K223"/>
      <c r="L223"/>
      <c r="M223"/>
      <c r="N223"/>
      <c r="O223"/>
      <c r="V223" s="101">
        <f t="shared" si="21"/>
        <v>2.4947671801251579</v>
      </c>
      <c r="W223" s="103">
        <f t="shared" si="25"/>
        <v>0.31890843699999999</v>
      </c>
      <c r="X223" s="41">
        <f>'140°C'!J78</f>
        <v>4126</v>
      </c>
      <c r="Y223" s="41">
        <f>'140°C'!K78</f>
        <v>140</v>
      </c>
      <c r="Z223" s="41">
        <f>'140°C'!L78</f>
        <v>48</v>
      </c>
      <c r="AA223" s="41" t="str">
        <f>'140°C'!M78</f>
        <v>H398</v>
      </c>
      <c r="AB223" s="41" t="str">
        <f>'140°C'!N78</f>
        <v>NA</v>
      </c>
    </row>
    <row r="224" spans="1:28">
      <c r="A224" s="99">
        <f t="shared" si="23"/>
        <v>-5.1720864490734451E-2</v>
      </c>
      <c r="B224" s="100">
        <f t="shared" si="24"/>
        <v>0.12137931098300719</v>
      </c>
      <c r="C224" s="119">
        <f>fossil!J79</f>
        <v>4122</v>
      </c>
      <c r="D224" s="119" t="str">
        <f>fossil!K79</f>
        <v>YSG</v>
      </c>
      <c r="E224" s="119" t="str">
        <f>fossil!L79</f>
        <v>Anglo-Scandinavian</v>
      </c>
      <c r="F224" s="119" t="str">
        <f>fossil!M79</f>
        <v>G483</v>
      </c>
      <c r="G224" s="119">
        <f>fossil!N79</f>
        <v>0</v>
      </c>
      <c r="J224"/>
      <c r="K224"/>
      <c r="L224"/>
      <c r="M224"/>
      <c r="N224"/>
      <c r="O224"/>
      <c r="V224" s="101">
        <f t="shared" si="21"/>
        <v>2.6708584391808388</v>
      </c>
      <c r="W224" s="103">
        <f t="shared" si="25"/>
        <v>0.27168120899999998</v>
      </c>
      <c r="X224" s="41">
        <f>'140°C'!J79</f>
        <v>4126</v>
      </c>
      <c r="Y224" s="41">
        <f>'140°C'!K79</f>
        <v>140</v>
      </c>
      <c r="Z224" s="41">
        <f>'140°C'!L79</f>
        <v>72</v>
      </c>
      <c r="AA224" s="41" t="str">
        <f>'140°C'!M79</f>
        <v>H420</v>
      </c>
      <c r="AB224" s="41" t="str">
        <f>'140°C'!N79</f>
        <v>NA</v>
      </c>
    </row>
    <row r="225" spans="1:28">
      <c r="A225" s="99">
        <f t="shared" si="23"/>
        <v>-5.1720864490734451E-2</v>
      </c>
      <c r="B225" s="100">
        <f t="shared" si="24"/>
        <v>0.11991255975293763</v>
      </c>
      <c r="C225" s="119">
        <f>fossil!J80</f>
        <v>4123</v>
      </c>
      <c r="D225" s="119" t="str">
        <f>fossil!K80</f>
        <v>YSG</v>
      </c>
      <c r="E225" s="119" t="str">
        <f>fossil!L80</f>
        <v>Anglo-Scandinavian</v>
      </c>
      <c r="F225" s="119" t="str">
        <f>fossil!M80</f>
        <v>G483</v>
      </c>
      <c r="G225" s="119">
        <f>fossil!N80</f>
        <v>0</v>
      </c>
      <c r="J225"/>
      <c r="K225"/>
      <c r="L225"/>
      <c r="M225"/>
      <c r="N225"/>
      <c r="O225"/>
      <c r="V225" s="101">
        <f t="shared" si="21"/>
        <v>2.7957971757891387</v>
      </c>
      <c r="W225" s="103">
        <f t="shared" si="25"/>
        <v>0.24118761999999999</v>
      </c>
      <c r="X225" s="41">
        <f>'140°C'!J80</f>
        <v>4126</v>
      </c>
      <c r="Y225" s="41">
        <f>'140°C'!K80</f>
        <v>140</v>
      </c>
      <c r="Z225" s="41">
        <f>'140°C'!L80</f>
        <v>96</v>
      </c>
      <c r="AA225" s="41" t="str">
        <f>'140°C'!M80</f>
        <v>H398</v>
      </c>
      <c r="AB225" s="41" t="str">
        <f>'140°C'!N80</f>
        <v>NA</v>
      </c>
    </row>
    <row r="226" spans="1:28">
      <c r="A226" s="99">
        <f t="shared" si="23"/>
        <v>-5.1720864490734451E-2</v>
      </c>
      <c r="B226" s="100">
        <f t="shared" si="24"/>
        <v>0.12963029199274415</v>
      </c>
      <c r="C226" s="119">
        <f>fossil!J81</f>
        <v>4124</v>
      </c>
      <c r="D226" s="119" t="str">
        <f>fossil!K81</f>
        <v>YSG</v>
      </c>
      <c r="E226" s="119" t="str">
        <f>fossil!L81</f>
        <v>Anglo-Scandinavian</v>
      </c>
      <c r="F226" s="119" t="str">
        <f>fossil!M81</f>
        <v>G483</v>
      </c>
      <c r="G226" s="119">
        <f>fossil!N81</f>
        <v>0</v>
      </c>
      <c r="J226"/>
      <c r="K226"/>
      <c r="L226"/>
      <c r="M226"/>
      <c r="N226"/>
      <c r="O226"/>
      <c r="V226" s="101">
        <f t="shared" ref="V226:V250" si="26">LOG(G103*W$146)</f>
        <v>2.7957971757891387</v>
      </c>
      <c r="W226" s="103">
        <f t="shared" si="25"/>
        <v>0.27894740600000001</v>
      </c>
      <c r="X226" s="41">
        <f>'140°C'!J81</f>
        <v>4126</v>
      </c>
      <c r="Y226" s="41">
        <f>'140°C'!K81</f>
        <v>140</v>
      </c>
      <c r="Z226" s="41">
        <f>'140°C'!L81</f>
        <v>96</v>
      </c>
      <c r="AA226" s="41" t="str">
        <f>'140°C'!M81</f>
        <v>H398</v>
      </c>
      <c r="AB226" s="41" t="str">
        <f>'140°C'!N81</f>
        <v>NA</v>
      </c>
    </row>
    <row r="227" spans="1:28">
      <c r="A227" s="99">
        <f t="shared" si="23"/>
        <v>-5.1720864490734451E-2</v>
      </c>
      <c r="B227" s="100">
        <f t="shared" si="24"/>
        <v>0.12991263108760995</v>
      </c>
      <c r="C227" s="119">
        <f>fossil!J82</f>
        <v>4125</v>
      </c>
      <c r="D227" s="119" t="str">
        <f>fossil!K82</f>
        <v>YSG</v>
      </c>
      <c r="E227" s="119" t="str">
        <f>fossil!L82</f>
        <v>Anglo-Scandinavian</v>
      </c>
      <c r="F227" s="119" t="str">
        <f>fossil!M82</f>
        <v>G483</v>
      </c>
      <c r="G227" s="119">
        <f>fossil!N82</f>
        <v>0</v>
      </c>
      <c r="J227"/>
      <c r="K227"/>
      <c r="L227"/>
      <c r="M227"/>
      <c r="N227"/>
      <c r="O227"/>
      <c r="V227" s="101">
        <f t="shared" si="26"/>
        <v>2.8927071887971954</v>
      </c>
      <c r="W227" s="103">
        <f t="shared" si="25"/>
        <v>0.25446742999999999</v>
      </c>
      <c r="X227" s="41">
        <f>'140°C'!J82</f>
        <v>4126</v>
      </c>
      <c r="Y227" s="41">
        <f>'140°C'!K82</f>
        <v>140</v>
      </c>
      <c r="Z227" s="41">
        <f>'140°C'!L82</f>
        <v>120</v>
      </c>
      <c r="AA227" s="41" t="str">
        <f>'140°C'!M82</f>
        <v>H420</v>
      </c>
      <c r="AB227" s="41" t="str">
        <f>'140°C'!N82</f>
        <v>NA</v>
      </c>
    </row>
    <row r="228" spans="1:28">
      <c r="A228" s="99">
        <f t="shared" si="23"/>
        <v>-0.2882632757469003</v>
      </c>
      <c r="B228" s="100">
        <f t="shared" si="24"/>
        <v>0.13637245908787066</v>
      </c>
      <c r="C228" s="119">
        <f>fossil!J83</f>
        <v>3944</v>
      </c>
      <c r="D228" s="119" t="str">
        <f>fossil!K83</f>
        <v>NBG</v>
      </c>
      <c r="E228" s="119">
        <f>fossil!L83</f>
        <v>6</v>
      </c>
      <c r="F228" s="119" t="str">
        <f>fossil!M83</f>
        <v>G483</v>
      </c>
      <c r="G228" s="119">
        <f>fossil!N83</f>
        <v>0</v>
      </c>
      <c r="J228"/>
      <c r="K228"/>
      <c r="L228"/>
      <c r="M228"/>
      <c r="N228"/>
      <c r="O228"/>
      <c r="V228" s="101">
        <f t="shared" si="26"/>
        <v>2.8927071887971954</v>
      </c>
      <c r="W228" s="103">
        <f t="shared" si="25"/>
        <v>0.251213468</v>
      </c>
      <c r="X228" s="41">
        <f>'140°C'!J83</f>
        <v>4126</v>
      </c>
      <c r="Y228" s="41">
        <f>'140°C'!K83</f>
        <v>140</v>
      </c>
      <c r="Z228" s="41">
        <f>'140°C'!L83</f>
        <v>120</v>
      </c>
      <c r="AA228" s="41" t="str">
        <f>'140°C'!M83</f>
        <v>H420</v>
      </c>
      <c r="AB228" s="41" t="str">
        <f>'140°C'!N83</f>
        <v>NA</v>
      </c>
    </row>
    <row r="229" spans="1:28">
      <c r="A229" s="99">
        <f t="shared" si="23"/>
        <v>-0.2882632757469003</v>
      </c>
      <c r="B229" s="100">
        <f t="shared" si="24"/>
        <v>0.12774709053996228</v>
      </c>
      <c r="C229" s="119">
        <f>fossil!J84</f>
        <v>3945</v>
      </c>
      <c r="D229" s="119" t="str">
        <f>fossil!K84</f>
        <v>NBG</v>
      </c>
      <c r="E229" s="119">
        <f>fossil!L84</f>
        <v>6</v>
      </c>
      <c r="F229" s="119" t="str">
        <f>fossil!M84</f>
        <v>G483</v>
      </c>
      <c r="G229" s="119">
        <f>fossil!N84</f>
        <v>0</v>
      </c>
      <c r="J229"/>
      <c r="K229"/>
      <c r="L229"/>
      <c r="M229"/>
      <c r="N229"/>
      <c r="O229"/>
      <c r="V229" s="101">
        <f t="shared" si="26"/>
        <v>0.81352594274957046</v>
      </c>
      <c r="W229" s="103">
        <f t="shared" si="25"/>
        <v>0.22269934199999999</v>
      </c>
      <c r="X229" s="41">
        <f>'140°C'!J84</f>
        <v>4129</v>
      </c>
      <c r="Y229" s="41">
        <f>'140°C'!K84</f>
        <v>140</v>
      </c>
      <c r="Z229" s="41">
        <f>'140°C'!L84</f>
        <v>1</v>
      </c>
      <c r="AA229" s="41" t="str">
        <f>'140°C'!M84</f>
        <v>H398</v>
      </c>
      <c r="AB229" s="41" t="str">
        <f>'140°C'!N84</f>
        <v>NA</v>
      </c>
    </row>
    <row r="230" spans="1:28">
      <c r="A230" s="99">
        <f t="shared" si="23"/>
        <v>-0.2882632757469003</v>
      </c>
      <c r="B230" s="100">
        <f t="shared" si="24"/>
        <v>0.11560712281041702</v>
      </c>
      <c r="C230" s="119">
        <f>fossil!J85</f>
        <v>3946</v>
      </c>
      <c r="D230" s="119" t="str">
        <f>fossil!K85</f>
        <v>NBG</v>
      </c>
      <c r="E230" s="119">
        <f>fossil!L85</f>
        <v>6</v>
      </c>
      <c r="F230" s="119" t="str">
        <f>fossil!M85</f>
        <v>G483</v>
      </c>
      <c r="G230" s="119">
        <f>fossil!N85</f>
        <v>0</v>
      </c>
      <c r="J230"/>
      <c r="K230"/>
      <c r="L230"/>
      <c r="M230"/>
      <c r="N230"/>
      <c r="O230"/>
      <c r="V230" s="101">
        <f t="shared" si="26"/>
        <v>0.81352594274957046</v>
      </c>
      <c r="W230" s="103">
        <f t="shared" si="25"/>
        <v>0.29218197000000001</v>
      </c>
      <c r="X230" s="41">
        <f>'140°C'!J85</f>
        <v>4129</v>
      </c>
      <c r="Y230" s="41">
        <f>'140°C'!K85</f>
        <v>140</v>
      </c>
      <c r="Z230" s="41">
        <f>'140°C'!L85</f>
        <v>1</v>
      </c>
      <c r="AA230" s="41" t="str">
        <f>'140°C'!M85</f>
        <v>H398</v>
      </c>
      <c r="AB230" s="41" t="str">
        <f>'140°C'!N85</f>
        <v>NA</v>
      </c>
    </row>
    <row r="231" spans="1:28">
      <c r="A231" s="99">
        <f t="shared" si="23"/>
        <v>-0.2882632757469003</v>
      </c>
      <c r="B231" s="100">
        <f t="shared" si="24"/>
        <v>0.1421534121433671</v>
      </c>
      <c r="C231" s="119">
        <f>fossil!J86</f>
        <v>3947</v>
      </c>
      <c r="D231" s="119" t="str">
        <f>fossil!K86</f>
        <v>NBG</v>
      </c>
      <c r="E231" s="119">
        <f>fossil!L86</f>
        <v>6</v>
      </c>
      <c r="F231" s="119" t="str">
        <f>fossil!M86</f>
        <v>G483</v>
      </c>
      <c r="G231" s="119">
        <f>fossil!N86</f>
        <v>0</v>
      </c>
      <c r="J231"/>
      <c r="K231"/>
      <c r="L231"/>
      <c r="M231"/>
      <c r="N231"/>
      <c r="O231"/>
      <c r="V231" s="101">
        <f t="shared" si="26"/>
        <v>1.1145559384135517</v>
      </c>
      <c r="W231" s="103">
        <f t="shared" si="25"/>
        <v>0.380873874</v>
      </c>
      <c r="X231" s="41">
        <f>'140°C'!J86</f>
        <v>4129</v>
      </c>
      <c r="Y231" s="41">
        <f>'140°C'!K86</f>
        <v>140</v>
      </c>
      <c r="Z231" s="41">
        <f>'140°C'!L86</f>
        <v>2</v>
      </c>
      <c r="AA231" s="41" t="str">
        <f>'140°C'!M86</f>
        <v>H398</v>
      </c>
      <c r="AB231" s="41" t="str">
        <f>'140°C'!N86</f>
        <v>NA</v>
      </c>
    </row>
    <row r="232" spans="1:28">
      <c r="A232" s="99">
        <f t="shared" si="23"/>
        <v>-0.2882632757469003</v>
      </c>
      <c r="B232" s="100">
        <f t="shared" si="24"/>
        <v>0.12083780499739043</v>
      </c>
      <c r="C232" s="119">
        <f>fossil!J87</f>
        <v>3948</v>
      </c>
      <c r="D232" s="119" t="str">
        <f>fossil!K87</f>
        <v>NBG</v>
      </c>
      <c r="E232" s="119">
        <f>fossil!L87</f>
        <v>6</v>
      </c>
      <c r="F232" s="119" t="str">
        <f>fossil!M87</f>
        <v>G483</v>
      </c>
      <c r="G232" s="119">
        <f>fossil!N87</f>
        <v>0</v>
      </c>
      <c r="J232"/>
      <c r="K232"/>
      <c r="L232"/>
      <c r="M232"/>
      <c r="N232"/>
      <c r="O232"/>
      <c r="V232" s="101">
        <f t="shared" si="26"/>
        <v>1.1145559384135517</v>
      </c>
      <c r="W232" s="103">
        <f t="shared" si="25"/>
        <v>0.37919752000000001</v>
      </c>
      <c r="X232" s="41">
        <f>'140°C'!J87</f>
        <v>4129</v>
      </c>
      <c r="Y232" s="41">
        <f>'140°C'!K87</f>
        <v>140</v>
      </c>
      <c r="Z232" s="41">
        <f>'140°C'!L87</f>
        <v>2</v>
      </c>
      <c r="AA232" s="41" t="str">
        <f>'140°C'!M87</f>
        <v>H398</v>
      </c>
      <c r="AB232" s="41" t="str">
        <f>'140°C'!N87</f>
        <v>NA</v>
      </c>
    </row>
    <row r="233" spans="1:28">
      <c r="A233" s="99">
        <f t="shared" si="23"/>
        <v>-0.2882632757469003</v>
      </c>
      <c r="B233" s="100">
        <f t="shared" si="24"/>
        <v>0.12347810600457093</v>
      </c>
      <c r="C233" s="119">
        <f>fossil!J88</f>
        <v>3949</v>
      </c>
      <c r="D233" s="119" t="str">
        <f>fossil!K88</f>
        <v>NBG</v>
      </c>
      <c r="E233" s="119">
        <f>fossil!L88</f>
        <v>6</v>
      </c>
      <c r="F233" s="119" t="str">
        <f>fossil!M88</f>
        <v>G483</v>
      </c>
      <c r="G233" s="119">
        <f>fossil!N88</f>
        <v>0</v>
      </c>
      <c r="J233"/>
      <c r="K233"/>
      <c r="L233"/>
      <c r="M233"/>
      <c r="N233"/>
      <c r="O233"/>
      <c r="V233" s="101">
        <f t="shared" si="26"/>
        <v>1.4155859340775327</v>
      </c>
      <c r="W233" s="103">
        <f t="shared" si="25"/>
        <v>0.59668137300000001</v>
      </c>
      <c r="X233" s="41">
        <f>'140°C'!J88</f>
        <v>4129</v>
      </c>
      <c r="Y233" s="41">
        <f>'140°C'!K88</f>
        <v>140</v>
      </c>
      <c r="Z233" s="41">
        <f>'140°C'!L88</f>
        <v>4</v>
      </c>
      <c r="AA233" s="41" t="str">
        <f>'140°C'!M88</f>
        <v>H398</v>
      </c>
      <c r="AB233" s="41" t="str">
        <f>'140°C'!N88</f>
        <v>NA</v>
      </c>
    </row>
    <row r="234" spans="1:28">
      <c r="A234" s="99">
        <f t="shared" si="23"/>
        <v>-0.34763141601868397</v>
      </c>
      <c r="B234" s="100">
        <f t="shared" si="24"/>
        <v>0.13896553502398165</v>
      </c>
      <c r="C234" s="119">
        <f>fossil!J89</f>
        <v>3950</v>
      </c>
      <c r="D234" s="119" t="str">
        <f>fossil!K89</f>
        <v>NBG</v>
      </c>
      <c r="E234" s="119">
        <f>fossil!L89</f>
        <v>8</v>
      </c>
      <c r="F234" s="119" t="str">
        <f>fossil!M89</f>
        <v>G483</v>
      </c>
      <c r="G234" s="119">
        <f>fossil!N89</f>
        <v>0</v>
      </c>
      <c r="J234"/>
      <c r="K234"/>
      <c r="L234"/>
      <c r="M234"/>
      <c r="N234"/>
      <c r="O234"/>
      <c r="V234" s="101">
        <f t="shared" si="26"/>
        <v>1.4155859340775327</v>
      </c>
      <c r="W234" s="103">
        <f t="shared" si="25"/>
        <v>0.61129270099999999</v>
      </c>
      <c r="X234" s="41">
        <f>'140°C'!J89</f>
        <v>4129</v>
      </c>
      <c r="Y234" s="41">
        <f>'140°C'!K89</f>
        <v>140</v>
      </c>
      <c r="Z234" s="41">
        <f>'140°C'!L89</f>
        <v>4</v>
      </c>
      <c r="AA234" s="41" t="str">
        <f>'140°C'!M89</f>
        <v>H398</v>
      </c>
      <c r="AB234" s="41" t="str">
        <f>'140°C'!N89</f>
        <v>NA</v>
      </c>
    </row>
    <row r="235" spans="1:28">
      <c r="A235" s="99">
        <f t="shared" si="23"/>
        <v>-0.34763141601868397</v>
      </c>
      <c r="B235" s="100">
        <f t="shared" si="24"/>
        <v>0.14069241607499178</v>
      </c>
      <c r="C235" s="119">
        <f>fossil!J90</f>
        <v>3951</v>
      </c>
      <c r="D235" s="119" t="str">
        <f>fossil!K90</f>
        <v>NBG</v>
      </c>
      <c r="E235" s="119">
        <f>fossil!L90</f>
        <v>8</v>
      </c>
      <c r="F235" s="119" t="str">
        <f>fossil!M90</f>
        <v>G483</v>
      </c>
      <c r="G235" s="119">
        <f>fossil!N90</f>
        <v>0</v>
      </c>
      <c r="J235"/>
      <c r="K235"/>
      <c r="L235"/>
      <c r="M235"/>
      <c r="N235"/>
      <c r="O235"/>
      <c r="V235" s="101">
        <f t="shared" si="26"/>
        <v>1.5916771931332141</v>
      </c>
      <c r="W235" s="103">
        <f t="shared" si="25"/>
        <v>0.65537282399999996</v>
      </c>
      <c r="X235" s="41">
        <f>'140°C'!J90</f>
        <v>4129</v>
      </c>
      <c r="Y235" s="41">
        <f>'140°C'!K90</f>
        <v>140</v>
      </c>
      <c r="Z235" s="41">
        <f>'140°C'!L90</f>
        <v>6</v>
      </c>
      <c r="AA235" s="41" t="str">
        <f>'140°C'!M90</f>
        <v>H398</v>
      </c>
      <c r="AB235" s="41" t="str">
        <f>'140°C'!N90</f>
        <v>NA</v>
      </c>
    </row>
    <row r="236" spans="1:28">
      <c r="A236" s="99">
        <f t="shared" si="23"/>
        <v>-0.34763141601868397</v>
      </c>
      <c r="B236" s="100">
        <f t="shared" si="24"/>
        <v>0.17128075933253617</v>
      </c>
      <c r="C236" s="119">
        <f>fossil!J91</f>
        <v>3952</v>
      </c>
      <c r="D236" s="119" t="str">
        <f>fossil!K91</f>
        <v>NBG</v>
      </c>
      <c r="E236" s="119">
        <f>fossil!L91</f>
        <v>8</v>
      </c>
      <c r="F236" s="119" t="str">
        <f>fossil!M91</f>
        <v>G483</v>
      </c>
      <c r="G236" s="119">
        <f>fossil!N91</f>
        <v>0</v>
      </c>
      <c r="J236"/>
      <c r="K236"/>
      <c r="L236"/>
      <c r="M236"/>
      <c r="N236"/>
      <c r="O236"/>
      <c r="V236" s="101">
        <f t="shared" si="26"/>
        <v>1.5916771931332141</v>
      </c>
      <c r="W236" s="103">
        <f t="shared" si="25"/>
        <v>0.68924357300000005</v>
      </c>
      <c r="X236" s="41">
        <f>'140°C'!J91</f>
        <v>4129</v>
      </c>
      <c r="Y236" s="41">
        <f>'140°C'!K91</f>
        <v>140</v>
      </c>
      <c r="Z236" s="41">
        <f>'140°C'!L91</f>
        <v>6</v>
      </c>
      <c r="AA236" s="41" t="str">
        <f>'140°C'!M91</f>
        <v>H398</v>
      </c>
      <c r="AB236" s="41" t="str">
        <f>'140°C'!N91</f>
        <v>NA</v>
      </c>
    </row>
    <row r="237" spans="1:28">
      <c r="A237" s="99">
        <f t="shared" si="23"/>
        <v>-0.34763141601868397</v>
      </c>
      <c r="B237" s="100">
        <f t="shared" si="24"/>
        <v>0.12853934742426931</v>
      </c>
      <c r="C237" s="119">
        <f>fossil!J92</f>
        <v>3953</v>
      </c>
      <c r="D237" s="119" t="str">
        <f>fossil!K92</f>
        <v>NBG</v>
      </c>
      <c r="E237" s="119">
        <f>fossil!L92</f>
        <v>8</v>
      </c>
      <c r="F237" s="119" t="str">
        <f>fossil!M92</f>
        <v>G483</v>
      </c>
      <c r="G237" s="119">
        <f>fossil!N92</f>
        <v>0</v>
      </c>
      <c r="J237"/>
      <c r="K237"/>
      <c r="L237"/>
      <c r="M237"/>
      <c r="N237"/>
      <c r="O237"/>
      <c r="V237" s="101">
        <f t="shared" si="26"/>
        <v>1.716615929741514</v>
      </c>
      <c r="W237" s="103">
        <f t="shared" si="25"/>
        <v>0.67834324999999995</v>
      </c>
      <c r="X237" s="41">
        <f>'140°C'!J92</f>
        <v>4129</v>
      </c>
      <c r="Y237" s="41">
        <f>'140°C'!K92</f>
        <v>140</v>
      </c>
      <c r="Z237" s="41">
        <f>'140°C'!L92</f>
        <v>8</v>
      </c>
      <c r="AA237" s="41" t="str">
        <f>'140°C'!M92</f>
        <v>H398</v>
      </c>
      <c r="AB237" s="41" t="str">
        <f>'140°C'!N92</f>
        <v>NA</v>
      </c>
    </row>
    <row r="238" spans="1:28">
      <c r="A238" s="99">
        <f t="shared" si="23"/>
        <v>-0.34763141601868397</v>
      </c>
      <c r="B238" s="100">
        <f t="shared" si="24"/>
        <v>0.12195760464019302</v>
      </c>
      <c r="C238" s="119">
        <f>fossil!J93</f>
        <v>3954</v>
      </c>
      <c r="D238" s="119" t="str">
        <f>fossil!K93</f>
        <v>NBG</v>
      </c>
      <c r="E238" s="119">
        <f>fossil!L93</f>
        <v>8</v>
      </c>
      <c r="F238" s="119" t="str">
        <f>fossil!M93</f>
        <v>G483</v>
      </c>
      <c r="G238" s="119">
        <f>fossil!N93</f>
        <v>0</v>
      </c>
      <c r="J238"/>
      <c r="K238"/>
      <c r="L238"/>
      <c r="M238"/>
      <c r="N238"/>
      <c r="O238"/>
      <c r="V238" s="101">
        <f t="shared" si="26"/>
        <v>1.716615929741514</v>
      </c>
      <c r="W238" s="103">
        <f t="shared" si="25"/>
        <v>0.68889076199999999</v>
      </c>
      <c r="X238" s="41">
        <f>'140°C'!J93</f>
        <v>4129</v>
      </c>
      <c r="Y238" s="41">
        <f>'140°C'!K93</f>
        <v>140</v>
      </c>
      <c r="Z238" s="41">
        <f>'140°C'!L93</f>
        <v>8</v>
      </c>
      <c r="AA238" s="41" t="str">
        <f>'140°C'!M93</f>
        <v>H398</v>
      </c>
      <c r="AB238" s="41" t="str">
        <f>'140°C'!N93</f>
        <v>NA</v>
      </c>
    </row>
    <row r="239" spans="1:28">
      <c r="A239" s="99">
        <f t="shared" si="23"/>
        <v>-0.34763141601868397</v>
      </c>
      <c r="B239" s="100">
        <f t="shared" si="24"/>
        <v>0.14235063285945765</v>
      </c>
      <c r="C239" s="119">
        <f>fossil!J94</f>
        <v>3955</v>
      </c>
      <c r="D239" s="119" t="str">
        <f>fossil!K94</f>
        <v>NBG</v>
      </c>
      <c r="E239" s="119">
        <f>fossil!L94</f>
        <v>8</v>
      </c>
      <c r="F239" s="119" t="str">
        <f>fossil!M94</f>
        <v>G483</v>
      </c>
      <c r="G239" s="119">
        <f>fossil!N94</f>
        <v>0</v>
      </c>
      <c r="J239"/>
      <c r="K239"/>
      <c r="L239"/>
      <c r="M239"/>
      <c r="N239"/>
      <c r="O239"/>
      <c r="V239" s="101">
        <f t="shared" si="26"/>
        <v>2.1937371844611766</v>
      </c>
      <c r="W239" s="103">
        <f t="shared" si="25"/>
        <v>0.484690974</v>
      </c>
      <c r="X239" s="41">
        <f>'140°C'!J94</f>
        <v>4129</v>
      </c>
      <c r="Y239" s="41">
        <f>'140°C'!K94</f>
        <v>140</v>
      </c>
      <c r="Z239" s="41">
        <f>'140°C'!L94</f>
        <v>24</v>
      </c>
      <c r="AA239" s="41" t="str">
        <f>'140°C'!M94</f>
        <v>H398</v>
      </c>
      <c r="AB239" s="41" t="str">
        <f>'140°C'!N94</f>
        <v>NA</v>
      </c>
    </row>
    <row r="240" spans="1:28">
      <c r="A240" s="99">
        <f t="shared" si="23"/>
        <v>-0.34763141601868397</v>
      </c>
      <c r="B240" s="100">
        <f t="shared" si="24"/>
        <v>0.11709558054782254</v>
      </c>
      <c r="C240" s="119">
        <f>fossil!J95</f>
        <v>3956</v>
      </c>
      <c r="D240" s="119" t="str">
        <f>fossil!K95</f>
        <v>NBG</v>
      </c>
      <c r="E240" s="119">
        <f>fossil!L95</f>
        <v>8</v>
      </c>
      <c r="F240" s="119" t="str">
        <f>fossil!M95</f>
        <v>G483</v>
      </c>
      <c r="G240" s="119">
        <f>fossil!N95</f>
        <v>0</v>
      </c>
      <c r="J240"/>
      <c r="K240"/>
      <c r="L240"/>
      <c r="M240"/>
      <c r="N240"/>
      <c r="O240"/>
      <c r="V240" s="101">
        <f t="shared" si="26"/>
        <v>2.1937371844611766</v>
      </c>
      <c r="W240" s="103">
        <f t="shared" si="25"/>
        <v>0.52956173699999998</v>
      </c>
      <c r="X240" s="41">
        <f>'140°C'!J95</f>
        <v>4129</v>
      </c>
      <c r="Y240" s="41">
        <f>'140°C'!K95</f>
        <v>140</v>
      </c>
      <c r="Z240" s="41">
        <f>'140°C'!L95</f>
        <v>24</v>
      </c>
      <c r="AA240" s="41" t="str">
        <f>'140°C'!M95</f>
        <v>H398</v>
      </c>
      <c r="AB240" s="41" t="str">
        <f>'140°C'!N95</f>
        <v>NA</v>
      </c>
    </row>
    <row r="241" spans="1:28">
      <c r="A241" s="99">
        <f t="shared" si="23"/>
        <v>-0.34763141601868397</v>
      </c>
      <c r="B241" s="100">
        <f t="shared" si="24"/>
        <v>0.11399714295805974</v>
      </c>
      <c r="C241" s="119">
        <f>fossil!J96</f>
        <v>3967</v>
      </c>
      <c r="D241" s="119" t="str">
        <f>fossil!K96</f>
        <v>NBG</v>
      </c>
      <c r="E241" s="119">
        <f>fossil!L96</f>
        <v>8</v>
      </c>
      <c r="F241" s="119" t="str">
        <f>fossil!M96</f>
        <v>G483</v>
      </c>
      <c r="G241" s="119">
        <f>fossil!N96</f>
        <v>0</v>
      </c>
      <c r="J241"/>
      <c r="K241"/>
      <c r="L241"/>
      <c r="M241"/>
      <c r="N241"/>
      <c r="O241"/>
      <c r="V241" s="101">
        <f t="shared" si="26"/>
        <v>2.4947671801251579</v>
      </c>
      <c r="W241" s="103">
        <f t="shared" si="25"/>
        <v>0.37899434999999998</v>
      </c>
      <c r="X241" s="41">
        <f>'140°C'!J96</f>
        <v>4129</v>
      </c>
      <c r="Y241" s="41">
        <f>'140°C'!K96</f>
        <v>140</v>
      </c>
      <c r="Z241" s="41">
        <f>'140°C'!L96</f>
        <v>48</v>
      </c>
      <c r="AA241" s="41" t="str">
        <f>'140°C'!M96</f>
        <v>G483</v>
      </c>
      <c r="AB241" s="41" t="str">
        <f>'140°C'!N96</f>
        <v>NA</v>
      </c>
    </row>
    <row r="242" spans="1:28">
      <c r="A242" s="99">
        <f t="shared" si="23"/>
        <v>-0.18943388913546327</v>
      </c>
      <c r="B242" s="100">
        <f t="shared" si="24"/>
        <v>0.13474452000799261</v>
      </c>
      <c r="C242" s="119">
        <f>fossil!J97</f>
        <v>4544</v>
      </c>
      <c r="D242" s="119" t="str">
        <f>fossil!K97</f>
        <v>NQS</v>
      </c>
      <c r="E242" s="119">
        <f>fossil!L97</f>
        <v>4</v>
      </c>
      <c r="F242" s="119" t="str">
        <f>fossil!M97</f>
        <v>H402</v>
      </c>
      <c r="G242" s="119">
        <f>fossil!N97</f>
        <v>0</v>
      </c>
      <c r="J242"/>
      <c r="K242"/>
      <c r="L242"/>
      <c r="M242"/>
      <c r="N242"/>
      <c r="O242"/>
      <c r="V242" s="101">
        <f t="shared" si="26"/>
        <v>2.4947671801251579</v>
      </c>
      <c r="W242" s="103">
        <f t="shared" si="25"/>
        <v>0.377336803</v>
      </c>
      <c r="X242" s="41">
        <f>'140°C'!J97</f>
        <v>4129</v>
      </c>
      <c r="Y242" s="41">
        <f>'140°C'!K97</f>
        <v>140</v>
      </c>
      <c r="Z242" s="41">
        <f>'140°C'!L97</f>
        <v>48</v>
      </c>
      <c r="AA242" s="41" t="str">
        <f>'140°C'!M97</f>
        <v>G483</v>
      </c>
      <c r="AB242" s="41" t="str">
        <f>'140°C'!N97</f>
        <v>NA</v>
      </c>
    </row>
    <row r="243" spans="1:28">
      <c r="A243" s="99">
        <f t="shared" si="23"/>
        <v>-0.18943388913546327</v>
      </c>
      <c r="B243" s="100">
        <f t="shared" si="24"/>
        <v>0.12958836184289094</v>
      </c>
      <c r="C243" s="119">
        <f>fossil!J98</f>
        <v>4545</v>
      </c>
      <c r="D243" s="119" t="str">
        <f>fossil!K98</f>
        <v>NQS</v>
      </c>
      <c r="E243" s="119">
        <f>fossil!L98</f>
        <v>4</v>
      </c>
      <c r="F243" s="119" t="str">
        <f>fossil!M98</f>
        <v>H402</v>
      </c>
      <c r="G243" s="119">
        <f>fossil!N98</f>
        <v>0</v>
      </c>
      <c r="J243"/>
      <c r="K243"/>
      <c r="L243"/>
      <c r="M243"/>
      <c r="N243"/>
      <c r="O243"/>
      <c r="V243" s="101">
        <f t="shared" si="26"/>
        <v>2.4947671801251579</v>
      </c>
      <c r="W243" s="103">
        <f t="shared" si="25"/>
        <v>0.35584723899999998</v>
      </c>
      <c r="X243" s="41">
        <f>'140°C'!J98</f>
        <v>4129</v>
      </c>
      <c r="Y243" s="41">
        <f>'140°C'!K98</f>
        <v>140</v>
      </c>
      <c r="Z243" s="41">
        <f>'140°C'!L98</f>
        <v>48</v>
      </c>
      <c r="AA243" s="41" t="str">
        <f>'140°C'!M98</f>
        <v>H398</v>
      </c>
      <c r="AB243" s="41" t="str">
        <f>'140°C'!N98</f>
        <v>NA</v>
      </c>
    </row>
    <row r="244" spans="1:28">
      <c r="A244" s="99">
        <f t="shared" ref="A244:A263" si="27">LOG(A121*B$146)</f>
        <v>-0.18943388913546327</v>
      </c>
      <c r="B244" s="100">
        <f t="shared" si="24"/>
        <v>0.15331021275927534</v>
      </c>
      <c r="C244" s="119">
        <f>fossil!J99</f>
        <v>4546</v>
      </c>
      <c r="D244" s="119" t="str">
        <f>fossil!K99</f>
        <v>NQS</v>
      </c>
      <c r="E244" s="119">
        <f>fossil!L99</f>
        <v>4</v>
      </c>
      <c r="F244" s="119" t="str">
        <f>fossil!M99</f>
        <v>H402</v>
      </c>
      <c r="G244" s="119">
        <f>fossil!N99</f>
        <v>0</v>
      </c>
      <c r="J244"/>
      <c r="K244"/>
      <c r="L244"/>
      <c r="M244"/>
      <c r="N244"/>
      <c r="O244"/>
      <c r="V244" s="101">
        <f t="shared" si="26"/>
        <v>2.4947671801251579</v>
      </c>
      <c r="W244" s="103">
        <f t="shared" si="25"/>
        <v>0.33755882599999998</v>
      </c>
      <c r="X244" s="41">
        <f>'140°C'!J99</f>
        <v>4129</v>
      </c>
      <c r="Y244" s="41">
        <f>'140°C'!K99</f>
        <v>140</v>
      </c>
      <c r="Z244" s="41">
        <f>'140°C'!L99</f>
        <v>48</v>
      </c>
      <c r="AA244" s="41" t="str">
        <f>'140°C'!M99</f>
        <v>H398</v>
      </c>
      <c r="AB244" s="41" t="str">
        <f>'140°C'!N99</f>
        <v>NA</v>
      </c>
    </row>
    <row r="245" spans="1:28">
      <c r="A245" s="99">
        <f t="shared" si="27"/>
        <v>-0.18943388913546327</v>
      </c>
      <c r="B245" s="100">
        <f t="shared" si="24"/>
        <v>0.1651422647998452</v>
      </c>
      <c r="C245" s="119">
        <f>fossil!J100</f>
        <v>4547</v>
      </c>
      <c r="D245" s="119" t="str">
        <f>fossil!K100</f>
        <v>NQS</v>
      </c>
      <c r="E245" s="119">
        <f>fossil!L100</f>
        <v>4</v>
      </c>
      <c r="F245" s="119" t="str">
        <f>fossil!M100</f>
        <v>H402</v>
      </c>
      <c r="G245" s="119">
        <f>fossil!N100</f>
        <v>0</v>
      </c>
      <c r="V245" s="101">
        <f t="shared" si="26"/>
        <v>2.6708584391808388</v>
      </c>
      <c r="W245" s="103">
        <f t="shared" si="25"/>
        <v>0.33764972500000001</v>
      </c>
      <c r="X245" s="41">
        <f>'140°C'!J100</f>
        <v>4129</v>
      </c>
      <c r="Y245" s="41">
        <f>'140°C'!K100</f>
        <v>140</v>
      </c>
      <c r="Z245" s="41">
        <f>'140°C'!L100</f>
        <v>72</v>
      </c>
      <c r="AA245" s="41" t="str">
        <f>'140°C'!M100</f>
        <v>H398</v>
      </c>
      <c r="AB245" s="41" t="str">
        <f>'140°C'!N100</f>
        <v>NA</v>
      </c>
    </row>
    <row r="246" spans="1:28">
      <c r="A246" s="99">
        <f t="shared" si="27"/>
        <v>-5.1720864490734451E-2</v>
      </c>
      <c r="B246" s="100">
        <f t="shared" si="24"/>
        <v>0.13168659132172664</v>
      </c>
      <c r="C246" s="119" t="str">
        <f>fossil!J101</f>
        <v>3958-1</v>
      </c>
      <c r="D246" s="119" t="str">
        <f>fossil!K101</f>
        <v>CTB</v>
      </c>
      <c r="E246" s="119" t="str">
        <f>fossil!L101</f>
        <v>NA</v>
      </c>
      <c r="F246" s="119" t="str">
        <f>fossil!M101</f>
        <v>H391</v>
      </c>
      <c r="G246" s="119">
        <f>fossil!N101</f>
        <v>0</v>
      </c>
      <c r="V246" s="101">
        <f t="shared" si="26"/>
        <v>2.6708584391808388</v>
      </c>
      <c r="W246" s="103">
        <f t="shared" si="25"/>
        <v>0.31340045799999999</v>
      </c>
      <c r="X246" s="41">
        <f>'140°C'!J101</f>
        <v>4129</v>
      </c>
      <c r="Y246" s="41">
        <f>'140°C'!K101</f>
        <v>140</v>
      </c>
      <c r="Z246" s="41">
        <f>'140°C'!L101</f>
        <v>72</v>
      </c>
      <c r="AA246" s="41" t="str">
        <f>'140°C'!M101</f>
        <v>H398</v>
      </c>
      <c r="AB246" s="41" t="str">
        <f>'140°C'!N101</f>
        <v>NA</v>
      </c>
    </row>
    <row r="247" spans="1:28">
      <c r="A247" s="99">
        <f t="shared" si="27"/>
        <v>-5.1720864490734451E-2</v>
      </c>
      <c r="B247" s="100">
        <f t="shared" si="24"/>
        <v>0.13190205847379771</v>
      </c>
      <c r="C247" s="119" t="str">
        <f>fossil!J102</f>
        <v>3958-2</v>
      </c>
      <c r="D247" s="119" t="str">
        <f>fossil!K102</f>
        <v>CTB</v>
      </c>
      <c r="E247" s="119" t="str">
        <f>fossil!L102</f>
        <v>NA</v>
      </c>
      <c r="F247" s="119" t="str">
        <f>fossil!M102</f>
        <v>G483</v>
      </c>
      <c r="G247" s="119">
        <f>fossil!N102</f>
        <v>0</v>
      </c>
      <c r="V247" s="101">
        <f t="shared" si="26"/>
        <v>2.7957971757891387</v>
      </c>
      <c r="W247" s="103">
        <f t="shared" si="25"/>
        <v>0.30349613600000003</v>
      </c>
      <c r="X247" s="41">
        <f>'140°C'!J102</f>
        <v>4129</v>
      </c>
      <c r="Y247" s="41">
        <f>'140°C'!K102</f>
        <v>140</v>
      </c>
      <c r="Z247" s="41">
        <f>'140°C'!L102</f>
        <v>96</v>
      </c>
      <c r="AA247" s="41" t="str">
        <f>'140°C'!M102</f>
        <v>H398</v>
      </c>
      <c r="AB247" s="41" t="str">
        <f>'140°C'!N102</f>
        <v>NA</v>
      </c>
    </row>
    <row r="248" spans="1:28">
      <c r="A248" s="99">
        <f t="shared" si="27"/>
        <v>6.1032458045126706E-2</v>
      </c>
      <c r="B248" s="100">
        <f t="shared" si="24"/>
        <v>0.13587623185381648</v>
      </c>
      <c r="C248" s="119">
        <f>fossil!J103</f>
        <v>4329</v>
      </c>
      <c r="D248" s="119" t="str">
        <f>fossil!K103</f>
        <v>HSS</v>
      </c>
      <c r="E248" s="119" t="str">
        <f>fossil!L103</f>
        <v>NA</v>
      </c>
      <c r="F248" s="119" t="str">
        <f>fossil!M103</f>
        <v>H402</v>
      </c>
      <c r="G248" s="119">
        <f>fossil!N103</f>
        <v>0</v>
      </c>
      <c r="V248" s="101">
        <f t="shared" si="26"/>
        <v>2.7957971757891387</v>
      </c>
      <c r="W248" s="103">
        <f t="shared" si="25"/>
        <v>0.31800704299999999</v>
      </c>
      <c r="X248" s="41">
        <f>'140°C'!J103</f>
        <v>4129</v>
      </c>
      <c r="Y248" s="41">
        <f>'140°C'!K103</f>
        <v>140</v>
      </c>
      <c r="Z248" s="41">
        <f>'140°C'!L103</f>
        <v>96</v>
      </c>
      <c r="AA248" s="41" t="str">
        <f>'140°C'!M103</f>
        <v>H398</v>
      </c>
      <c r="AB248" s="41" t="str">
        <f>'140°C'!N103</f>
        <v>NA</v>
      </c>
    </row>
    <row r="249" spans="1:28">
      <c r="A249" s="99">
        <f t="shared" si="27"/>
        <v>6.1032458045126706E-2</v>
      </c>
      <c r="B249" s="100">
        <f t="shared" si="24"/>
        <v>0.12248182905203395</v>
      </c>
      <c r="C249" s="119">
        <f>fossil!J104</f>
        <v>4330</v>
      </c>
      <c r="D249" s="119" t="str">
        <f>fossil!K104</f>
        <v>HSS</v>
      </c>
      <c r="E249" s="119" t="str">
        <f>fossil!L104</f>
        <v>NA</v>
      </c>
      <c r="F249" s="119" t="str">
        <f>fossil!M104</f>
        <v>H402</v>
      </c>
      <c r="G249" s="119">
        <f>fossil!N104</f>
        <v>0</v>
      </c>
      <c r="V249" s="101">
        <f t="shared" si="26"/>
        <v>2.8927071887971954</v>
      </c>
      <c r="W249" s="103">
        <f>H126</f>
        <v>0.30224813299999997</v>
      </c>
      <c r="X249" s="41">
        <f>'140°C'!J104</f>
        <v>4129</v>
      </c>
      <c r="Y249" s="41">
        <f>'140°C'!K104</f>
        <v>140</v>
      </c>
      <c r="Z249" s="41">
        <f>'140°C'!L104</f>
        <v>120</v>
      </c>
      <c r="AA249" s="41" t="str">
        <f>'140°C'!M104</f>
        <v>H398</v>
      </c>
      <c r="AB249" s="41" t="str">
        <f>'140°C'!N104</f>
        <v>NA</v>
      </c>
    </row>
    <row r="250" spans="1:28">
      <c r="A250" s="99">
        <f t="shared" si="27"/>
        <v>6.1032458045126706E-2</v>
      </c>
      <c r="B250" s="100">
        <f t="shared" si="24"/>
        <v>0.1234666781475898</v>
      </c>
      <c r="C250" s="119">
        <f>fossil!J105</f>
        <v>4331</v>
      </c>
      <c r="D250" s="119" t="str">
        <f>fossil!K105</f>
        <v>HSS</v>
      </c>
      <c r="E250" s="119" t="str">
        <f>fossil!L105</f>
        <v>NA</v>
      </c>
      <c r="F250" s="119" t="str">
        <f>fossil!M105</f>
        <v>H402</v>
      </c>
      <c r="G250" s="119">
        <f>fossil!N105</f>
        <v>0</v>
      </c>
      <c r="V250" s="101">
        <f t="shared" si="26"/>
        <v>2.8927071887971954</v>
      </c>
      <c r="W250" s="103">
        <f>H127</f>
        <v>0.29632543900000002</v>
      </c>
      <c r="X250" s="41">
        <f>'140°C'!J105</f>
        <v>4129</v>
      </c>
      <c r="Y250" s="41">
        <f>'140°C'!K105</f>
        <v>140</v>
      </c>
      <c r="Z250" s="41">
        <f>'140°C'!L105</f>
        <v>120</v>
      </c>
      <c r="AA250" s="41" t="str">
        <f>'140°C'!M105</f>
        <v>H398</v>
      </c>
      <c r="AB250" s="41" t="str">
        <f>'140°C'!N105</f>
        <v>NA</v>
      </c>
    </row>
    <row r="251" spans="1:28">
      <c r="A251" s="99">
        <f t="shared" si="27"/>
        <v>6.1032458045126706E-2</v>
      </c>
      <c r="B251" s="100">
        <f t="shared" si="24"/>
        <v>0.12658078743600351</v>
      </c>
      <c r="C251" s="119">
        <f>fossil!J106</f>
        <v>4332</v>
      </c>
      <c r="D251" s="119" t="str">
        <f>fossil!K106</f>
        <v>HSS</v>
      </c>
      <c r="E251" s="119" t="str">
        <f>fossil!L106</f>
        <v>NA</v>
      </c>
      <c r="F251" s="119" t="str">
        <f>fossil!M106</f>
        <v>H402</v>
      </c>
      <c r="G251" s="119">
        <f>fossil!N106</f>
        <v>0</v>
      </c>
      <c r="J251"/>
      <c r="K251"/>
    </row>
    <row r="252" spans="1:28">
      <c r="A252" s="99">
        <f t="shared" si="27"/>
        <v>6.1032458045126706E-2</v>
      </c>
      <c r="B252" s="100">
        <f t="shared" si="24"/>
        <v>0.10667793652223065</v>
      </c>
      <c r="C252" s="119">
        <f>fossil!J107</f>
        <v>4333</v>
      </c>
      <c r="D252" s="119" t="str">
        <f>fossil!K107</f>
        <v>HSS</v>
      </c>
      <c r="E252" s="119" t="str">
        <f>fossil!L107</f>
        <v>NA</v>
      </c>
      <c r="F252" s="119" t="str">
        <f>fossil!M107</f>
        <v>H402</v>
      </c>
      <c r="G252" s="119">
        <f>fossil!N107</f>
        <v>0</v>
      </c>
      <c r="J252"/>
      <c r="K252"/>
    </row>
    <row r="253" spans="1:28">
      <c r="A253" s="99">
        <f t="shared" si="27"/>
        <v>6.1032458045126706E-2</v>
      </c>
      <c r="B253" s="100">
        <f t="shared" si="24"/>
        <v>0.12036194188011611</v>
      </c>
      <c r="C253" s="119">
        <f>fossil!J108</f>
        <v>4335</v>
      </c>
      <c r="D253" s="119" t="str">
        <f>fossil!K108</f>
        <v>HSS</v>
      </c>
      <c r="E253" s="119" t="str">
        <f>fossil!L108</f>
        <v>NA</v>
      </c>
      <c r="F253" s="119" t="str">
        <f>fossil!M108</f>
        <v>H402</v>
      </c>
      <c r="G253" s="119">
        <f>fossil!N108</f>
        <v>0</v>
      </c>
      <c r="J253"/>
      <c r="K253"/>
    </row>
    <row r="254" spans="1:28">
      <c r="A254" s="99">
        <f t="shared" si="27"/>
        <v>6.1032458045126706E-2</v>
      </c>
      <c r="B254" s="100">
        <f t="shared" si="24"/>
        <v>0.12205803509831745</v>
      </c>
      <c r="C254" s="119">
        <f>fossil!J109</f>
        <v>4336</v>
      </c>
      <c r="D254" s="119" t="str">
        <f>fossil!K109</f>
        <v>HSS</v>
      </c>
      <c r="E254" s="119" t="str">
        <f>fossil!L109</f>
        <v>NA</v>
      </c>
      <c r="F254" s="119" t="str">
        <f>fossil!M109</f>
        <v>H402</v>
      </c>
      <c r="G254" s="119">
        <f>fossil!N109</f>
        <v>0</v>
      </c>
      <c r="J254"/>
      <c r="K254"/>
    </row>
    <row r="255" spans="1:28">
      <c r="A255" s="99">
        <f t="shared" si="27"/>
        <v>6.1032458045126706E-2</v>
      </c>
      <c r="B255" s="100">
        <f t="shared" si="24"/>
        <v>0.11049927367586933</v>
      </c>
      <c r="C255" s="119">
        <f>fossil!J110</f>
        <v>4337</v>
      </c>
      <c r="D255" s="119" t="str">
        <f>fossil!K110</f>
        <v>HSS</v>
      </c>
      <c r="E255" s="119" t="str">
        <f>fossil!L110</f>
        <v>NA</v>
      </c>
      <c r="F255" s="119" t="str">
        <f>fossil!M110</f>
        <v>H402</v>
      </c>
      <c r="G255" s="119">
        <f>fossil!N110</f>
        <v>0</v>
      </c>
      <c r="J255"/>
      <c r="K255"/>
    </row>
    <row r="256" spans="1:28">
      <c r="A256" s="99">
        <f t="shared" si="27"/>
        <v>6.1032458045126706E-2</v>
      </c>
      <c r="B256" s="100">
        <f t="shared" si="24"/>
        <v>0.10600869003962003</v>
      </c>
      <c r="C256" s="119">
        <f>fossil!J111</f>
        <v>4338</v>
      </c>
      <c r="D256" s="119" t="str">
        <f>fossil!K111</f>
        <v>HSS</v>
      </c>
      <c r="E256" s="119" t="str">
        <f>fossil!L111</f>
        <v>NA</v>
      </c>
      <c r="F256" s="119" t="str">
        <f>fossil!M111</f>
        <v>H402</v>
      </c>
      <c r="G256" s="119">
        <f>fossil!N111</f>
        <v>0</v>
      </c>
      <c r="J256"/>
      <c r="K256"/>
    </row>
    <row r="257" spans="1:11">
      <c r="A257" s="99">
        <f t="shared" si="27"/>
        <v>2.6601242835752621E-2</v>
      </c>
      <c r="B257" s="100">
        <f t="shared" si="24"/>
        <v>9.6155244470057313E-2</v>
      </c>
      <c r="C257" s="119">
        <f>fossil!J112</f>
        <v>5169</v>
      </c>
      <c r="D257" s="119" t="str">
        <f>fossil!K112</f>
        <v>BKA</v>
      </c>
      <c r="E257" s="119">
        <f>fossil!L112</f>
        <v>1</v>
      </c>
      <c r="F257" s="119" t="str">
        <f>fossil!M112</f>
        <v>H429</v>
      </c>
      <c r="G257" s="119">
        <f>fossil!N112</f>
        <v>0</v>
      </c>
      <c r="J257"/>
      <c r="K257"/>
    </row>
    <row r="258" spans="1:11">
      <c r="A258" s="99">
        <f t="shared" si="27"/>
        <v>-3.0776860249064491E-2</v>
      </c>
      <c r="B258" s="100">
        <f t="shared" si="24"/>
        <v>9.6323762747338212E-2</v>
      </c>
      <c r="C258" s="119">
        <f>fossil!J113</f>
        <v>5170</v>
      </c>
      <c r="D258" s="119" t="str">
        <f>fossil!K113</f>
        <v>BKA</v>
      </c>
      <c r="E258" s="119">
        <f>fossil!L113</f>
        <v>2</v>
      </c>
      <c r="F258" s="119" t="str">
        <f>fossil!M113</f>
        <v>H429</v>
      </c>
      <c r="G258" s="119">
        <f>fossil!N113</f>
        <v>0</v>
      </c>
      <c r="J258"/>
      <c r="K258"/>
    </row>
    <row r="259" spans="1:11">
      <c r="A259" s="99">
        <f t="shared" si="27"/>
        <v>-3.0776860249064491E-2</v>
      </c>
      <c r="B259" s="100">
        <f t="shared" si="24"/>
        <v>8.9755472213344054E-2</v>
      </c>
      <c r="C259" s="119">
        <f>fossil!J114</f>
        <v>5171</v>
      </c>
      <c r="D259" s="119" t="str">
        <f>fossil!K114</f>
        <v>BKA</v>
      </c>
      <c r="E259" s="119">
        <f>fossil!L114</f>
        <v>2</v>
      </c>
      <c r="F259" s="119" t="str">
        <f>fossil!M114</f>
        <v>H429</v>
      </c>
      <c r="G259" s="119">
        <f>fossil!N114</f>
        <v>0</v>
      </c>
      <c r="J259"/>
      <c r="K259"/>
    </row>
    <row r="260" spans="1:11">
      <c r="A260" s="99">
        <f t="shared" si="27"/>
        <v>-3.6125888800956872E-2</v>
      </c>
      <c r="B260" s="100">
        <f t="shared" si="24"/>
        <v>9.2803788255568689E-2</v>
      </c>
      <c r="C260" s="119">
        <f>fossil!J115</f>
        <v>5172</v>
      </c>
      <c r="D260" s="119" t="str">
        <f>fossil!K115</f>
        <v>BKA</v>
      </c>
      <c r="E260" s="119">
        <f>fossil!L115</f>
        <v>2</v>
      </c>
      <c r="F260" s="119" t="str">
        <f>fossil!M115</f>
        <v>H429</v>
      </c>
      <c r="G260" s="119">
        <f>fossil!N115</f>
        <v>0</v>
      </c>
      <c r="J260"/>
      <c r="K260"/>
    </row>
    <row r="261" spans="1:11">
      <c r="A261" s="99">
        <f t="shared" si="27"/>
        <v>-3.0776860249064491E-2</v>
      </c>
      <c r="B261" s="100">
        <f t="shared" si="24"/>
        <v>9.1796019621858127E-2</v>
      </c>
      <c r="C261" s="119">
        <f>fossil!J116</f>
        <v>5173</v>
      </c>
      <c r="D261" s="119" t="str">
        <f>fossil!K116</f>
        <v>BKA</v>
      </c>
      <c r="E261" s="119">
        <f>fossil!L116</f>
        <v>2</v>
      </c>
      <c r="F261" s="119" t="str">
        <f>fossil!M116</f>
        <v>H429</v>
      </c>
      <c r="G261" s="119">
        <f>fossil!N116</f>
        <v>0</v>
      </c>
      <c r="J261"/>
      <c r="K261"/>
    </row>
    <row r="262" spans="1:11">
      <c r="A262" s="99">
        <f t="shared" si="27"/>
        <v>-3.0776860249064491E-2</v>
      </c>
      <c r="B262" s="100">
        <f t="shared" si="24"/>
        <v>0.10165144636951388</v>
      </c>
      <c r="C262" s="119">
        <f>fossil!J117</f>
        <v>5174</v>
      </c>
      <c r="D262" s="119" t="str">
        <f>fossil!K117</f>
        <v>BKA</v>
      </c>
      <c r="E262" s="119">
        <f>fossil!L117</f>
        <v>2</v>
      </c>
      <c r="F262" s="119" t="str">
        <f>fossil!M117</f>
        <v>H430</v>
      </c>
      <c r="G262" s="119">
        <f>fossil!N117</f>
        <v>0</v>
      </c>
      <c r="H262"/>
      <c r="I262"/>
    </row>
    <row r="263" spans="1:11">
      <c r="A263" s="99">
        <f t="shared" si="27"/>
        <v>-3.0776860249064491E-2</v>
      </c>
      <c r="B263" s="100">
        <f t="shared" si="24"/>
        <v>9.4029377552506163E-2</v>
      </c>
      <c r="C263" s="119">
        <f>fossil!J118</f>
        <v>5175</v>
      </c>
      <c r="D263" s="119" t="str">
        <f>fossil!K118</f>
        <v>BKA</v>
      </c>
      <c r="E263" s="119">
        <f>fossil!L118</f>
        <v>2</v>
      </c>
      <c r="F263" s="119" t="str">
        <f>fossil!M118</f>
        <v>H430</v>
      </c>
      <c r="G263" s="119">
        <f>fossil!N118</f>
        <v>0</v>
      </c>
      <c r="H263"/>
      <c r="I263"/>
      <c r="J263"/>
    </row>
    <row r="264" spans="1:11">
      <c r="A264"/>
      <c r="B264"/>
      <c r="C264"/>
      <c r="D264" s="18"/>
      <c r="E264" s="18"/>
      <c r="F264" s="18"/>
      <c r="G264" s="18"/>
      <c r="H264"/>
      <c r="I264"/>
      <c r="J264"/>
    </row>
    <row r="265" spans="1:11">
      <c r="A265"/>
      <c r="B265"/>
      <c r="C265"/>
      <c r="D265" s="18"/>
      <c r="E265" s="18"/>
      <c r="F265" s="18"/>
      <c r="G265" s="18"/>
      <c r="H265"/>
      <c r="I265"/>
      <c r="J265"/>
    </row>
    <row r="266" spans="1:11">
      <c r="A266"/>
      <c r="B266"/>
      <c r="C266"/>
      <c r="D266" s="18"/>
      <c r="E266" s="18"/>
      <c r="F266" s="18"/>
      <c r="G266"/>
      <c r="H266"/>
      <c r="I266"/>
    </row>
    <row r="267" spans="1:11">
      <c r="A267"/>
      <c r="B267"/>
      <c r="C267"/>
      <c r="D267" s="18"/>
      <c r="E267" s="18"/>
      <c r="F267" s="18"/>
      <c r="G267"/>
      <c r="H267"/>
      <c r="I267"/>
    </row>
    <row r="268" spans="1:11">
      <c r="A268"/>
      <c r="B268"/>
      <c r="C268"/>
      <c r="D268" s="18"/>
      <c r="E268" s="18"/>
      <c r="F268" s="18"/>
      <c r="G268"/>
      <c r="H268"/>
      <c r="I268"/>
    </row>
    <row r="269" spans="1:11">
      <c r="A269"/>
      <c r="B269"/>
      <c r="C269"/>
      <c r="D269" s="18"/>
      <c r="E269" s="18"/>
      <c r="F269" s="18"/>
      <c r="G269"/>
      <c r="H269"/>
      <c r="I269"/>
    </row>
    <row r="270" spans="1:11">
      <c r="A270"/>
      <c r="B270"/>
      <c r="C270"/>
      <c r="D270"/>
      <c r="G270"/>
      <c r="H270"/>
      <c r="I270"/>
    </row>
    <row r="271" spans="1:11">
      <c r="A271"/>
      <c r="B271"/>
      <c r="C271"/>
      <c r="D271"/>
      <c r="G271"/>
      <c r="H271"/>
      <c r="I271"/>
    </row>
    <row r="272" spans="1:11">
      <c r="C272"/>
      <c r="D272"/>
      <c r="G272"/>
      <c r="H272"/>
      <c r="I272"/>
    </row>
    <row r="273" spans="3:9">
      <c r="C273"/>
      <c r="D273"/>
      <c r="G273"/>
      <c r="H273"/>
      <c r="I273"/>
    </row>
    <row r="274" spans="3:9">
      <c r="C274"/>
      <c r="D274"/>
      <c r="G274"/>
      <c r="H274"/>
      <c r="I274"/>
    </row>
    <row r="275" spans="3:9">
      <c r="C275"/>
      <c r="D275"/>
      <c r="G275"/>
      <c r="H275"/>
      <c r="I275"/>
    </row>
    <row r="276" spans="3:9">
      <c r="C276"/>
      <c r="D276"/>
      <c r="G276"/>
      <c r="H276"/>
      <c r="I276"/>
    </row>
    <row r="277" spans="3:9">
      <c r="C277"/>
      <c r="D277"/>
      <c r="G277"/>
      <c r="H277"/>
      <c r="I277"/>
    </row>
    <row r="278" spans="3:9">
      <c r="C278"/>
      <c r="D278"/>
      <c r="G278"/>
      <c r="H278"/>
      <c r="I278"/>
    </row>
    <row r="279" spans="3:9">
      <c r="C279"/>
      <c r="D279"/>
      <c r="G279"/>
      <c r="H279"/>
      <c r="I279"/>
    </row>
    <row r="280" spans="3:9">
      <c r="C280"/>
      <c r="D280"/>
      <c r="G280"/>
      <c r="H280"/>
      <c r="I280"/>
    </row>
    <row r="281" spans="3:9">
      <c r="C281"/>
      <c r="D281"/>
      <c r="G281"/>
      <c r="H281"/>
      <c r="I281"/>
    </row>
    <row r="282" spans="3:9">
      <c r="C282"/>
      <c r="D282"/>
      <c r="G282"/>
      <c r="H282"/>
      <c r="I282"/>
    </row>
    <row r="283" spans="3:9">
      <c r="C283"/>
      <c r="D283"/>
      <c r="G283"/>
      <c r="H283"/>
      <c r="I283"/>
    </row>
    <row r="284" spans="3:9">
      <c r="G284"/>
      <c r="H284"/>
      <c r="I284"/>
    </row>
    <row r="285" spans="3:9">
      <c r="G285"/>
      <c r="H285"/>
      <c r="I285"/>
    </row>
    <row r="286" spans="3:9">
      <c r="G286"/>
      <c r="H286"/>
      <c r="I286"/>
    </row>
    <row r="287" spans="3:9">
      <c r="G287"/>
      <c r="H287"/>
      <c r="I287"/>
    </row>
    <row r="288" spans="3:9">
      <c r="G288"/>
      <c r="H288"/>
      <c r="I288"/>
    </row>
    <row r="289" spans="7:9">
      <c r="G289"/>
      <c r="H289"/>
      <c r="I289"/>
    </row>
    <row r="290" spans="7:9">
      <c r="G290"/>
      <c r="H290"/>
      <c r="I290"/>
    </row>
    <row r="291" spans="7:9">
      <c r="G291"/>
      <c r="H291"/>
      <c r="I291"/>
    </row>
    <row r="292" spans="7:9">
      <c r="G292"/>
      <c r="H292"/>
      <c r="I292"/>
    </row>
    <row r="293" spans="7:9">
      <c r="G293"/>
      <c r="H293"/>
      <c r="I293"/>
    </row>
    <row r="294" spans="7:9">
      <c r="G294"/>
      <c r="H294"/>
      <c r="I294"/>
    </row>
    <row r="295" spans="7:9">
      <c r="G295"/>
      <c r="H295"/>
      <c r="I295"/>
    </row>
    <row r="296" spans="7:9">
      <c r="G296"/>
      <c r="H296"/>
      <c r="I296"/>
    </row>
    <row r="297" spans="7:9">
      <c r="G297"/>
      <c r="H297"/>
      <c r="I297"/>
    </row>
    <row r="298" spans="7:9">
      <c r="G298"/>
      <c r="H298"/>
      <c r="I298"/>
    </row>
    <row r="299" spans="7:9">
      <c r="G299"/>
      <c r="H299"/>
      <c r="I299"/>
    </row>
    <row r="300" spans="7:9">
      <c r="G300"/>
      <c r="H300"/>
      <c r="I300"/>
    </row>
    <row r="301" spans="7:9">
      <c r="G301"/>
      <c r="H301"/>
      <c r="I301"/>
    </row>
    <row r="302" spans="7:9">
      <c r="G302"/>
      <c r="H302"/>
      <c r="I302"/>
    </row>
    <row r="303" spans="7:9">
      <c r="G303"/>
      <c r="H303"/>
      <c r="I303"/>
    </row>
    <row r="304" spans="7:9">
      <c r="G304"/>
      <c r="H304"/>
      <c r="I304"/>
    </row>
    <row r="305" spans="7:9">
      <c r="G305"/>
      <c r="H305"/>
      <c r="I305"/>
    </row>
    <row r="306" spans="7:9">
      <c r="G306"/>
      <c r="H306"/>
      <c r="I306"/>
    </row>
    <row r="307" spans="7:9">
      <c r="G307"/>
      <c r="H307"/>
      <c r="I307"/>
    </row>
    <row r="308" spans="7:9">
      <c r="G308"/>
      <c r="H308"/>
      <c r="I308"/>
    </row>
    <row r="309" spans="7:9">
      <c r="G309"/>
      <c r="H309"/>
      <c r="I309"/>
    </row>
    <row r="310" spans="7:9">
      <c r="G310"/>
      <c r="H310"/>
      <c r="I310"/>
    </row>
    <row r="311" spans="7:9">
      <c r="G311"/>
      <c r="H311"/>
      <c r="I311"/>
    </row>
    <row r="312" spans="7:9">
      <c r="G312"/>
      <c r="H312"/>
      <c r="I312"/>
    </row>
    <row r="313" spans="7:9">
      <c r="G313"/>
      <c r="H313"/>
      <c r="I313"/>
    </row>
    <row r="314" spans="7:9">
      <c r="G314"/>
      <c r="H314"/>
      <c r="I314"/>
    </row>
    <row r="315" spans="7:9">
      <c r="G315"/>
      <c r="H315"/>
      <c r="I315"/>
    </row>
    <row r="316" spans="7:9">
      <c r="G316"/>
      <c r="H316"/>
      <c r="I316"/>
    </row>
    <row r="317" spans="7:9">
      <c r="G317"/>
      <c r="H317"/>
      <c r="I317"/>
    </row>
    <row r="318" spans="7:9">
      <c r="G318"/>
      <c r="H318"/>
      <c r="I318"/>
    </row>
    <row r="319" spans="7:9">
      <c r="G319"/>
      <c r="H319"/>
      <c r="I319"/>
    </row>
    <row r="320" spans="7:9">
      <c r="G320"/>
      <c r="H320"/>
      <c r="I320"/>
    </row>
    <row r="321" spans="7:9">
      <c r="G321"/>
      <c r="H321"/>
      <c r="I321"/>
    </row>
    <row r="322" spans="7:9">
      <c r="G322"/>
      <c r="H322"/>
      <c r="I322"/>
    </row>
    <row r="323" spans="7:9">
      <c r="G323"/>
      <c r="H323"/>
      <c r="I323"/>
    </row>
    <row r="324" spans="7:9">
      <c r="G324"/>
      <c r="H324"/>
      <c r="I324"/>
    </row>
    <row r="325" spans="7:9">
      <c r="G325"/>
      <c r="H325"/>
      <c r="I325"/>
    </row>
    <row r="326" spans="7:9">
      <c r="G326"/>
      <c r="H326"/>
      <c r="I326"/>
    </row>
    <row r="327" spans="7:9">
      <c r="G327"/>
      <c r="H327"/>
      <c r="I327"/>
    </row>
    <row r="328" spans="7:9">
      <c r="G328"/>
      <c r="H328"/>
      <c r="I328"/>
    </row>
    <row r="329" spans="7:9">
      <c r="G329"/>
      <c r="H329"/>
      <c r="I329"/>
    </row>
    <row r="330" spans="7:9">
      <c r="G330"/>
      <c r="H330"/>
      <c r="I330"/>
    </row>
    <row r="331" spans="7:9">
      <c r="G331"/>
      <c r="H331"/>
      <c r="I331"/>
    </row>
    <row r="332" spans="7:9">
      <c r="G332"/>
      <c r="H332"/>
      <c r="I332"/>
    </row>
    <row r="333" spans="7:9">
      <c r="G333"/>
      <c r="H333"/>
      <c r="I333"/>
    </row>
    <row r="334" spans="7:9">
      <c r="G334"/>
      <c r="H334"/>
      <c r="I334"/>
    </row>
    <row r="335" spans="7:9">
      <c r="G335"/>
      <c r="H335"/>
      <c r="I335"/>
    </row>
    <row r="336" spans="7:9">
      <c r="G336"/>
      <c r="H336"/>
      <c r="I336"/>
    </row>
    <row r="337" spans="7:9">
      <c r="G337"/>
      <c r="H337"/>
      <c r="I337"/>
    </row>
    <row r="338" spans="7:9">
      <c r="G338"/>
      <c r="H338"/>
      <c r="I338"/>
    </row>
    <row r="339" spans="7:9">
      <c r="G339"/>
      <c r="H339"/>
      <c r="I339"/>
    </row>
    <row r="340" spans="7:9">
      <c r="G340"/>
      <c r="H340"/>
      <c r="I340"/>
    </row>
    <row r="341" spans="7:9">
      <c r="G341"/>
      <c r="H341"/>
      <c r="I341"/>
    </row>
    <row r="342" spans="7:9">
      <c r="G342"/>
      <c r="H342"/>
      <c r="I342"/>
    </row>
    <row r="343" spans="7:9">
      <c r="G343"/>
      <c r="H343"/>
      <c r="I343"/>
    </row>
    <row r="344" spans="7:9">
      <c r="G344"/>
      <c r="H344"/>
      <c r="I344"/>
    </row>
    <row r="345" spans="7:9">
      <c r="G345"/>
      <c r="H345"/>
      <c r="I345"/>
    </row>
    <row r="346" spans="7:9">
      <c r="G346"/>
      <c r="H346"/>
      <c r="I346"/>
    </row>
    <row r="347" spans="7:9">
      <c r="G347"/>
      <c r="H347"/>
      <c r="I347"/>
    </row>
    <row r="348" spans="7:9">
      <c r="G348"/>
      <c r="H348"/>
      <c r="I348"/>
    </row>
    <row r="349" spans="7:9">
      <c r="G349"/>
      <c r="H349"/>
      <c r="I349"/>
    </row>
    <row r="350" spans="7:9">
      <c r="G350"/>
      <c r="H350"/>
      <c r="I350"/>
    </row>
    <row r="351" spans="7:9">
      <c r="G351"/>
      <c r="H351"/>
      <c r="I351"/>
    </row>
    <row r="352" spans="7:9">
      <c r="G352"/>
      <c r="H352"/>
      <c r="I352"/>
    </row>
    <row r="353" spans="7:9">
      <c r="G353"/>
      <c r="H353"/>
      <c r="I353"/>
    </row>
  </sheetData>
  <mergeCells count="2">
    <mergeCell ref="B5:C5"/>
    <mergeCell ref="D4:D5"/>
  </mergeCells>
  <phoneticPr fontId="11" type="noConversion"/>
  <conditionalFormatting sqref="W182:W187 W202:W207 W224:W228 W245:W250">
    <cfRule type="cellIs" dxfId="22" priority="1" operator="greaterThan">
      <formula>0.4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273"/>
  <sheetViews>
    <sheetView topLeftCell="G16" zoomScale="70" zoomScaleNormal="70" workbookViewId="0">
      <selection activeCell="V160" sqref="V160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Glx</v>
      </c>
      <c r="M1" s="52">
        <f>AVERAGE(L3:M3)</f>
        <v>4.4055257693667228E-2</v>
      </c>
      <c r="Q1" s="52">
        <f>AVERAGE(P3:Q3)</f>
        <v>3.8139189119521827E-2</v>
      </c>
      <c r="U1" s="52">
        <f>AVERAGE(T3:U3)</f>
        <v>9.2357586795520363E-3</v>
      </c>
    </row>
    <row r="2" spans="1:29">
      <c r="A2" s="16"/>
      <c r="J2" s="104" t="s">
        <v>24</v>
      </c>
      <c r="K2" s="111" t="s">
        <v>0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Glx 10˚C</v>
      </c>
      <c r="AA2" s="42" t="str">
        <f>D24</f>
        <v>Glx 80˚C</v>
      </c>
      <c r="AB2" s="43" t="str">
        <f>F24</f>
        <v>Glx 110˚C</v>
      </c>
      <c r="AC2" s="43" t="str">
        <f>H24</f>
        <v>Glx 140˚C</v>
      </c>
    </row>
    <row r="3" spans="1:29" ht="18">
      <c r="A3" s="113" t="str">
        <f>CONCATENATE("Racemization ",A1)</f>
        <v>Racemization Glx</v>
      </c>
      <c r="J3" s="109">
        <v>10</v>
      </c>
      <c r="K3" s="44">
        <f>LOG(J3)</f>
        <v>1</v>
      </c>
      <c r="L3" s="45">
        <f t="shared" ref="L3:L23" si="0">(K3^3*B$17)+(K3^2*C$17)+(K3*$D$17)+$E$17</f>
        <v>4.4911340174648762E-2</v>
      </c>
      <c r="M3" s="45">
        <f t="shared" ref="M3:M23" si="1">(K3^3*B$18)+(K3^2*C$18)+(K3*$D$18)+$E$18</f>
        <v>4.3199175212685695E-2</v>
      </c>
      <c r="N3" s="109">
        <v>40</v>
      </c>
      <c r="O3" s="44">
        <f>LOG(N3)</f>
        <v>1.6020599913279623</v>
      </c>
      <c r="P3" s="45">
        <f>(O3^3*B$18)+(O3^2*C$18)+(O3*$D$18)+$E$18</f>
        <v>6.6151035212630993E-2</v>
      </c>
      <c r="Q3" s="45">
        <f t="shared" ref="Q3:Q23" si="2">(O3^3*B$19)+(O3^2*C$19)+(O3*$D$19)+$E$19</f>
        <v>1.0127343026412661E-2</v>
      </c>
      <c r="R3" s="109">
        <v>30</v>
      </c>
      <c r="S3" s="44">
        <f>LOG(R3)</f>
        <v>1.4771212547196624</v>
      </c>
      <c r="T3" s="45">
        <f t="shared" ref="T3:T23" si="3">(S3^3*B$19)+(S3^2*C$19)+(S3*$D$19)+$E$19</f>
        <v>-1.9651495398946506E-2</v>
      </c>
      <c r="U3" s="45">
        <f t="shared" ref="U3:U23" si="4">(S3^3*B$20)+(S3^2*C$20)+(S3*$D$20)+$E$20</f>
        <v>3.8123012758050578E-2</v>
      </c>
      <c r="V3"/>
      <c r="X3" s="2" t="s">
        <v>8</v>
      </c>
      <c r="Z3" s="20">
        <f>SUM(L25:L45)</f>
        <v>1.3760062056449088E-3</v>
      </c>
      <c r="AA3" s="20">
        <f>SUM(P25:P45)</f>
        <v>7.3888497154212571E-2</v>
      </c>
      <c r="AB3" s="41">
        <f>SUM(AC3+AA3+Z3)</f>
        <v>0.82971908810623907</v>
      </c>
      <c r="AC3" s="20">
        <f>SUM(T25:T45)</f>
        <v>0.75445458474638161</v>
      </c>
    </row>
    <row r="4" spans="1:29">
      <c r="A4" s="3"/>
      <c r="B4" s="3"/>
      <c r="D4" s="175"/>
      <c r="E4" s="3"/>
      <c r="F4" s="3"/>
      <c r="J4" s="110">
        <f>10^K4</f>
        <v>10.204801536494527</v>
      </c>
      <c r="K4" s="44">
        <f>K$3+((K$23-K$3)*0.05)</f>
        <v>1.008804562952784</v>
      </c>
      <c r="L4" s="45">
        <f t="shared" si="0"/>
        <v>4.456728806773852E-2</v>
      </c>
      <c r="M4" s="45">
        <f t="shared" si="1"/>
        <v>4.3303133720685727E-2</v>
      </c>
      <c r="N4" s="110">
        <f>10^O4</f>
        <v>46.154270789913419</v>
      </c>
      <c r="O4" s="44">
        <f>O$3+((O$23-O$3)*0.05)</f>
        <v>1.664211893762277</v>
      </c>
      <c r="P4" s="45">
        <f t="shared" ref="P4:P23" si="5">(O4^3*B$18)+(O4^2*C$18)+(O4*$D$18)+$E$18</f>
        <v>7.075287041577677E-2</v>
      </c>
      <c r="Q4" s="45">
        <f t="shared" si="2"/>
        <v>2.4463043600146617E-2</v>
      </c>
      <c r="R4" s="110">
        <f>10^S4</f>
        <v>39.099639616891899</v>
      </c>
      <c r="S4" s="44">
        <f>S$3+((S$23-S$3)*0.05)</f>
        <v>1.5921727545028614</v>
      </c>
      <c r="T4" s="45">
        <f t="shared" si="3"/>
        <v>7.8131314759073422E-3</v>
      </c>
      <c r="U4" s="45">
        <f t="shared" si="4"/>
        <v>4.9874224155061292E-2</v>
      </c>
      <c r="V4"/>
      <c r="Y4" s="41">
        <v>0</v>
      </c>
      <c r="Z4" s="54">
        <f>Z5/10000000</f>
        <v>9.9999999999999995E-7</v>
      </c>
      <c r="AA4" s="54">
        <f>AA5/50</f>
        <v>0.02</v>
      </c>
      <c r="AB4" s="47">
        <v>0.9999999999999849</v>
      </c>
      <c r="AC4" s="23">
        <f>AC5*15</f>
        <v>27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10.413797439924112</v>
      </c>
      <c r="K5" s="44">
        <f>K$3+((K$23-K$3)*0.1)</f>
        <v>1.0176091259055682</v>
      </c>
      <c r="L5" s="45">
        <f t="shared" si="0"/>
        <v>4.4188806887711485E-2</v>
      </c>
      <c r="M5" s="45">
        <f t="shared" si="1"/>
        <v>4.3412625248112013E-2</v>
      </c>
      <c r="N5" s="110">
        <f t="shared" ref="N5:N22" si="7">10^O5</f>
        <v>53.255417803716384</v>
      </c>
      <c r="O5" s="44">
        <f>O$3+((O$23-O$3)*0.1)</f>
        <v>1.7263637961965919</v>
      </c>
      <c r="P5" s="45">
        <f t="shared" si="5"/>
        <v>7.5855738595096575E-2</v>
      </c>
      <c r="Q5" s="45">
        <f t="shared" si="2"/>
        <v>3.8378212056602024E-2</v>
      </c>
      <c r="R5" s="110">
        <f t="shared" ref="R5:R22" si="8">10^S5</f>
        <v>50.959393939027436</v>
      </c>
      <c r="S5" s="44">
        <f>S$3+((S$23-S$3)*0.1)</f>
        <v>1.7072242542860605</v>
      </c>
      <c r="T5" s="45">
        <f t="shared" si="3"/>
        <v>3.4142504547854835E-2</v>
      </c>
      <c r="U5" s="45">
        <f t="shared" si="4"/>
        <v>6.2060305543907526E-2</v>
      </c>
      <c r="V5"/>
      <c r="X5" s="3"/>
      <c r="Z5" s="45">
        <v>10</v>
      </c>
      <c r="AA5" s="9">
        <v>1</v>
      </c>
      <c r="AB5" s="9">
        <v>1</v>
      </c>
      <c r="AC5" s="9">
        <v>1.8</v>
      </c>
    </row>
    <row r="6" spans="1:29">
      <c r="A6" s="53"/>
      <c r="B6" s="3">
        <f>'140°C'!A1</f>
        <v>140</v>
      </c>
      <c r="C6" s="15" t="s">
        <v>12</v>
      </c>
      <c r="D6" s="3">
        <f>AC4</f>
        <v>27</v>
      </c>
      <c r="E6" s="6">
        <f>1/(B6+273.15)</f>
        <v>2.4204284158296022E-3</v>
      </c>
      <c r="F6" s="7">
        <f>LN(D6)</f>
        <v>3.2958368660043291</v>
      </c>
      <c r="G6" s="3"/>
      <c r="H6" s="3"/>
      <c r="J6" s="110">
        <f t="shared" si="6"/>
        <v>10.627073611568031</v>
      </c>
      <c r="K6" s="44">
        <f>K$3+((K$23-K$3)*0.15)</f>
        <v>1.0264136888583522</v>
      </c>
      <c r="L6" s="45">
        <f t="shared" si="0"/>
        <v>4.3774176235696072E-2</v>
      </c>
      <c r="M6" s="45">
        <f t="shared" si="1"/>
        <v>4.3527710539212831E-2</v>
      </c>
      <c r="N6" s="110">
        <f t="shared" si="7"/>
        <v>61.449124358567559</v>
      </c>
      <c r="O6" s="44">
        <f>O$3+((O$23-O$3)*0.15)</f>
        <v>1.7885156986309065</v>
      </c>
      <c r="P6" s="45">
        <f t="shared" si="5"/>
        <v>8.1481006823549085E-2</v>
      </c>
      <c r="Q6" s="45">
        <f t="shared" si="2"/>
        <v>5.1795860464395049E-2</v>
      </c>
      <c r="R6" s="110">
        <f t="shared" si="8"/>
        <v>66.416464603706572</v>
      </c>
      <c r="S6" s="44">
        <f>S$3+((S$23-S$3)*0.15)</f>
        <v>1.8222757540692596</v>
      </c>
      <c r="T6" s="45">
        <f t="shared" si="3"/>
        <v>5.8848268158937955E-2</v>
      </c>
      <c r="U6" s="45">
        <f t="shared" si="4"/>
        <v>7.4601186745665071E-2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10.84471771197699</v>
      </c>
      <c r="K7" s="44">
        <f>K$3+((K$23-K$3)*0.2)</f>
        <v>1.0352182518111364</v>
      </c>
      <c r="L7" s="45">
        <f t="shared" si="0"/>
        <v>4.3321675712821806E-2</v>
      </c>
      <c r="M7" s="45">
        <f t="shared" si="1"/>
        <v>4.3648450338236437E-2</v>
      </c>
      <c r="N7" s="110">
        <f t="shared" si="7"/>
        <v>70.903488136209774</v>
      </c>
      <c r="O7" s="44">
        <f>O$3+((O$23-O$3)*0.2)</f>
        <v>1.8506676010652212</v>
      </c>
      <c r="P7" s="45">
        <f t="shared" si="5"/>
        <v>8.7650042174093043E-2</v>
      </c>
      <c r="Q7" s="45">
        <f t="shared" si="2"/>
        <v>6.4639000892141862E-2</v>
      </c>
      <c r="R7" s="110">
        <f t="shared" si="8"/>
        <v>86.561994354432841</v>
      </c>
      <c r="S7" s="44">
        <f>S$3+((S$23-S$3)*0.2)</f>
        <v>1.9373272538524586</v>
      </c>
      <c r="T7" s="45">
        <f t="shared" si="3"/>
        <v>8.144206665119863E-2</v>
      </c>
      <c r="U7" s="45">
        <f t="shared" si="4"/>
        <v>8.7416797581409827E-2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0.02</v>
      </c>
      <c r="E8" s="6">
        <f>1/(B8+273.15)</f>
        <v>2.831657935721365E-3</v>
      </c>
      <c r="F8" s="7">
        <f>LN(D8)</f>
        <v>-3.912023005428146</v>
      </c>
      <c r="J8" s="110">
        <f t="shared" si="6"/>
        <v>11.066819197003221</v>
      </c>
      <c r="K8" s="44">
        <f>K$3+((K$23-K$3)*0.25)</f>
        <v>1.0440228147639203</v>
      </c>
      <c r="L8" s="45">
        <f t="shared" si="0"/>
        <v>4.2829584920217545E-2</v>
      </c>
      <c r="M8" s="45">
        <f t="shared" si="1"/>
        <v>4.3774905389431115E-2</v>
      </c>
      <c r="N8" s="110">
        <f t="shared" si="7"/>
        <v>81.812469784700966</v>
      </c>
      <c r="O8" s="44">
        <f>O$3+((O$23-O$3)*0.25)</f>
        <v>1.9128195034995359</v>
      </c>
      <c r="P8" s="45">
        <f t="shared" si="5"/>
        <v>9.4384211719687111E-2</v>
      </c>
      <c r="Q8" s="45">
        <f t="shared" si="2"/>
        <v>7.6830645408458575E-2</v>
      </c>
      <c r="R8" s="110">
        <f t="shared" si="8"/>
        <v>112.81809279259188</v>
      </c>
      <c r="S8" s="44">
        <f>S$3+((S$23-S$3)*0.25)</f>
        <v>2.0523787536356579</v>
      </c>
      <c r="T8" s="45">
        <f t="shared" si="3"/>
        <v>0.10143554436667901</v>
      </c>
      <c r="U8" s="45">
        <f t="shared" si="4"/>
        <v>0.10042706787221772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9.9999999999999995E-7</v>
      </c>
      <c r="E9" s="6">
        <f>1/(B9+273.15)</f>
        <v>3.5316969803990822E-3</v>
      </c>
      <c r="F9" s="7">
        <f>LN(D9)</f>
        <v>-13.815510557964274</v>
      </c>
      <c r="J9" s="110">
        <f t="shared" si="6"/>
        <v>11.293469354568558</v>
      </c>
      <c r="K9" s="44">
        <f>K$3+((K$23-K$3)*0.3)</f>
        <v>1.0528273777167043</v>
      </c>
      <c r="L9" s="45">
        <f t="shared" si="0"/>
        <v>4.2296183459012038E-2</v>
      </c>
      <c r="M9" s="45">
        <f t="shared" si="1"/>
        <v>4.3907136437045129E-2</v>
      </c>
      <c r="N9" s="110">
        <f t="shared" si="7"/>
        <v>94.399872110867406</v>
      </c>
      <c r="O9" s="44">
        <f>O$3+((O$23-O$3)*0.3)</f>
        <v>1.9749714059338506</v>
      </c>
      <c r="P9" s="45">
        <f t="shared" si="5"/>
        <v>0.10170488253329001</v>
      </c>
      <c r="Q9" s="45">
        <f t="shared" si="2"/>
        <v>8.8293806081961523E-2</v>
      </c>
      <c r="R9" s="110">
        <f t="shared" si="8"/>
        <v>147.03822568184714</v>
      </c>
      <c r="S9" s="44">
        <f>S$3+((S$23-S$3)*0.3)</f>
        <v>2.167430253418857</v>
      </c>
      <c r="T9" s="45">
        <f t="shared" si="3"/>
        <v>0.11834034564742102</v>
      </c>
      <c r="U9" s="45">
        <f t="shared" si="4"/>
        <v>0.11355192743916454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11.524761342185508</v>
      </c>
      <c r="K10" s="44">
        <f>K$3+((K$23-K$3)*0.35)</f>
        <v>1.0616319406694885</v>
      </c>
      <c r="L10" s="45">
        <f t="shared" si="0"/>
        <v>4.1719750930334698E-2</v>
      </c>
      <c r="M10" s="45">
        <f t="shared" si="1"/>
        <v>4.4045204225326769E-2</v>
      </c>
      <c r="N10" s="110">
        <f t="shared" si="7"/>
        <v>108.92393149845431</v>
      </c>
      <c r="O10" s="44">
        <f>O$3+((O$23-O$3)*0.35)</f>
        <v>2.0371233083681655</v>
      </c>
      <c r="P10" s="45">
        <f t="shared" si="5"/>
        <v>0.10963342168786042</v>
      </c>
      <c r="Q10" s="45">
        <f t="shared" si="2"/>
        <v>9.8951494981267096E-2</v>
      </c>
      <c r="R10" s="110">
        <f t="shared" si="8"/>
        <v>191.63805446891462</v>
      </c>
      <c r="S10" s="44">
        <f>S$3+((S$23-S$3)*0.35)</f>
        <v>2.282481753202056</v>
      </c>
      <c r="T10" s="45">
        <f t="shared" si="3"/>
        <v>0.13166811483546675</v>
      </c>
      <c r="U10" s="45">
        <f t="shared" si="4"/>
        <v>0.12671130610332618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45.389166706323181</v>
      </c>
      <c r="D11" s="13">
        <f>SLOPE(F6:F7,E6:E7)</f>
        <v>-17390.859223527732</v>
      </c>
      <c r="E11" s="14">
        <f>(D11*8.3144621)/1000</f>
        <v>-144.59563990045677</v>
      </c>
      <c r="F11" s="3"/>
      <c r="G11" s="8"/>
      <c r="J11" s="110">
        <f t="shared" si="6"/>
        <v>11.760790225246737</v>
      </c>
      <c r="K11" s="44">
        <f>K$3+((K$23-K$3)*0.4)</f>
        <v>1.0704365036222725</v>
      </c>
      <c r="L11" s="45">
        <f t="shared" si="0"/>
        <v>4.1098566935313829E-2</v>
      </c>
      <c r="M11" s="45">
        <f t="shared" si="1"/>
        <v>4.4189169498524292E-2</v>
      </c>
      <c r="N11" s="110">
        <f t="shared" si="7"/>
        <v>125.68261574704084</v>
      </c>
      <c r="O11" s="44">
        <f>O$3+((O$23-O$3)*0.4)</f>
        <v>2.0992752108024799</v>
      </c>
      <c r="P11" s="45">
        <f t="shared" si="5"/>
        <v>0.11819119625635699</v>
      </c>
      <c r="Q11" s="45">
        <f t="shared" si="2"/>
        <v>0.10872672417499102</v>
      </c>
      <c r="R11" s="110">
        <f t="shared" si="8"/>
        <v>249.76596222056216</v>
      </c>
      <c r="S11" s="44">
        <f>S$3+((S$23-S$3)*0.4)</f>
        <v>2.3975332529852551</v>
      </c>
      <c r="T11" s="45">
        <f t="shared" si="3"/>
        <v>0.1409304962728582</v>
      </c>
      <c r="U11" s="45">
        <f t="shared" si="4"/>
        <v>0.13982513368577848</v>
      </c>
      <c r="V11"/>
    </row>
    <row r="12" spans="1:29">
      <c r="A12" s="16"/>
      <c r="B12" s="12" t="str">
        <f>CONCATENATE(B7,"-",B8)</f>
        <v>110-80</v>
      </c>
      <c r="C12" s="9">
        <f>INTERCEPT(F7:F8,E7:E8)</f>
        <v>46.051030812231467</v>
      </c>
      <c r="D12" s="13">
        <f>SLOPE(F7:F8,E7:E8)</f>
        <v>-17644.452455706494</v>
      </c>
      <c r="E12" s="14">
        <f>(D12*8.3144621)/1000</f>
        <v>-146.70413121822358</v>
      </c>
      <c r="F12" s="3"/>
      <c r="J12" s="110">
        <f t="shared" si="6"/>
        <v>12.001653016098778</v>
      </c>
      <c r="K12" s="44">
        <f>K$3+((K$23-K$3)*0.45)</f>
        <v>1.0792410665750567</v>
      </c>
      <c r="L12" s="45">
        <f t="shared" si="0"/>
        <v>4.0430911075078735E-2</v>
      </c>
      <c r="M12" s="45">
        <f t="shared" si="1"/>
        <v>4.4339093000885975E-2</v>
      </c>
      <c r="N12" s="110">
        <f t="shared" si="7"/>
        <v>145.01973701933906</v>
      </c>
      <c r="O12" s="44">
        <f>O$3+((O$23-O$3)*0.45)</f>
        <v>2.1614271132367948</v>
      </c>
      <c r="P12" s="45">
        <f t="shared" si="5"/>
        <v>0.12739957331173851</v>
      </c>
      <c r="Q12" s="45">
        <f t="shared" si="2"/>
        <v>0.1175425057317499</v>
      </c>
      <c r="R12" s="110">
        <f t="shared" si="8"/>
        <v>325.52530371300742</v>
      </c>
      <c r="S12" s="44">
        <f>S$3+((S$23-S$3)*0.45)</f>
        <v>2.5125847527684542</v>
      </c>
      <c r="T12" s="45">
        <f t="shared" si="3"/>
        <v>0.14563913430163766</v>
      </c>
      <c r="U12" s="45">
        <f t="shared" si="4"/>
        <v>0.15281334000759739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45.737337812313378</v>
      </c>
      <c r="D13" s="13">
        <f>SLOPE(F6:F8,E6:E8)</f>
        <v>-17530.866125958637</v>
      </c>
      <c r="E13" s="14">
        <f>(D13*8.3144621)/1000</f>
        <v>-145.75972198445692</v>
      </c>
      <c r="F13" s="3">
        <f>CORREL(F6:F8,E6:E8)^2</f>
        <v>0.99998284600400489</v>
      </c>
      <c r="J13" s="110">
        <f t="shared" si="6"/>
        <v>12.247448713915894</v>
      </c>
      <c r="K13" s="44">
        <f>K$3+((K$23-K$3)*0.5)</f>
        <v>1.0880456295278407</v>
      </c>
      <c r="L13" s="45">
        <f t="shared" si="0"/>
        <v>3.9715062950758495E-2</v>
      </c>
      <c r="M13" s="45">
        <f t="shared" si="1"/>
        <v>4.4495035476660103E-2</v>
      </c>
      <c r="N13" s="110">
        <f t="shared" si="7"/>
        <v>167.33200530681526</v>
      </c>
      <c r="O13" s="44">
        <f>O$3+((O$23-O$3)*0.5)</f>
        <v>2.2235790156711097</v>
      </c>
      <c r="P13" s="45">
        <f t="shared" si="5"/>
        <v>0.13727991992696362</v>
      </c>
      <c r="Q13" s="45">
        <f t="shared" si="2"/>
        <v>0.12532185172015969</v>
      </c>
      <c r="R13" s="110">
        <f t="shared" si="8"/>
        <v>424.26406871192887</v>
      </c>
      <c r="S13" s="44">
        <f>S$3+((S$23-S$3)*0.5)</f>
        <v>2.6276362525516532</v>
      </c>
      <c r="T13" s="45">
        <f t="shared" si="3"/>
        <v>0.14530567326384675</v>
      </c>
      <c r="U13" s="45">
        <f t="shared" si="4"/>
        <v>0.16559585488985865</v>
      </c>
      <c r="V13"/>
    </row>
    <row r="14" spans="1:29">
      <c r="A14" s="16"/>
      <c r="B14" s="12" t="str">
        <f>CONCATENATE(B6,"-",B9)</f>
        <v>140-10</v>
      </c>
      <c r="C14" s="9">
        <f>INTERCEPT(F6:F9,E6:E9)</f>
        <v>39.830367048111803</v>
      </c>
      <c r="D14" s="13">
        <f>SLOPE(F6:F9,E6:E9)</f>
        <v>-15249.896856662554</v>
      </c>
      <c r="E14" s="14">
        <f>(D14*8.3144621)/1000</f>
        <v>-126.79468944362993</v>
      </c>
      <c r="F14" s="3">
        <f>CORREL(F6:F9,E6:E9)^2</f>
        <v>0.99696136584808792</v>
      </c>
      <c r="J14" s="110">
        <f t="shared" si="6"/>
        <v>12.49827834539068</v>
      </c>
      <c r="K14" s="44">
        <f>K$3+((K$23-K$3)*0.55)</f>
        <v>1.0968501924806247</v>
      </c>
      <c r="L14" s="45">
        <f t="shared" si="0"/>
        <v>3.8949302163481636E-2</v>
      </c>
      <c r="M14" s="45">
        <f t="shared" si="1"/>
        <v>4.4657057670094938E-2</v>
      </c>
      <c r="N14" s="110">
        <f t="shared" si="7"/>
        <v>193.07716711874946</v>
      </c>
      <c r="O14" s="44">
        <f>O$3+((O$23-O$3)*0.55)</f>
        <v>2.2857309181054246</v>
      </c>
      <c r="P14" s="45">
        <f t="shared" si="5"/>
        <v>0.14785360317499105</v>
      </c>
      <c r="Q14" s="45">
        <f t="shared" si="2"/>
        <v>0.13198777420883695</v>
      </c>
      <c r="R14" s="110">
        <f t="shared" si="8"/>
        <v>552.95240630108958</v>
      </c>
      <c r="S14" s="44">
        <f>S$3+((S$23-S$3)*0.55)</f>
        <v>2.7426877523348523</v>
      </c>
      <c r="T14" s="45">
        <f t="shared" si="3"/>
        <v>0.13944175750152771</v>
      </c>
      <c r="U14" s="45">
        <f t="shared" si="4"/>
        <v>0.17809260815363828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12.754245006257916</v>
      </c>
      <c r="K15" s="44">
        <f>K$3+((K$23-K$3)*0.6)</f>
        <v>1.1056547554334089</v>
      </c>
      <c r="L15" s="45">
        <f t="shared" si="0"/>
        <v>3.8131908314377905E-2</v>
      </c>
      <c r="M15" s="45">
        <f t="shared" si="1"/>
        <v>4.4825220325438751E-2</v>
      </c>
      <c r="N15" s="110">
        <f t="shared" si="7"/>
        <v>222.78339636370316</v>
      </c>
      <c r="O15" s="44">
        <f>O$3+((O$23-O$3)*0.6)</f>
        <v>2.3478828205397391</v>
      </c>
      <c r="P15" s="45">
        <f t="shared" si="5"/>
        <v>0.15914199012877939</v>
      </c>
      <c r="Q15" s="45">
        <f t="shared" si="2"/>
        <v>0.13746328526639734</v>
      </c>
      <c r="R15" s="110">
        <f t="shared" si="8"/>
        <v>720.67466038885925</v>
      </c>
      <c r="S15" s="44">
        <f>S$3+((S$23-S$3)*0.6)</f>
        <v>2.8577392521180514</v>
      </c>
      <c r="T15" s="45">
        <f t="shared" si="3"/>
        <v>0.12755903135672242</v>
      </c>
      <c r="U15" s="45">
        <f t="shared" si="4"/>
        <v>0.19022352962001216</v>
      </c>
      <c r="V15"/>
    </row>
    <row r="16" spans="1:29" ht="17.25">
      <c r="A16" s="114" t="s">
        <v>76</v>
      </c>
      <c r="B16" s="107" t="s">
        <v>37</v>
      </c>
      <c r="C16" s="107" t="s">
        <v>38</v>
      </c>
      <c r="D16" s="107" t="s">
        <v>4</v>
      </c>
      <c r="E16" s="107" t="s">
        <v>5</v>
      </c>
      <c r="F16"/>
      <c r="J16" s="110">
        <f t="shared" si="6"/>
        <v>13.015453903668838</v>
      </c>
      <c r="K16" s="44">
        <f>K$3+((K$23-K$3)*0.65)</f>
        <v>1.1144593183861928</v>
      </c>
      <c r="L16" s="45">
        <f t="shared" si="0"/>
        <v>3.7261161004575494E-2</v>
      </c>
      <c r="M16" s="45">
        <f t="shared" si="1"/>
        <v>4.499958418693982E-2</v>
      </c>
      <c r="N16" s="110">
        <f t="shared" si="7"/>
        <v>257.06013008167434</v>
      </c>
      <c r="O16" s="44">
        <f>O$3+((O$23-O$3)*0.65)</f>
        <v>2.410034722974054</v>
      </c>
      <c r="P16" s="45">
        <f t="shared" si="5"/>
        <v>0.17116644786128751</v>
      </c>
      <c r="Q16" s="45">
        <f t="shared" si="2"/>
        <v>0.14167139696145759</v>
      </c>
      <c r="R16" s="110">
        <f t="shared" si="8"/>
        <v>939.27065007434555</v>
      </c>
      <c r="S16" s="44">
        <f>S$3+((S$23-S$3)*0.65)</f>
        <v>2.9727907519012504</v>
      </c>
      <c r="T16" s="45">
        <f t="shared" si="3"/>
        <v>0.10916913917147347</v>
      </c>
      <c r="U16" s="45">
        <f t="shared" si="4"/>
        <v>0.20190854911005593</v>
      </c>
      <c r="V16"/>
    </row>
    <row r="17" spans="1:22">
      <c r="A17" s="107" t="str">
        <f>fossil!A2</f>
        <v>10˚C</v>
      </c>
      <c r="B17" s="108">
        <f t="array" ref="B17:E17">LINEST(B164:B263,A164:A263^{1,2,3})</f>
        <v>-0.42010174883067952</v>
      </c>
      <c r="C17" s="108">
        <v>1.0493368801509431</v>
      </c>
      <c r="D17" s="108">
        <v>-0.87555503157318559</v>
      </c>
      <c r="E17" s="108">
        <v>0.29123124042757081</v>
      </c>
      <c r="F17"/>
      <c r="J17" s="110">
        <f t="shared" si="6"/>
        <v>13.282012399433349</v>
      </c>
      <c r="K17" s="44">
        <f>K$3+((K$23-K$3)*0.7)</f>
        <v>1.123263881338977</v>
      </c>
      <c r="L17" s="45">
        <f t="shared" si="0"/>
        <v>3.6335339835203595E-2</v>
      </c>
      <c r="M17" s="45">
        <f t="shared" si="1"/>
        <v>4.5180209998846421E-2</v>
      </c>
      <c r="N17" s="110">
        <f t="shared" si="7"/>
        <v>296.61057132699881</v>
      </c>
      <c r="O17" s="44">
        <f>O$3+((O$23-O$3)*0.7)</f>
        <v>2.4721866254083684</v>
      </c>
      <c r="P17" s="45">
        <f t="shared" si="5"/>
        <v>0.18394834344547387</v>
      </c>
      <c r="Q17" s="45">
        <f t="shared" si="2"/>
        <v>0.14453512136263397</v>
      </c>
      <c r="R17" s="110">
        <f t="shared" si="8"/>
        <v>1224.1714640210234</v>
      </c>
      <c r="S17" s="44">
        <f>S$3+((S$23-S$3)*0.7)</f>
        <v>3.0878422516844495</v>
      </c>
      <c r="T17" s="45">
        <f t="shared" si="3"/>
        <v>8.3783725287821742E-2</v>
      </c>
      <c r="U17" s="45">
        <f t="shared" si="4"/>
        <v>0.21306759644484566</v>
      </c>
      <c r="V17"/>
    </row>
    <row r="18" spans="1:22">
      <c r="A18" s="107" t="str">
        <f>'80°C'!A2</f>
        <v>80˚C</v>
      </c>
      <c r="B18" s="108">
        <f t="array" ref="B18:E18">LINEST(I148:I180,H148:H180^{1,2,3})</f>
        <v>1.4833051428088198E-2</v>
      </c>
      <c r="C18" s="108">
        <v>-9.2034114550922849E-3</v>
      </c>
      <c r="D18" s="108">
        <v>-1.4596900321745331E-2</v>
      </c>
      <c r="E18" s="108">
        <v>5.2166435561435111E-2</v>
      </c>
      <c r="F18"/>
      <c r="J18" s="110">
        <f t="shared" si="6"/>
        <v>13.554030054147681</v>
      </c>
      <c r="K18" s="44">
        <f>K$3+((K$23-K$3)*0.75)</f>
        <v>1.132068444291761</v>
      </c>
      <c r="L18" s="45">
        <f t="shared" si="0"/>
        <v>3.5352724407391289E-2</v>
      </c>
      <c r="M18" s="45">
        <f t="shared" si="1"/>
        <v>4.5367158505406818E-2</v>
      </c>
      <c r="N18" s="110">
        <f t="shared" si="7"/>
        <v>342.24611570443096</v>
      </c>
      <c r="O18" s="44">
        <f>O$3+((O$23-O$3)*0.75)</f>
        <v>2.5343385278426833</v>
      </c>
      <c r="P18" s="45">
        <f t="shared" si="5"/>
        <v>0.19750904395429744</v>
      </c>
      <c r="Q18" s="45">
        <f t="shared" si="2"/>
        <v>0.14597747053854193</v>
      </c>
      <c r="R18" s="110">
        <f t="shared" si="8"/>
        <v>1595.488769083498</v>
      </c>
      <c r="S18" s="44">
        <f>S$3+((S$23-S$3)*0.75)</f>
        <v>3.2028937514676485</v>
      </c>
      <c r="T18" s="45">
        <f t="shared" si="3"/>
        <v>5.0914434047810764E-2</v>
      </c>
      <c r="U18" s="45">
        <f t="shared" si="4"/>
        <v>0.22362060144545717</v>
      </c>
      <c r="V18"/>
    </row>
    <row r="19" spans="1:22">
      <c r="A19" s="107" t="str">
        <f>'110°C'!A2</f>
        <v>110˚C</v>
      </c>
      <c r="B19" s="108">
        <f t="array" ref="B19:E19">LINEST(P148:P177,O148:O177^{1,2,3})</f>
        <v>-5.3445127826609568E-2</v>
      </c>
      <c r="C19" s="108">
        <v>0.21239929655986861</v>
      </c>
      <c r="D19" s="108">
        <v>-3.541058349647714E-2</v>
      </c>
      <c r="E19" s="108">
        <v>-0.25852813488295551</v>
      </c>
      <c r="F19"/>
      <c r="J19" s="110">
        <f t="shared" si="6"/>
        <v>13.83161867222592</v>
      </c>
      <c r="K19" s="44">
        <f>K$3+((K$23-K$3)*0.8)</f>
        <v>1.140873007244545</v>
      </c>
      <c r="L19" s="45">
        <f t="shared" si="0"/>
        <v>3.4311594322267214E-2</v>
      </c>
      <c r="M19" s="45">
        <f t="shared" si="1"/>
        <v>4.5560490450869295E-2</v>
      </c>
      <c r="N19" s="110">
        <f t="shared" si="7"/>
        <v>394.90299752545889</v>
      </c>
      <c r="O19" s="44">
        <f>O$3+((O$23-O$3)*0.8)</f>
        <v>2.5964904302769982</v>
      </c>
      <c r="P19" s="45">
        <f t="shared" si="5"/>
        <v>0.21186991646071671</v>
      </c>
      <c r="Q19" s="45">
        <f t="shared" si="2"/>
        <v>0.14592145655779831</v>
      </c>
      <c r="R19" s="110">
        <f t="shared" si="8"/>
        <v>2079.4345294654418</v>
      </c>
      <c r="S19" s="44">
        <f>S$3+((S$23-S$3)*0.8)</f>
        <v>3.3179452512508476</v>
      </c>
      <c r="T19" s="45">
        <f t="shared" si="3"/>
        <v>1.0072909793481799E-2</v>
      </c>
      <c r="U19" s="45">
        <f t="shared" si="4"/>
        <v>0.23348749393296633</v>
      </c>
      <c r="V19"/>
    </row>
    <row r="20" spans="1:22">
      <c r="A20" s="107" t="str">
        <f>'140°C'!A2</f>
        <v>140˚C</v>
      </c>
      <c r="B20" s="108">
        <f t="array" ref="B20:E20">LINEST(W148:W225,V148:V225^{1,2,3})</f>
        <v>-8.7627958803498749E-3</v>
      </c>
      <c r="C20" s="108">
        <v>5.8282148425799096E-2</v>
      </c>
      <c r="D20" s="108">
        <v>-1.4804473485000171E-2</v>
      </c>
      <c r="E20" s="108">
        <v>-3.8932338850110965E-2</v>
      </c>
      <c r="F20"/>
      <c r="J20" s="110">
        <f t="shared" si="6"/>
        <v>14.114892347853749</v>
      </c>
      <c r="K20" s="44">
        <f>K$3+((K$23-K$3)*0.85)</f>
        <v>1.1496775701973292</v>
      </c>
      <c r="L20" s="45">
        <f t="shared" si="0"/>
        <v>3.3210229180960893E-2</v>
      </c>
      <c r="M20" s="45">
        <f t="shared" si="1"/>
        <v>4.5760266579482123E-2</v>
      </c>
      <c r="N20" s="110">
        <f t="shared" si="7"/>
        <v>455.66149708846291</v>
      </c>
      <c r="O20" s="44">
        <f>O$3+((O$23-O$3)*0.85)</f>
        <v>2.6586423327113127</v>
      </c>
      <c r="P20" s="45">
        <f t="shared" si="5"/>
        <v>0.22705232803769035</v>
      </c>
      <c r="Q20" s="45">
        <f t="shared" si="2"/>
        <v>0.14429009148901939</v>
      </c>
      <c r="R20" s="110">
        <f t="shared" si="8"/>
        <v>2710.1713569673307</v>
      </c>
      <c r="S20" s="44">
        <f>S$3+((S$23-S$3)*0.85)</f>
        <v>3.4329967510340467</v>
      </c>
      <c r="T20" s="45">
        <f t="shared" si="3"/>
        <v>-3.9229203133123725E-2</v>
      </c>
      <c r="U20" s="45">
        <f t="shared" si="4"/>
        <v>0.24258820372844905</v>
      </c>
      <c r="V20"/>
    </row>
    <row r="21" spans="1:22">
      <c r="F21"/>
      <c r="J21" s="110">
        <f t="shared" si="6"/>
        <v>14.403967511883273</v>
      </c>
      <c r="K21" s="44">
        <f>K$3+((K$23-K$3)*0.9)</f>
        <v>1.1584821331501132</v>
      </c>
      <c r="L21" s="45">
        <f t="shared" si="0"/>
        <v>3.2046908584600964E-2</v>
      </c>
      <c r="M21" s="45">
        <f t="shared" si="1"/>
        <v>4.5966547635493564E-2</v>
      </c>
      <c r="N21" s="110">
        <f t="shared" si="7"/>
        <v>525.7681031289568</v>
      </c>
      <c r="O21" s="44">
        <f>O$3+((O$23-O$3)*0.9)</f>
        <v>2.7207942351456276</v>
      </c>
      <c r="P21" s="45">
        <f t="shared" si="5"/>
        <v>0.24307764575817734</v>
      </c>
      <c r="Q21" s="45">
        <f t="shared" si="2"/>
        <v>0.14100638740082094</v>
      </c>
      <c r="R21" s="110">
        <f t="shared" si="8"/>
        <v>3532.2241119148553</v>
      </c>
      <c r="S21" s="44">
        <f>S$3+((S$23-S$3)*0.9)</f>
        <v>3.5480482508172457</v>
      </c>
      <c r="T21" s="45">
        <f t="shared" si="3"/>
        <v>-9.7480260389963241E-2</v>
      </c>
      <c r="U21" s="45">
        <f t="shared" si="4"/>
        <v>0.25084266065298111</v>
      </c>
      <c r="V21"/>
    </row>
    <row r="22" spans="1:22">
      <c r="J22" s="110">
        <f t="shared" si="6"/>
        <v>14.698962979688377</v>
      </c>
      <c r="K22" s="44">
        <f>K$3+((K$23-K$3)*0.95)</f>
        <v>1.1672866961028974</v>
      </c>
      <c r="L22" s="45">
        <f t="shared" si="0"/>
        <v>3.0819912134315952E-2</v>
      </c>
      <c r="M22" s="45">
        <f t="shared" si="1"/>
        <v>4.617939436315191E-2</v>
      </c>
      <c r="N22" s="110">
        <f t="shared" si="7"/>
        <v>606.66108511282471</v>
      </c>
      <c r="O22" s="44">
        <f>O$3+((O$23-O$3)*0.95)</f>
        <v>2.782946137579942</v>
      </c>
      <c r="P22" s="45">
        <f t="shared" si="5"/>
        <v>0.25996723669513599</v>
      </c>
      <c r="Q22" s="45">
        <f t="shared" si="2"/>
        <v>0.13599335636181953</v>
      </c>
      <c r="R22" s="110">
        <f t="shared" si="8"/>
        <v>4603.6229940655603</v>
      </c>
      <c r="S22" s="44">
        <f>S$3+((S$23-S$3)*0.95)</f>
        <v>3.6630997506004448</v>
      </c>
      <c r="T22" s="45">
        <f t="shared" si="3"/>
        <v>-0.16516861763499405</v>
      </c>
      <c r="U22" s="45">
        <f t="shared" si="4"/>
        <v>0.25817079452763847</v>
      </c>
      <c r="V22"/>
    </row>
    <row r="23" spans="1:22">
      <c r="A23" s="41" t="s">
        <v>7</v>
      </c>
      <c r="J23" s="109">
        <v>15</v>
      </c>
      <c r="K23" s="19">
        <f>LOG(J23)</f>
        <v>1.1760912590556813</v>
      </c>
      <c r="L23" s="45">
        <f t="shared" si="0"/>
        <v>2.9527519431235716E-2</v>
      </c>
      <c r="M23" s="45">
        <f t="shared" si="1"/>
        <v>4.6398867506705417E-2</v>
      </c>
      <c r="N23" s="109">
        <v>700</v>
      </c>
      <c r="O23" s="19">
        <f>LOG(N23)</f>
        <v>2.8450980400142569</v>
      </c>
      <c r="P23" s="45">
        <f t="shared" si="5"/>
        <v>0.27774246792152535</v>
      </c>
      <c r="Q23" s="45">
        <f t="shared" si="2"/>
        <v>0.12917401044063115</v>
      </c>
      <c r="R23" s="109">
        <v>6000</v>
      </c>
      <c r="S23" s="19">
        <f>LOG(R23)</f>
        <v>3.7781512503836434</v>
      </c>
      <c r="T23" s="45">
        <f t="shared" si="3"/>
        <v>-0.24278263052617463</v>
      </c>
      <c r="U23" s="45">
        <f t="shared" si="4"/>
        <v>0.26449253517349691</v>
      </c>
      <c r="V23"/>
    </row>
    <row r="24" spans="1:22">
      <c r="A24" s="84" t="s">
        <v>35</v>
      </c>
      <c r="B24" s="85" t="str">
        <f>fossil!C2</f>
        <v>Glx 10˚C</v>
      </c>
      <c r="C24" s="84" t="s">
        <v>35</v>
      </c>
      <c r="D24" s="85" t="str">
        <f>'80°C'!C2</f>
        <v>Glx 80˚C</v>
      </c>
      <c r="E24" s="84" t="s">
        <v>35</v>
      </c>
      <c r="F24" s="84" t="str">
        <f>'110°C'!C2</f>
        <v>Glx 110˚C</v>
      </c>
      <c r="G24" s="84" t="s">
        <v>35</v>
      </c>
      <c r="H24" s="84" t="str">
        <f>'140°C'!C2</f>
        <v>Glx 140˚C</v>
      </c>
      <c r="M24" s="52">
        <f>AVERAGE(L23:M23)</f>
        <v>3.7963193468970563E-2</v>
      </c>
      <c r="Q24" s="52">
        <f>AVERAGE(P23:Q23)</f>
        <v>0.20345823918107825</v>
      </c>
      <c r="U24" s="52">
        <f>AVERAGE(T23:U23)</f>
        <v>1.0854952323661141E-2</v>
      </c>
    </row>
    <row r="25" spans="1:22">
      <c r="A25" s="86">
        <f>fossil!A3</f>
        <v>8000064</v>
      </c>
      <c r="B25" s="87">
        <f>fossil!C3</f>
        <v>0.18326685031836748</v>
      </c>
      <c r="C25" s="86">
        <f>'80°C'!A3</f>
        <v>0</v>
      </c>
      <c r="D25" s="87">
        <f>'80°C'!C3</f>
        <v>4.4849737000000001E-2</v>
      </c>
      <c r="E25" s="88">
        <f>'110°C'!A3</f>
        <v>0</v>
      </c>
      <c r="F25" s="89">
        <f>'110°C'!C3</f>
        <v>4.4849737000000001E-2</v>
      </c>
      <c r="G25" s="90">
        <f>'140°C'!A3</f>
        <v>0</v>
      </c>
      <c r="H25" s="91">
        <f>'140°C'!C3</f>
        <v>4.4849737000000001E-2</v>
      </c>
      <c r="L25" s="41">
        <f>(L3-M3)^2</f>
        <v>2.9315088569739902E-6</v>
      </c>
      <c r="P25" s="41">
        <f>(P3-Q3)^2</f>
        <v>3.1386540861761411E-3</v>
      </c>
      <c r="T25" s="41">
        <f>(T3-U3)^2</f>
        <v>3.3378937927829224E-3</v>
      </c>
    </row>
    <row r="26" spans="1:22">
      <c r="A26" s="86">
        <f>fossil!A4</f>
        <v>8000064</v>
      </c>
      <c r="B26" s="87">
        <f>fossil!C4</f>
        <v>8.9553833524892199E-2</v>
      </c>
      <c r="C26" s="86">
        <f>'80°C'!A4</f>
        <v>0</v>
      </c>
      <c r="D26" s="87">
        <f>'80°C'!C4</f>
        <v>4.4681327E-2</v>
      </c>
      <c r="E26" s="88">
        <f>'110°C'!A4</f>
        <v>0</v>
      </c>
      <c r="F26" s="89">
        <f>'110°C'!C4</f>
        <v>4.4681327E-2</v>
      </c>
      <c r="G26" s="90">
        <f>'140°C'!A4</f>
        <v>0</v>
      </c>
      <c r="H26" s="91">
        <f>'140°C'!C4</f>
        <v>4.4681327E-2</v>
      </c>
      <c r="L26" s="41">
        <f t="shared" ref="L26:L45" si="9">(L4-M4)^2</f>
        <v>1.5980862131724727E-6</v>
      </c>
      <c r="P26" s="41">
        <f t="shared" ref="P26:P45" si="10">(P4-Q4)^2</f>
        <v>2.1427480666210324E-3</v>
      </c>
      <c r="T26" s="41">
        <f t="shared" ref="T26:T45" si="11">(T4-U4)^2</f>
        <v>1.7691355173643779E-3</v>
      </c>
    </row>
    <row r="27" spans="1:22">
      <c r="A27" s="86">
        <f>fossil!A5</f>
        <v>8000064</v>
      </c>
      <c r="B27" s="87">
        <f>fossil!C5</f>
        <v>4.6528921587875291E-2</v>
      </c>
      <c r="C27" s="86">
        <f>'80°C'!A5</f>
        <v>0</v>
      </c>
      <c r="D27" s="87">
        <f>'80°C'!C5</f>
        <v>2.8802013000000001E-2</v>
      </c>
      <c r="E27" s="88">
        <f>'110°C'!A5</f>
        <v>0</v>
      </c>
      <c r="F27" s="89">
        <f>'110°C'!C5</f>
        <v>2.8802013000000001E-2</v>
      </c>
      <c r="G27" s="90">
        <f>'140°C'!A5</f>
        <v>0</v>
      </c>
      <c r="H27" s="91">
        <f>'140°C'!C5</f>
        <v>2.8802013000000001E-2</v>
      </c>
      <c r="L27" s="41">
        <f t="shared" si="9"/>
        <v>6.024579376513237E-7</v>
      </c>
      <c r="P27" s="41">
        <f t="shared" si="10"/>
        <v>1.4045649954435634E-3</v>
      </c>
      <c r="T27" s="41">
        <f t="shared" si="11"/>
        <v>7.7940361245520061E-4</v>
      </c>
    </row>
    <row r="28" spans="1:22">
      <c r="A28" s="86">
        <f>fossil!A6</f>
        <v>6245664</v>
      </c>
      <c r="B28" s="87">
        <f>fossil!C6</f>
        <v>6.1054490307335965E-2</v>
      </c>
      <c r="C28" s="86">
        <f>'80°C'!A6</f>
        <v>0</v>
      </c>
      <c r="D28" s="87">
        <f>'80°C'!C6</f>
        <v>3.0359223000000001E-2</v>
      </c>
      <c r="E28" s="88">
        <f>'110°C'!A6</f>
        <v>0</v>
      </c>
      <c r="F28" s="89">
        <f>'110°C'!C6</f>
        <v>3.0359223000000001E-2</v>
      </c>
      <c r="G28" s="90">
        <f>'140°C'!A6</f>
        <v>0</v>
      </c>
      <c r="H28" s="91">
        <f>'140°C'!C6</f>
        <v>3.0359223000000001E-2</v>
      </c>
      <c r="L28" s="41">
        <f t="shared" si="9"/>
        <v>6.0745339542968783E-8</v>
      </c>
      <c r="P28" s="41">
        <f t="shared" si="10"/>
        <v>8.8120791436439611E-4</v>
      </c>
      <c r="T28" s="41">
        <f t="shared" si="11"/>
        <v>2.4815444400005265E-4</v>
      </c>
    </row>
    <row r="29" spans="1:22">
      <c r="A29" s="86">
        <f>fossil!A7</f>
        <v>6245664</v>
      </c>
      <c r="B29" s="87">
        <f>fossil!C7</f>
        <v>4.6827904966548747E-2</v>
      </c>
      <c r="C29" s="86">
        <f>'80°C'!A7</f>
        <v>0</v>
      </c>
      <c r="D29" s="87">
        <f>'80°C'!C7</f>
        <v>4.0197812999999999E-2</v>
      </c>
      <c r="E29" s="88">
        <f>'110°C'!A7</f>
        <v>0</v>
      </c>
      <c r="F29" s="89">
        <f>'110°C'!C7</f>
        <v>4.0197812999999999E-2</v>
      </c>
      <c r="G29" s="90">
        <f>'140°C'!A7</f>
        <v>0</v>
      </c>
      <c r="H29" s="91">
        <f>'140°C'!C7</f>
        <v>4.0197812999999999E-2</v>
      </c>
      <c r="L29" s="41">
        <f t="shared" si="9"/>
        <v>1.0678165581487287E-7</v>
      </c>
      <c r="P29" s="41">
        <f t="shared" si="10"/>
        <v>5.2950802087966143E-4</v>
      </c>
      <c r="T29" s="41">
        <f t="shared" si="11"/>
        <v>3.5697409688422361E-5</v>
      </c>
    </row>
    <row r="30" spans="1:22">
      <c r="A30" s="86">
        <f>fossil!A8</f>
        <v>6245664</v>
      </c>
      <c r="B30" s="87">
        <f>fossil!C8</f>
        <v>5.7628157447959724E-2</v>
      </c>
      <c r="C30" s="86">
        <f>'80°C'!A8</f>
        <v>0</v>
      </c>
      <c r="D30" s="87">
        <f>'80°C'!C8</f>
        <v>4.1653444999999997E-2</v>
      </c>
      <c r="E30" s="88">
        <f>'110°C'!A8</f>
        <v>0</v>
      </c>
      <c r="F30" s="89">
        <f>'110°C'!C8</f>
        <v>4.1653444999999997E-2</v>
      </c>
      <c r="G30" s="90">
        <f>'140°C'!A8</f>
        <v>0</v>
      </c>
      <c r="H30" s="91">
        <f>'140°C'!C8</f>
        <v>4.1653444999999997E-2</v>
      </c>
      <c r="L30" s="41">
        <f t="shared" si="9"/>
        <v>8.9363078951416466E-7</v>
      </c>
      <c r="P30" s="41">
        <f t="shared" si="10"/>
        <v>3.0812769024269736E-4</v>
      </c>
      <c r="T30" s="41">
        <f t="shared" si="11"/>
        <v>1.0170248398809235E-6</v>
      </c>
    </row>
    <row r="31" spans="1:22">
      <c r="A31" s="86">
        <f>fossil!A9</f>
        <v>6245664</v>
      </c>
      <c r="B31" s="87">
        <f>fossil!C9</f>
        <v>5.9685776475165313E-2</v>
      </c>
      <c r="C31" s="86">
        <f>'80°C'!A9</f>
        <v>0</v>
      </c>
      <c r="D31" s="87">
        <f>'80°C'!C9</f>
        <v>4.5677704999999999E-2</v>
      </c>
      <c r="E31" s="88">
        <f>'110°C'!A9</f>
        <v>0</v>
      </c>
      <c r="F31" s="89">
        <f>'110°C'!C9</f>
        <v>4.5677704999999999E-2</v>
      </c>
      <c r="G31" s="90">
        <f>'140°C'!A9</f>
        <v>0</v>
      </c>
      <c r="H31" s="91">
        <f>'140°C'!C9</f>
        <v>4.5677704999999999E-2</v>
      </c>
      <c r="L31" s="41">
        <f t="shared" si="9"/>
        <v>2.5951694974336842E-6</v>
      </c>
      <c r="P31" s="41">
        <f t="shared" si="10"/>
        <v>1.7985697158337736E-4</v>
      </c>
      <c r="T31" s="41">
        <f t="shared" si="11"/>
        <v>2.2928948937162238E-5</v>
      </c>
    </row>
    <row r="32" spans="1:22">
      <c r="A32" s="86">
        <f>fossil!A10</f>
        <v>6245664</v>
      </c>
      <c r="B32" s="87">
        <f>fossil!C10</f>
        <v>6.0703969218013021E-2</v>
      </c>
      <c r="C32" s="86">
        <f>'80°C'!A10</f>
        <v>0</v>
      </c>
      <c r="D32" s="87">
        <f>'80°C'!C10</f>
        <v>4.4614048000000003E-2</v>
      </c>
      <c r="E32" s="88">
        <f>'110°C'!A10</f>
        <v>0</v>
      </c>
      <c r="F32" s="89">
        <f>'110°C'!C10</f>
        <v>4.4614048000000003E-2</v>
      </c>
      <c r="G32" s="90">
        <f>'140°C'!A10</f>
        <v>0</v>
      </c>
      <c r="H32" s="91">
        <f>'140°C'!C10</f>
        <v>4.4614048000000003E-2</v>
      </c>
      <c r="L32" s="41">
        <f t="shared" si="9"/>
        <v>5.4077330271894783E-6</v>
      </c>
      <c r="P32" s="41">
        <f t="shared" si="10"/>
        <v>1.1410355816503161E-4</v>
      </c>
      <c r="T32" s="41">
        <f t="shared" si="11"/>
        <v>2.456995280702508E-5</v>
      </c>
    </row>
    <row r="33" spans="1:29">
      <c r="A33" s="86">
        <f>fossil!A11</f>
        <v>6245664</v>
      </c>
      <c r="B33" s="87">
        <f>fossil!C11</f>
        <v>5.4479236580176213E-2</v>
      </c>
      <c r="C33" s="86">
        <f>'80°C'!A11</f>
        <v>0</v>
      </c>
      <c r="D33" s="87">
        <f>'80°C'!C11</f>
        <v>4.0443713999999999E-2</v>
      </c>
      <c r="E33" s="88">
        <f>'110°C'!A11</f>
        <v>0</v>
      </c>
      <c r="F33" s="89">
        <f>'110°C'!C11</f>
        <v>4.0443713999999999E-2</v>
      </c>
      <c r="G33" s="90">
        <f>'140°C'!A11</f>
        <v>0</v>
      </c>
      <c r="H33" s="91">
        <f>'140°C'!C11</f>
        <v>4.0443713999999999E-2</v>
      </c>
      <c r="L33" s="41">
        <f t="shared" si="9"/>
        <v>9.5518242037230786E-6</v>
      </c>
      <c r="P33" s="41">
        <f t="shared" si="10"/>
        <v>8.9576231778955916E-5</v>
      </c>
      <c r="T33" s="41">
        <f t="shared" si="11"/>
        <v>1.2218264489155646E-6</v>
      </c>
    </row>
    <row r="34" spans="1:29">
      <c r="A34" s="86">
        <f>fossil!A12</f>
        <v>6245664</v>
      </c>
      <c r="B34" s="87">
        <f>fossil!C12</f>
        <v>5.0728832524305448E-2</v>
      </c>
      <c r="C34" s="86">
        <f>'80°C'!A12</f>
        <v>0</v>
      </c>
      <c r="D34" s="87">
        <f>'80°C'!C12</f>
        <v>4.0099660000000002E-2</v>
      </c>
      <c r="E34" s="88">
        <f>'110°C'!A12</f>
        <v>0</v>
      </c>
      <c r="F34" s="89">
        <f>'110°C'!C12</f>
        <v>4.0099660000000002E-2</v>
      </c>
      <c r="G34" s="90">
        <f>'140°C'!A12</f>
        <v>0</v>
      </c>
      <c r="H34" s="91">
        <f>'140°C'!C12</f>
        <v>4.0099660000000002E-2</v>
      </c>
      <c r="L34" s="41">
        <f t="shared" si="9"/>
        <v>1.5273885965206388E-5</v>
      </c>
      <c r="P34" s="41">
        <f t="shared" si="10"/>
        <v>9.7161781276462511E-5</v>
      </c>
      <c r="T34" s="41">
        <f t="shared" si="11"/>
        <v>5.1469227511425062E-5</v>
      </c>
    </row>
    <row r="35" spans="1:29">
      <c r="A35" s="86">
        <f>fossil!A13</f>
        <v>6245664</v>
      </c>
      <c r="B35" s="87">
        <f>fossil!C13</f>
        <v>5.2235456492034531E-2</v>
      </c>
      <c r="C35" s="86">
        <f>'80°C'!A13</f>
        <v>0</v>
      </c>
      <c r="D35" s="87">
        <f>'80°C'!C13</f>
        <v>4.4775853999999997E-2</v>
      </c>
      <c r="E35" s="88">
        <f>'110°C'!A13</f>
        <v>0</v>
      </c>
      <c r="F35" s="89">
        <f>'110°C'!C13</f>
        <v>4.4775853999999997E-2</v>
      </c>
      <c r="G35" s="90">
        <f>'140°C'!A13</f>
        <v>0</v>
      </c>
      <c r="H35" s="91">
        <f>'140°C'!C13</f>
        <v>4.4775853999999997E-2</v>
      </c>
      <c r="L35" s="41">
        <f t="shared" si="9"/>
        <v>2.2848137348374192E-5</v>
      </c>
      <c r="P35" s="41">
        <f t="shared" si="10"/>
        <v>1.4299539523857481E-4</v>
      </c>
      <c r="T35" s="41">
        <f t="shared" si="11"/>
        <v>4.1169147041655087E-4</v>
      </c>
    </row>
    <row r="36" spans="1:29">
      <c r="A36" s="86">
        <f>fossil!A14</f>
        <v>6245664</v>
      </c>
      <c r="B36" s="87">
        <f>fossil!C14</f>
        <v>4.5442043929950188E-2</v>
      </c>
      <c r="C36" s="86">
        <f>'80°C'!A14</f>
        <v>0</v>
      </c>
      <c r="D36" s="87">
        <f>'80°C'!C14</f>
        <v>4.5677998999999997E-2</v>
      </c>
      <c r="E36" s="88">
        <f>'110°C'!A14</f>
        <v>0</v>
      </c>
      <c r="F36" s="89">
        <f>'110°C'!C14</f>
        <v>4.5677998999999997E-2</v>
      </c>
      <c r="G36" s="90">
        <f>'140°C'!A14</f>
        <v>0</v>
      </c>
      <c r="H36" s="91">
        <f>'140°C'!C14</f>
        <v>4.5677998999999997E-2</v>
      </c>
      <c r="L36" s="41">
        <f t="shared" si="9"/>
        <v>3.2578472923274467E-5</v>
      </c>
      <c r="P36" s="41">
        <f t="shared" si="10"/>
        <v>2.5172452878325448E-4</v>
      </c>
      <c r="T36" s="41">
        <f t="shared" si="11"/>
        <v>1.4938882561317565E-3</v>
      </c>
    </row>
    <row r="37" spans="1:29">
      <c r="A37" s="86">
        <f>fossil!A15</f>
        <v>4491264</v>
      </c>
      <c r="B37" s="87">
        <f>fossil!C15</f>
        <v>5.6456004030239357E-2</v>
      </c>
      <c r="C37" s="86">
        <f>'80°C'!A15</f>
        <v>0</v>
      </c>
      <c r="D37" s="87">
        <f>'80°C'!C15</f>
        <v>4.2291508999999998E-2</v>
      </c>
      <c r="E37" s="88">
        <f>'110°C'!A15</f>
        <v>0</v>
      </c>
      <c r="F37" s="89">
        <f>'110°C'!C15</f>
        <v>4.2291508999999998E-2</v>
      </c>
      <c r="G37" s="90">
        <f>'140°C'!A15</f>
        <v>0</v>
      </c>
      <c r="H37" s="91">
        <f>'140°C'!C15</f>
        <v>4.2291508999999998E-2</v>
      </c>
      <c r="L37" s="41">
        <f t="shared" si="9"/>
        <v>4.4800425677411395E-5</v>
      </c>
      <c r="P37" s="41">
        <f t="shared" si="10"/>
        <v>4.6996624451026706E-4</v>
      </c>
      <c r="T37" s="41">
        <f t="shared" si="11"/>
        <v>3.9268393425898425E-3</v>
      </c>
    </row>
    <row r="38" spans="1:29">
      <c r="A38" s="86">
        <f>fossil!A16</f>
        <v>4491264</v>
      </c>
      <c r="B38" s="87">
        <f>fossil!C16</f>
        <v>4.9837102252949364E-2</v>
      </c>
      <c r="C38" s="86">
        <f>'80°C'!A16</f>
        <v>0</v>
      </c>
      <c r="D38" s="87">
        <f>'80°C'!C16</f>
        <v>3.7759664999999998E-2</v>
      </c>
      <c r="E38" s="88">
        <f>'110°C'!A16</f>
        <v>0</v>
      </c>
      <c r="F38" s="89">
        <f>'110°C'!C16</f>
        <v>3.7759664999999998E-2</v>
      </c>
      <c r="G38" s="90">
        <f>'140°C'!A16</f>
        <v>0</v>
      </c>
      <c r="H38" s="91">
        <f>'140°C'!C16</f>
        <v>3.7759664999999998E-2</v>
      </c>
      <c r="L38" s="41">
        <f t="shared" si="9"/>
        <v>5.9883193349353627E-5</v>
      </c>
      <c r="P38" s="41">
        <f t="shared" si="10"/>
        <v>8.6995802758355826E-4</v>
      </c>
      <c r="T38" s="41">
        <f t="shared" si="11"/>
        <v>8.6005981557564469E-3</v>
      </c>
    </row>
    <row r="39" spans="1:29">
      <c r="A39" s="86">
        <f>fossil!A17</f>
        <v>4491264</v>
      </c>
      <c r="B39" s="87">
        <f>fossil!C17</f>
        <v>4.9753148204896097E-2</v>
      </c>
      <c r="C39" s="86">
        <f>'80°C'!A17</f>
        <v>120</v>
      </c>
      <c r="D39" s="87">
        <f>'80°C'!C17</f>
        <v>2.7593409999999999E-2</v>
      </c>
      <c r="E39" s="88">
        <f>'110°C'!A17</f>
        <v>120</v>
      </c>
      <c r="F39" s="89">
        <f>'110°C'!C17</f>
        <v>7.3309574000000002E-2</v>
      </c>
      <c r="G39" s="90">
        <f>'140°C'!A17</f>
        <v>1</v>
      </c>
      <c r="H39" s="91">
        <f>'140°C'!C17</f>
        <v>3.6397435999999998E-2</v>
      </c>
      <c r="L39" s="41">
        <f t="shared" si="9"/>
        <v>7.8231728211699075E-5</v>
      </c>
      <c r="P39" s="41">
        <f t="shared" si="10"/>
        <v>1.5534020749512587E-3</v>
      </c>
      <c r="T39" s="41">
        <f t="shared" si="11"/>
        <v>1.671431934134596E-2</v>
      </c>
    </row>
    <row r="40" spans="1:29">
      <c r="A40" s="86">
        <f>fossil!A18</f>
        <v>4491264</v>
      </c>
      <c r="B40" s="87">
        <f>fossil!C18</f>
        <v>4.7434952144643973E-2</v>
      </c>
      <c r="C40" s="86">
        <f>'80°C'!A18</f>
        <v>120</v>
      </c>
      <c r="D40" s="87">
        <f>'80°C'!C18</f>
        <v>2.8171389000000002E-2</v>
      </c>
      <c r="E40" s="88">
        <f>'110°C'!A18</f>
        <v>120</v>
      </c>
      <c r="F40" s="89">
        <f>'110°C'!C18</f>
        <v>7.0897769999999999E-2</v>
      </c>
      <c r="G40" s="90">
        <f>'140°C'!A18</f>
        <v>1</v>
      </c>
      <c r="H40" s="91">
        <f>'140°C'!C18</f>
        <v>3.2171327E-2</v>
      </c>
      <c r="L40" s="41">
        <f t="shared" si="9"/>
        <v>1.002888903034961E-4</v>
      </c>
      <c r="P40" s="41">
        <f t="shared" si="10"/>
        <v>2.6555030587034002E-3</v>
      </c>
      <c r="T40" s="41">
        <f t="shared" si="11"/>
        <v>2.9827420257183865E-2</v>
      </c>
      <c r="AC40" t="s">
        <v>153</v>
      </c>
    </row>
    <row r="41" spans="1:29">
      <c r="A41" s="86">
        <f>fossil!A19</f>
        <v>4491264</v>
      </c>
      <c r="B41" s="87">
        <f>fossil!C19</f>
        <v>4.8283937335980166E-2</v>
      </c>
      <c r="C41" s="86">
        <f>'80°C'!A19</f>
        <v>1440</v>
      </c>
      <c r="D41" s="87">
        <f>'80°C'!C19</f>
        <v>6.0599583999999998E-2</v>
      </c>
      <c r="E41" s="88">
        <f>'110°C'!A19</f>
        <v>240</v>
      </c>
      <c r="F41" s="89">
        <f>'110°C'!C19</f>
        <v>0.101743231</v>
      </c>
      <c r="G41" s="90">
        <f>'140°C'!A19</f>
        <v>1</v>
      </c>
      <c r="H41" s="91">
        <f>'140°C'!C19</f>
        <v>3.8077581999999999E-2</v>
      </c>
      <c r="L41" s="41">
        <f t="shared" si="9"/>
        <v>1.2653766411207891E-4</v>
      </c>
      <c r="P41" s="41">
        <f t="shared" si="10"/>
        <v>4.3491993635668353E-3</v>
      </c>
      <c r="T41" s="41">
        <f t="shared" si="11"/>
        <v>4.9914076406218817E-2</v>
      </c>
      <c r="AC41" t="s">
        <v>163</v>
      </c>
    </row>
    <row r="42" spans="1:29">
      <c r="A42" s="86">
        <f>fossil!A20</f>
        <v>4491264</v>
      </c>
      <c r="B42" s="87">
        <f>fossil!C20</f>
        <v>5.9310841327526183E-2</v>
      </c>
      <c r="C42" s="86">
        <f>'80°C'!A20</f>
        <v>1440</v>
      </c>
      <c r="D42" s="87">
        <f>'80°C'!C20</f>
        <v>5.9203158999999998E-2</v>
      </c>
      <c r="E42" s="88">
        <f>'110°C'!A20</f>
        <v>240</v>
      </c>
      <c r="F42" s="89">
        <f>'110°C'!C20</f>
        <v>9.2004884999999995E-2</v>
      </c>
      <c r="G42" s="90">
        <f>'140°C'!A20</f>
        <v>1</v>
      </c>
      <c r="H42" s="91">
        <f>'140°C'!C20</f>
        <v>3.3872235000000001E-2</v>
      </c>
      <c r="L42" s="41">
        <f t="shared" si="9"/>
        <v>1.5750343870428151E-4</v>
      </c>
      <c r="P42" s="41">
        <f t="shared" si="10"/>
        <v>6.8495877985381669E-3</v>
      </c>
      <c r="T42" s="41">
        <f t="shared" si="11"/>
        <v>7.9421050810181235E-2</v>
      </c>
    </row>
    <row r="43" spans="1:29">
      <c r="A43" s="86">
        <f>fossil!A21</f>
        <v>4491264</v>
      </c>
      <c r="B43" s="87">
        <f>fossil!C21</f>
        <v>4.8097660871183931E-2</v>
      </c>
      <c r="C43" s="86">
        <f>'80°C'!A21</f>
        <v>720</v>
      </c>
      <c r="D43" s="87">
        <f>'80°C'!C21</f>
        <v>3.2980415999999999E-2</v>
      </c>
      <c r="E43" s="88">
        <f>'110°C'!A21</f>
        <v>480</v>
      </c>
      <c r="F43" s="89">
        <f>'110°C'!C21</f>
        <v>9.5568568000000007E-2</v>
      </c>
      <c r="G43" s="90">
        <f>'140°C'!A21</f>
        <v>2</v>
      </c>
      <c r="H43" s="91">
        <f>'140°C'!C21</f>
        <v>4.7431222000000002E-2</v>
      </c>
      <c r="L43" s="41">
        <f t="shared" si="9"/>
        <v>1.9375635130713424E-4</v>
      </c>
      <c r="P43" s="41">
        <f t="shared" si="10"/>
        <v>1.0418541782654197E-2</v>
      </c>
      <c r="T43" s="41">
        <f t="shared" si="11"/>
        <v>0.12132885732388926</v>
      </c>
    </row>
    <row r="44" spans="1:29">
      <c r="A44" s="86">
        <f>fossil!A22</f>
        <v>4491264</v>
      </c>
      <c r="B44" s="87">
        <f>fossil!C22</f>
        <v>5.0256860539344264E-2</v>
      </c>
      <c r="C44" s="86">
        <f>'80°C'!A22</f>
        <v>720</v>
      </c>
      <c r="D44" s="87">
        <f>'80°C'!C22</f>
        <v>4.9825198000000001E-2</v>
      </c>
      <c r="E44" s="88">
        <f>'110°C'!A22</f>
        <v>480</v>
      </c>
      <c r="F44" s="89">
        <f>'110°C'!C22</f>
        <v>9.2813609000000005E-2</v>
      </c>
      <c r="G44" s="90">
        <f>'140°C'!A22</f>
        <v>2</v>
      </c>
      <c r="H44" s="91">
        <f>'140°C'!C22</f>
        <v>4.2216155999999998E-2</v>
      </c>
      <c r="L44" s="41">
        <f t="shared" si="9"/>
        <v>2.359136943379276E-4</v>
      </c>
      <c r="P44" s="41">
        <f t="shared" si="10"/>
        <v>1.5369523004899471E-2</v>
      </c>
      <c r="T44" s="41">
        <f t="shared" si="11"/>
        <v>0.17921625789020323</v>
      </c>
    </row>
    <row r="45" spans="1:29">
      <c r="A45" s="86">
        <f>fossil!A23</f>
        <v>9973764</v>
      </c>
      <c r="B45" s="87">
        <f>fossil!C23</f>
        <v>4.2687749999999997E-2</v>
      </c>
      <c r="C45" s="86">
        <f>'80°C'!A23</f>
        <v>120</v>
      </c>
      <c r="D45" s="87">
        <f>'80°C'!C23</f>
        <v>4.011671E-2</v>
      </c>
      <c r="E45" s="88">
        <f>'110°C'!A23</f>
        <v>120</v>
      </c>
      <c r="F45" s="89">
        <f>'110°C'!C23</f>
        <v>0.103856739</v>
      </c>
      <c r="G45" s="90">
        <f>'140°C'!A23</f>
        <v>2</v>
      </c>
      <c r="H45" s="91">
        <f>'140°C'!C23</f>
        <v>3.4963618000000002E-2</v>
      </c>
      <c r="L45" s="41">
        <f t="shared" si="9"/>
        <v>2.8464238588365521E-4</v>
      </c>
      <c r="P45" s="41">
        <f t="shared" si="10"/>
        <v>2.2072586558252269E-2</v>
      </c>
      <c r="T45" s="41">
        <f t="shared" si="11"/>
        <v>0.25732809373562926</v>
      </c>
    </row>
    <row r="46" spans="1:29">
      <c r="A46" s="86">
        <f>fossil!A24</f>
        <v>9973764</v>
      </c>
      <c r="B46" s="87">
        <f>fossil!C24</f>
        <v>4.5612091E-2</v>
      </c>
      <c r="C46" s="86">
        <f>'80°C'!A24</f>
        <v>120</v>
      </c>
      <c r="D46" s="87">
        <f>'80°C'!C24</f>
        <v>4.1926652000000002E-2</v>
      </c>
      <c r="E46" s="88">
        <f>'110°C'!A24</f>
        <v>120</v>
      </c>
      <c r="F46" s="89">
        <f>'110°C'!C24</f>
        <v>0.10282382800000001</v>
      </c>
      <c r="G46" s="90">
        <f>'140°C'!A24</f>
        <v>2</v>
      </c>
      <c r="H46" s="91">
        <f>'140°C'!C24</f>
        <v>3.8895576000000001E-2</v>
      </c>
    </row>
    <row r="47" spans="1:29">
      <c r="A47" s="86">
        <f>fossil!A25</f>
        <v>9973764</v>
      </c>
      <c r="B47" s="87">
        <f>fossil!C25</f>
        <v>4.5152580999999997E-2</v>
      </c>
      <c r="C47" s="86">
        <f>'80°C'!A25</f>
        <v>1440</v>
      </c>
      <c r="D47" s="87">
        <f>'80°C'!C25</f>
        <v>5.3648425E-2</v>
      </c>
      <c r="E47" s="88">
        <f>'110°C'!A25</f>
        <v>240</v>
      </c>
      <c r="F47" s="89">
        <f>'110°C'!C25</f>
        <v>0.13541587099999999</v>
      </c>
      <c r="G47" s="90">
        <f>'140°C'!A25</f>
        <v>4</v>
      </c>
      <c r="H47" s="91">
        <f>'140°C'!C25</f>
        <v>5.8446184999999998E-2</v>
      </c>
    </row>
    <row r="48" spans="1:29">
      <c r="A48" s="86">
        <f>fossil!A26</f>
        <v>9973764</v>
      </c>
      <c r="B48" s="87">
        <f>fossil!C26</f>
        <v>4.5700381999999998E-2</v>
      </c>
      <c r="C48" s="86">
        <f>'80°C'!A26</f>
        <v>1440</v>
      </c>
      <c r="D48" s="87">
        <f>'80°C'!C26</f>
        <v>5.6245081000000002E-2</v>
      </c>
      <c r="E48" s="88">
        <f>'110°C'!A26</f>
        <v>240</v>
      </c>
      <c r="F48" s="89">
        <f>'110°C'!C26</f>
        <v>0.13499119400000001</v>
      </c>
      <c r="G48" s="90">
        <f>'140°C'!A26</f>
        <v>4</v>
      </c>
      <c r="H48" s="91">
        <f>'140°C'!C26</f>
        <v>5.3556918000000002E-2</v>
      </c>
    </row>
    <row r="49" spans="1:8">
      <c r="A49" s="86">
        <f>fossil!A27</f>
        <v>9272004</v>
      </c>
      <c r="B49" s="87">
        <f>fossil!C27</f>
        <v>4.5107268999999998E-2</v>
      </c>
      <c r="C49" s="86">
        <f>'80°C'!A27</f>
        <v>720</v>
      </c>
      <c r="D49" s="87">
        <f>'80°C'!C27</f>
        <v>4.5946269999999997E-2</v>
      </c>
      <c r="E49" s="88">
        <f>'110°C'!A27</f>
        <v>480</v>
      </c>
      <c r="F49" s="89">
        <f>'110°C'!C27</f>
        <v>0.15237588799999999</v>
      </c>
      <c r="G49" s="90">
        <f>'140°C'!A27</f>
        <v>6</v>
      </c>
      <c r="H49" s="91">
        <f>'140°C'!C27</f>
        <v>7.1556776000000002E-2</v>
      </c>
    </row>
    <row r="50" spans="1:8">
      <c r="A50" s="86">
        <f>fossil!A28</f>
        <v>9272004</v>
      </c>
      <c r="B50" s="87">
        <f>fossil!C28</f>
        <v>4.4378098999999997E-2</v>
      </c>
      <c r="C50" s="86">
        <f>'80°C'!A28</f>
        <v>720</v>
      </c>
      <c r="D50" s="87">
        <f>'80°C'!C28</f>
        <v>4.8666086999999997E-2</v>
      </c>
      <c r="E50" s="88">
        <f>'110°C'!A28</f>
        <v>480</v>
      </c>
      <c r="F50" s="89">
        <f>'110°C'!C28</f>
        <v>0.141202678</v>
      </c>
      <c r="G50" s="90">
        <f>'140°C'!A28</f>
        <v>6</v>
      </c>
      <c r="H50" s="91">
        <f>'140°C'!C28</f>
        <v>7.2644599000000004E-2</v>
      </c>
    </row>
    <row r="51" spans="1:8">
      <c r="A51" s="86">
        <f>fossil!A29</f>
        <v>9272004</v>
      </c>
      <c r="B51" s="87">
        <f>fossil!C29</f>
        <v>4.5844718999999999E-2</v>
      </c>
      <c r="C51" s="86">
        <f>'80°C'!A29</f>
        <v>120</v>
      </c>
      <c r="D51" s="87">
        <f>'80°C'!C29</f>
        <v>4.9189919999999998E-2</v>
      </c>
      <c r="E51" s="88">
        <f>'110°C'!A29</f>
        <v>120</v>
      </c>
      <c r="F51" s="89">
        <f>'110°C'!C29</f>
        <v>0.104890841</v>
      </c>
      <c r="G51" s="90">
        <f>'140°C'!A29</f>
        <v>8</v>
      </c>
      <c r="H51" s="91">
        <f>'140°C'!C29</f>
        <v>8.4193244E-2</v>
      </c>
    </row>
    <row r="52" spans="1:8">
      <c r="A52" s="86">
        <f>fossil!A30</f>
        <v>9272004</v>
      </c>
      <c r="B52" s="87">
        <f>fossil!C30</f>
        <v>4.4879796E-2</v>
      </c>
      <c r="C52" s="86">
        <f>'80°C'!A30</f>
        <v>120</v>
      </c>
      <c r="D52" s="87">
        <f>'80°C'!C30</f>
        <v>4.4503231999999997E-2</v>
      </c>
      <c r="E52" s="88">
        <f>'110°C'!A30</f>
        <v>120</v>
      </c>
      <c r="F52" s="89">
        <f>'110°C'!C30</f>
        <v>0.104939334</v>
      </c>
      <c r="G52" s="90">
        <f>'140°C'!A30</f>
        <v>8</v>
      </c>
      <c r="H52" s="91">
        <f>'140°C'!C30</f>
        <v>7.6696239999999999E-2</v>
      </c>
    </row>
    <row r="53" spans="1:8">
      <c r="A53" s="86">
        <f>fossil!A31</f>
        <v>9272004</v>
      </c>
      <c r="B53" s="87">
        <f>fossil!C31</f>
        <v>4.4690766999999999E-2</v>
      </c>
      <c r="C53" s="86">
        <f>'80°C'!A31</f>
        <v>1440</v>
      </c>
      <c r="D53" s="87">
        <f>'80°C'!C31</f>
        <v>5.5130783000000003E-2</v>
      </c>
      <c r="E53" s="88">
        <f>'110°C'!A31</f>
        <v>240</v>
      </c>
      <c r="F53" s="89">
        <f>'110°C'!C31</f>
        <v>0.14174705900000001</v>
      </c>
      <c r="G53" s="90">
        <f>'140°C'!A31</f>
        <v>24</v>
      </c>
      <c r="H53" s="91">
        <f>'140°C'!C31</f>
        <v>0.233151521</v>
      </c>
    </row>
    <row r="54" spans="1:8">
      <c r="A54" s="86">
        <f>fossil!A32</f>
        <v>9272004</v>
      </c>
      <c r="B54" s="87">
        <f>fossil!C32</f>
        <v>4.5834857999999999E-2</v>
      </c>
      <c r="C54" s="86">
        <f>'80°C'!A32</f>
        <v>1440</v>
      </c>
      <c r="D54" s="87">
        <f>'80°C'!C32</f>
        <v>6.0591522000000002E-2</v>
      </c>
      <c r="E54" s="88">
        <f>'110°C'!A32</f>
        <v>240</v>
      </c>
      <c r="F54" s="89">
        <f>'110°C'!C32</f>
        <v>0.13926866500000001</v>
      </c>
      <c r="G54" s="90">
        <f>'140°C'!A32</f>
        <v>24</v>
      </c>
      <c r="H54" s="91">
        <f>'140°C'!C32</f>
        <v>0.140360122</v>
      </c>
    </row>
    <row r="55" spans="1:8">
      <c r="A55" s="86">
        <f>fossil!A33</f>
        <v>9272004</v>
      </c>
      <c r="B55" s="87">
        <f>fossil!C33</f>
        <v>4.4513345000000003E-2</v>
      </c>
      <c r="C55" s="86">
        <f>'80°C'!A33</f>
        <v>720</v>
      </c>
      <c r="D55" s="87">
        <f>'80°C'!C33</f>
        <v>3.8889163999999997E-2</v>
      </c>
      <c r="E55" s="88">
        <f>'110°C'!A33</f>
        <v>480</v>
      </c>
      <c r="F55" s="89">
        <f>'110°C'!C33</f>
        <v>0.143031566</v>
      </c>
      <c r="G55" s="90">
        <f>'140°C'!A33</f>
        <v>48</v>
      </c>
      <c r="H55" s="91">
        <f>'140°C'!C33</f>
        <v>0.24854812600000001</v>
      </c>
    </row>
    <row r="56" spans="1:8">
      <c r="A56" s="86">
        <f>fossil!A34</f>
        <v>9272004</v>
      </c>
      <c r="B56" s="87">
        <f>fossil!C34</f>
        <v>4.6430318999999998E-2</v>
      </c>
      <c r="C56" s="86">
        <f>'80°C'!A34</f>
        <v>720</v>
      </c>
      <c r="D56" s="87">
        <f>'80°C'!C34</f>
        <v>4.1679757999999997E-2</v>
      </c>
      <c r="E56" s="88">
        <f>'110°C'!A34</f>
        <v>480</v>
      </c>
      <c r="F56" s="89">
        <f>'110°C'!C34</f>
        <v>0.144949414</v>
      </c>
      <c r="G56" s="90">
        <f>'140°C'!A34</f>
        <v>48</v>
      </c>
      <c r="H56" s="91">
        <f>'140°C'!C34</f>
        <v>0.25184271200000002</v>
      </c>
    </row>
    <row r="57" spans="1:8">
      <c r="A57" s="86">
        <f>fossil!A35</f>
        <v>9272004</v>
      </c>
      <c r="B57" s="87">
        <f>fossil!C35</f>
        <v>4.5964562E-2</v>
      </c>
      <c r="C57" s="86">
        <f>'80°C'!A35</f>
        <v>120</v>
      </c>
      <c r="D57" s="87">
        <f>'80°C'!C35</f>
        <v>4.3873158000000002E-2</v>
      </c>
      <c r="E57" s="88">
        <f>'110°C'!A35</f>
        <v>120</v>
      </c>
      <c r="F57" s="89">
        <f>'110°C'!C35</f>
        <v>0.111363223</v>
      </c>
      <c r="G57" s="90">
        <f>'140°C'!A35</f>
        <v>48</v>
      </c>
      <c r="H57" s="91">
        <f>'140°C'!C35</f>
        <v>0.13340207300000001</v>
      </c>
    </row>
    <row r="58" spans="1:8">
      <c r="A58" s="86">
        <f>fossil!A36</f>
        <v>9272004</v>
      </c>
      <c r="B58" s="87">
        <f>fossil!C36</f>
        <v>4.5205637E-2</v>
      </c>
      <c r="C58" s="86">
        <f>'80°C'!A36</f>
        <v>120</v>
      </c>
      <c r="D58" s="87">
        <f>'80°C'!C36</f>
        <v>4.2500241000000001E-2</v>
      </c>
      <c r="E58" s="88">
        <f>'110°C'!A36</f>
        <v>120</v>
      </c>
      <c r="F58" s="89">
        <f>'110°C'!C36</f>
        <v>0.106131581</v>
      </c>
      <c r="G58" s="90">
        <f>'140°C'!A36</f>
        <v>48</v>
      </c>
      <c r="H58" s="91">
        <f>'140°C'!C36</f>
        <v>0.130200543</v>
      </c>
    </row>
    <row r="59" spans="1:8">
      <c r="A59" s="86">
        <f>fossil!A37</f>
        <v>9272004</v>
      </c>
      <c r="B59" s="87">
        <f>fossil!C37</f>
        <v>4.8219233E-2</v>
      </c>
      <c r="C59" s="86">
        <f>'80°C'!A37</f>
        <v>1440</v>
      </c>
      <c r="D59" s="87">
        <f>'80°C'!C37</f>
        <v>5.7635298000000001E-2</v>
      </c>
      <c r="E59" s="88">
        <f>'110°C'!A37</f>
        <v>240</v>
      </c>
      <c r="F59" s="89">
        <f>'110°C'!C37</f>
        <v>0.147772137</v>
      </c>
      <c r="G59" s="90">
        <f>'140°C'!A37</f>
        <v>72</v>
      </c>
      <c r="H59" s="91">
        <f>'140°C'!C37</f>
        <v>0.13074792700000001</v>
      </c>
    </row>
    <row r="60" spans="1:8">
      <c r="A60" s="86">
        <f>fossil!A38</f>
        <v>8877264</v>
      </c>
      <c r="B60" s="87">
        <f>fossil!C38</f>
        <v>4.6365783000000001E-2</v>
      </c>
      <c r="C60" s="86">
        <f>'80°C'!A38</f>
        <v>1440</v>
      </c>
      <c r="D60" s="87">
        <f>'80°C'!C38</f>
        <v>5.9114956000000003E-2</v>
      </c>
      <c r="E60" s="88">
        <f>'110°C'!A38</f>
        <v>240</v>
      </c>
      <c r="F60" s="89">
        <f>'110°C'!C38</f>
        <v>0.139696142</v>
      </c>
      <c r="G60" s="90">
        <f>'140°C'!A38</f>
        <v>72</v>
      </c>
      <c r="H60" s="91">
        <f>'140°C'!C38</f>
        <v>0.13123045999999999</v>
      </c>
    </row>
    <row r="61" spans="1:8">
      <c r="A61" s="86">
        <f>fossil!A39</f>
        <v>8877264</v>
      </c>
      <c r="B61" s="87">
        <f>fossil!C39</f>
        <v>4.6602996000000001E-2</v>
      </c>
      <c r="C61" s="86">
        <f>'80°C'!A39</f>
        <v>720</v>
      </c>
      <c r="D61" s="87">
        <f>'80°C'!C39</f>
        <v>5.0069675000000001E-2</v>
      </c>
      <c r="E61" s="88">
        <f>'110°C'!A39</f>
        <v>480</v>
      </c>
      <c r="F61" s="89">
        <f>'110°C'!C39</f>
        <v>0.13836090600000001</v>
      </c>
      <c r="G61" s="90">
        <f>'140°C'!A39</f>
        <v>96</v>
      </c>
      <c r="H61" s="91">
        <f>'140°C'!C39</f>
        <v>0.12898535</v>
      </c>
    </row>
    <row r="62" spans="1:8">
      <c r="A62" s="86">
        <f>fossil!A40</f>
        <v>8877264</v>
      </c>
      <c r="B62" s="87">
        <f>fossil!C40</f>
        <v>4.8860296999999997E-2</v>
      </c>
      <c r="C62" s="86">
        <f>'80°C'!A40</f>
        <v>720</v>
      </c>
      <c r="D62" s="87">
        <f>'80°C'!C40</f>
        <v>4.6669753000000001E-2</v>
      </c>
      <c r="E62" s="88">
        <f>'110°C'!A40</f>
        <v>480</v>
      </c>
      <c r="F62" s="89">
        <f>'110°C'!C40</f>
        <v>0.13982754999999999</v>
      </c>
      <c r="G62" s="90">
        <f>'140°C'!A40</f>
        <v>96</v>
      </c>
      <c r="H62" s="91">
        <f>'140°C'!C40</f>
        <v>0.12424698300000001</v>
      </c>
    </row>
    <row r="63" spans="1:8">
      <c r="A63" s="86">
        <f>fossil!A41</f>
        <v>5807064</v>
      </c>
      <c r="B63" s="87">
        <f>fossil!C41</f>
        <v>4.6870233999999997E-2</v>
      </c>
      <c r="C63"/>
      <c r="D63"/>
      <c r="E63"/>
      <c r="F63"/>
      <c r="G63" s="90">
        <f>'140°C'!A41</f>
        <v>120</v>
      </c>
      <c r="H63" s="91">
        <f>'140°C'!C41</f>
        <v>0.13309558899999999</v>
      </c>
    </row>
    <row r="64" spans="1:8">
      <c r="A64" s="86">
        <f>fossil!A42</f>
        <v>5807064</v>
      </c>
      <c r="B64" s="87">
        <f>fossil!C42</f>
        <v>4.9084203999999999E-2</v>
      </c>
      <c r="C64"/>
      <c r="D64"/>
      <c r="E64"/>
      <c r="F64"/>
      <c r="G64" s="90">
        <f>'140°C'!A42</f>
        <v>120</v>
      </c>
      <c r="H64" s="91">
        <f>'140°C'!C42</f>
        <v>0.133676145</v>
      </c>
    </row>
    <row r="65" spans="1:8">
      <c r="A65" s="86">
        <f>fossil!A43</f>
        <v>5807064</v>
      </c>
      <c r="B65" s="87">
        <f>fossil!C43</f>
        <v>4.6296663000000002E-2</v>
      </c>
      <c r="C65"/>
      <c r="D65"/>
      <c r="E65"/>
      <c r="F65"/>
      <c r="G65" s="90">
        <f>'140°C'!A43</f>
        <v>1</v>
      </c>
      <c r="H65" s="91">
        <f>'140°C'!C43</f>
        <v>4.4945901000000003E-2</v>
      </c>
    </row>
    <row r="66" spans="1:8">
      <c r="A66" s="86">
        <f>fossil!A44</f>
        <v>5807064</v>
      </c>
      <c r="B66" s="87">
        <f>fossil!C44</f>
        <v>4.6597983000000003E-2</v>
      </c>
      <c r="C66"/>
      <c r="D66"/>
      <c r="E66"/>
      <c r="F66"/>
      <c r="G66" s="90">
        <f>'140°C'!A44</f>
        <v>1</v>
      </c>
      <c r="H66" s="91">
        <f>'140°C'!C44</f>
        <v>4.6682618000000002E-2</v>
      </c>
    </row>
    <row r="67" spans="1:8">
      <c r="A67" s="86">
        <f>fossil!A45</f>
        <v>8877264</v>
      </c>
      <c r="B67" s="87">
        <f>fossil!C45</f>
        <v>4.6196715999999999E-2</v>
      </c>
      <c r="C67"/>
      <c r="D67"/>
      <c r="E67"/>
      <c r="F67"/>
      <c r="G67" s="90">
        <f>'140°C'!A45</f>
        <v>2</v>
      </c>
      <c r="H67" s="91">
        <f>'140°C'!C45</f>
        <v>5.7630952999999999E-2</v>
      </c>
    </row>
    <row r="68" spans="1:8">
      <c r="A68" s="86">
        <f>fossil!A46</f>
        <v>8877264</v>
      </c>
      <c r="B68" s="87">
        <f>fossil!C46</f>
        <v>4.5587625E-2</v>
      </c>
      <c r="E68"/>
      <c r="F68"/>
      <c r="G68" s="90">
        <f>'140°C'!A46</f>
        <v>2</v>
      </c>
      <c r="H68" s="91">
        <f>'140°C'!C46</f>
        <v>5.6771239000000001E-2</v>
      </c>
    </row>
    <row r="69" spans="1:8">
      <c r="A69" s="86">
        <f>fossil!A47</f>
        <v>8877264</v>
      </c>
      <c r="B69" s="87">
        <f>fossil!C47</f>
        <v>4.5067479000000001E-2</v>
      </c>
      <c r="E69"/>
      <c r="F69"/>
      <c r="G69" s="90">
        <f>'140°C'!A47</f>
        <v>4</v>
      </c>
      <c r="H69" s="91">
        <f>'140°C'!C47</f>
        <v>8.0669182000000006E-2</v>
      </c>
    </row>
    <row r="70" spans="1:8">
      <c r="A70" s="86">
        <f>fossil!A48</f>
        <v>9973764</v>
      </c>
      <c r="B70" s="87">
        <f>fossil!C48</f>
        <v>4.5674312000000002E-2</v>
      </c>
      <c r="E70"/>
      <c r="F70"/>
      <c r="G70" s="90">
        <f>'140°C'!A48</f>
        <v>4</v>
      </c>
      <c r="H70" s="91">
        <f>'140°C'!C48</f>
        <v>8.0831976E-2</v>
      </c>
    </row>
    <row r="71" spans="1:8">
      <c r="A71" s="86">
        <f>fossil!A49</f>
        <v>9973764</v>
      </c>
      <c r="B71" s="87">
        <f>fossil!C49</f>
        <v>4.5882493000000003E-2</v>
      </c>
      <c r="E71"/>
      <c r="F71"/>
      <c r="G71" s="90">
        <f>'140°C'!A49</f>
        <v>6</v>
      </c>
      <c r="H71" s="91">
        <f>'140°C'!C49</f>
        <v>0.105114808</v>
      </c>
    </row>
    <row r="72" spans="1:8">
      <c r="A72" s="86">
        <f>fossil!A50</f>
        <v>9272004</v>
      </c>
      <c r="B72" s="87">
        <f>fossil!C50</f>
        <v>4.5801634000000001E-2</v>
      </c>
      <c r="E72"/>
      <c r="F72"/>
      <c r="G72" s="90">
        <f>'140°C'!A50</f>
        <v>6</v>
      </c>
      <c r="H72" s="91">
        <f>'140°C'!C50</f>
        <v>0.10817006899999999</v>
      </c>
    </row>
    <row r="73" spans="1:8">
      <c r="A73" s="86">
        <f>fossil!A51</f>
        <v>9272004</v>
      </c>
      <c r="B73" s="87">
        <f>fossil!C51</f>
        <v>4.5361291999999998E-2</v>
      </c>
      <c r="E73"/>
      <c r="F73"/>
      <c r="G73" s="90">
        <f>'140°C'!A51</f>
        <v>8</v>
      </c>
      <c r="H73" s="91">
        <f>'140°C'!C51</f>
        <v>0.13201500299999999</v>
      </c>
    </row>
    <row r="74" spans="1:8">
      <c r="A74" s="86">
        <f>fossil!A52</f>
        <v>9272004</v>
      </c>
      <c r="B74" s="87">
        <f>fossil!C52</f>
        <v>4.6501629000000003E-2</v>
      </c>
      <c r="E74"/>
      <c r="F74"/>
      <c r="G74" s="90">
        <f>'140°C'!A52</f>
        <v>8</v>
      </c>
      <c r="H74" s="91">
        <f>'140°C'!C52</f>
        <v>0.126026734</v>
      </c>
    </row>
    <row r="75" spans="1:8">
      <c r="A75" s="86">
        <f>fossil!A53</f>
        <v>9272004</v>
      </c>
      <c r="B75" s="87">
        <f>fossil!C53</f>
        <v>4.6098823999999997E-2</v>
      </c>
      <c r="E75"/>
      <c r="F75"/>
      <c r="G75" s="90">
        <f>'140°C'!A53</f>
        <v>24</v>
      </c>
      <c r="H75" s="91">
        <f>'140°C'!C53</f>
        <v>0.19867270400000001</v>
      </c>
    </row>
    <row r="76" spans="1:8">
      <c r="A76" s="86">
        <f>fossil!A54</f>
        <v>9272004</v>
      </c>
      <c r="B76" s="87">
        <f>fossil!C54</f>
        <v>4.5393406999999997E-2</v>
      </c>
      <c r="E76"/>
      <c r="F76"/>
      <c r="G76" s="90">
        <f>'140°C'!A54</f>
        <v>24</v>
      </c>
      <c r="H76" s="91">
        <f>'140°C'!C54</f>
        <v>0.210380922</v>
      </c>
    </row>
    <row r="77" spans="1:8">
      <c r="A77" s="86">
        <f>fossil!A55</f>
        <v>9272004</v>
      </c>
      <c r="B77" s="87">
        <f>fossil!C55</f>
        <v>4.5220941000000001E-2</v>
      </c>
      <c r="E77"/>
      <c r="F77"/>
      <c r="G77" s="90">
        <f>'140°C'!A55</f>
        <v>48</v>
      </c>
      <c r="H77" s="91">
        <f>'140°C'!C55</f>
        <v>0.21408349600000001</v>
      </c>
    </row>
    <row r="78" spans="1:8">
      <c r="A78" s="86">
        <f>fossil!A56</f>
        <v>9272004</v>
      </c>
      <c r="B78" s="87">
        <f>fossil!C56</f>
        <v>4.8219233E-2</v>
      </c>
      <c r="E78"/>
      <c r="F78"/>
      <c r="G78" s="90">
        <f>'140°C'!A56</f>
        <v>48</v>
      </c>
      <c r="H78" s="91">
        <f>'140°C'!C56</f>
        <v>0.23625698000000001</v>
      </c>
    </row>
    <row r="79" spans="1:8">
      <c r="A79" s="86">
        <f>fossil!A57</f>
        <v>8877264</v>
      </c>
      <c r="B79" s="87">
        <f>fossil!C57</f>
        <v>4.4468830000000001E-2</v>
      </c>
      <c r="E79"/>
      <c r="F79"/>
      <c r="G79" s="90">
        <f>'140°C'!A57</f>
        <v>72</v>
      </c>
      <c r="H79" s="91">
        <f>'140°C'!C57</f>
        <v>0.278227316</v>
      </c>
    </row>
    <row r="80" spans="1:8">
      <c r="A80" s="86">
        <f>fossil!A58</f>
        <v>5807064</v>
      </c>
      <c r="B80" s="87">
        <f>fossil!C58</f>
        <v>4.5475437E-2</v>
      </c>
      <c r="E80"/>
      <c r="F80"/>
      <c r="G80" s="90">
        <f>'140°C'!A58</f>
        <v>72</v>
      </c>
      <c r="H80" s="91">
        <f>'140°C'!C58</f>
        <v>0.301603917</v>
      </c>
    </row>
    <row r="81" spans="1:8">
      <c r="A81" s="86">
        <f>fossil!A59</f>
        <v>5807064</v>
      </c>
      <c r="B81" s="87">
        <f>fossil!C59</f>
        <v>4.5882712999999999E-2</v>
      </c>
      <c r="E81"/>
      <c r="F81"/>
      <c r="G81" s="90">
        <f>'140°C'!A59</f>
        <v>96</v>
      </c>
      <c r="H81" s="91">
        <f>'140°C'!C59</f>
        <v>0.33184298899999998</v>
      </c>
    </row>
    <row r="82" spans="1:8">
      <c r="A82" s="86">
        <f>fossil!A60</f>
        <v>5807064</v>
      </c>
      <c r="B82" s="87">
        <f>fossil!C60</f>
        <v>4.5467734000000003E-2</v>
      </c>
      <c r="E82"/>
      <c r="F82"/>
      <c r="G82" s="90">
        <f>'140°C'!A60</f>
        <v>96</v>
      </c>
      <c r="H82" s="91">
        <f>'140°C'!C60</f>
        <v>0.321381796</v>
      </c>
    </row>
    <row r="83" spans="1:8">
      <c r="A83" s="86">
        <f>fossil!A61</f>
        <v>8877264</v>
      </c>
      <c r="B83" s="87">
        <f>fossil!C61</f>
        <v>4.5946387881570933E-2</v>
      </c>
      <c r="E83"/>
      <c r="F83"/>
      <c r="G83" s="90">
        <f>'140°C'!A61</f>
        <v>120</v>
      </c>
      <c r="H83" s="91">
        <f>'140°C'!C61</f>
        <v>0.39214043700000001</v>
      </c>
    </row>
    <row r="84" spans="1:8">
      <c r="A84" s="86">
        <f>fossil!A62</f>
        <v>8877264</v>
      </c>
      <c r="B84" s="87">
        <f>fossil!C62</f>
        <v>4.6233690433593239E-2</v>
      </c>
      <c r="E84"/>
      <c r="F84"/>
      <c r="G84" s="90">
        <f>'140°C'!A62</f>
        <v>120</v>
      </c>
      <c r="H84" s="91">
        <f>'140°C'!C62</f>
        <v>0.37575219199999998</v>
      </c>
    </row>
    <row r="85" spans="1:8">
      <c r="A85" s="86">
        <f>fossil!A63</f>
        <v>8877264</v>
      </c>
      <c r="B85" s="87">
        <f>fossil!C63</f>
        <v>4.658494071220963E-2</v>
      </c>
      <c r="E85"/>
      <c r="F85"/>
      <c r="G85" s="90">
        <f>'140°C'!A63</f>
        <v>1</v>
      </c>
      <c r="H85" s="91">
        <f>'140°C'!C63</f>
        <v>4.5245957000000003E-2</v>
      </c>
    </row>
    <row r="86" spans="1:8">
      <c r="A86" s="86">
        <f>fossil!A64</f>
        <v>8877264</v>
      </c>
      <c r="B86" s="87">
        <f>fossil!C64</f>
        <v>4.2415486728875629E-2</v>
      </c>
      <c r="E86"/>
      <c r="F86"/>
      <c r="G86" s="90">
        <f>'140°C'!A64</f>
        <v>1</v>
      </c>
      <c r="H86" s="91">
        <f>'140°C'!C64</f>
        <v>4.9192395E-2</v>
      </c>
    </row>
    <row r="87" spans="1:8">
      <c r="A87" s="86">
        <f>fossil!A65</f>
        <v>8877264</v>
      </c>
      <c r="B87" s="87">
        <f>fossil!C65</f>
        <v>4.6945662651296995E-2</v>
      </c>
      <c r="E87"/>
      <c r="F87"/>
      <c r="G87" s="90">
        <f>'140°C'!A65</f>
        <v>2</v>
      </c>
      <c r="H87" s="91">
        <f>'140°C'!C65</f>
        <v>5.7123171E-2</v>
      </c>
    </row>
    <row r="88" spans="1:8">
      <c r="A88" s="86">
        <f>fossil!A66</f>
        <v>8877264</v>
      </c>
      <c r="B88" s="87">
        <f>fossil!C66</f>
        <v>4.7033838771844305E-2</v>
      </c>
      <c r="E88"/>
      <c r="F88"/>
      <c r="G88" s="90">
        <f>'140°C'!A66</f>
        <v>2</v>
      </c>
      <c r="H88" s="91">
        <f>'140°C'!C66</f>
        <v>5.5861854000000002E-2</v>
      </c>
    </row>
    <row r="89" spans="1:8">
      <c r="A89" s="86">
        <f>fossil!A67</f>
        <v>8877264</v>
      </c>
      <c r="B89" s="87">
        <f>fossil!C67</f>
        <v>4.8989293945872127E-2</v>
      </c>
      <c r="E89"/>
      <c r="F89"/>
      <c r="G89" s="90">
        <f>'140°C'!A67</f>
        <v>4</v>
      </c>
      <c r="H89" s="91">
        <f>'140°C'!C67</f>
        <v>9.4981949999999996E-2</v>
      </c>
    </row>
    <row r="90" spans="1:8">
      <c r="A90" s="86">
        <f>fossil!A68</f>
        <v>8877264</v>
      </c>
      <c r="B90" s="87">
        <f>fossil!C68</f>
        <v>4.8890634416571731E-2</v>
      </c>
      <c r="E90"/>
      <c r="F90"/>
      <c r="G90" s="90">
        <f>'140°C'!A68</f>
        <v>4</v>
      </c>
      <c r="H90" s="91">
        <f>'140°C'!C68</f>
        <v>8.3763227999999995E-2</v>
      </c>
    </row>
    <row r="91" spans="1:8">
      <c r="A91" s="86">
        <f>fossil!A69</f>
        <v>8877264</v>
      </c>
      <c r="B91" s="87">
        <f>fossil!C69</f>
        <v>4.6438350470020609E-2</v>
      </c>
      <c r="E91"/>
      <c r="F91"/>
      <c r="G91" s="90">
        <f>'140°C'!A69</f>
        <v>6</v>
      </c>
      <c r="H91" s="91">
        <f>'140°C'!C69</f>
        <v>0.122782741</v>
      </c>
    </row>
    <row r="92" spans="1:8">
      <c r="A92" s="86">
        <f>fossil!A70</f>
        <v>8877264</v>
      </c>
      <c r="B92" s="87">
        <f>fossil!C70</f>
        <v>4.667394290177853E-2</v>
      </c>
      <c r="E92"/>
      <c r="F92"/>
      <c r="G92" s="90">
        <f>'140°C'!A70</f>
        <v>6</v>
      </c>
      <c r="H92" s="91">
        <f>'140°C'!C70</f>
        <v>0.10829311899999999</v>
      </c>
    </row>
    <row r="93" spans="1:8">
      <c r="A93" s="86">
        <f>fossil!A71</f>
        <v>8877264</v>
      </c>
      <c r="B93" s="87">
        <f>fossil!C71</f>
        <v>4.7259349408675433E-2</v>
      </c>
      <c r="E93"/>
      <c r="F93"/>
      <c r="G93" s="90">
        <f>'140°C'!A71</f>
        <v>8</v>
      </c>
      <c r="H93" s="91">
        <f>'140°C'!C71</f>
        <v>0.12578824699999999</v>
      </c>
    </row>
    <row r="94" spans="1:8">
      <c r="A94" s="86">
        <f>fossil!A72</f>
        <v>8877264</v>
      </c>
      <c r="B94" s="87">
        <f>fossil!C72</f>
        <v>4.8192111312099994E-2</v>
      </c>
      <c r="E94"/>
      <c r="F94"/>
      <c r="G94" s="90">
        <f>'140°C'!A72</f>
        <v>8</v>
      </c>
      <c r="H94" s="91">
        <f>'140°C'!C72</f>
        <v>0.12680822</v>
      </c>
    </row>
    <row r="95" spans="1:8">
      <c r="A95" s="86">
        <f>fossil!A73</f>
        <v>8877264</v>
      </c>
      <c r="B95" s="87">
        <f>fossil!C73</f>
        <v>4.6301945578076278E-2</v>
      </c>
      <c r="E95"/>
      <c r="F95"/>
      <c r="G95" s="90">
        <f>'140°C'!A73</f>
        <v>24</v>
      </c>
      <c r="H95" s="91">
        <f>'140°C'!C73</f>
        <v>0.201214004</v>
      </c>
    </row>
    <row r="96" spans="1:8">
      <c r="A96" s="86">
        <f>fossil!A74</f>
        <v>8877264</v>
      </c>
      <c r="B96" s="87">
        <f>fossil!C74</f>
        <v>4.6793898552560942E-2</v>
      </c>
      <c r="E96"/>
      <c r="F96"/>
      <c r="G96" s="90">
        <f>'140°C'!A74</f>
        <v>24</v>
      </c>
      <c r="H96" s="91">
        <f>'140°C'!C74</f>
        <v>0.19634216199999999</v>
      </c>
    </row>
    <row r="97" spans="1:8">
      <c r="A97" s="86">
        <f>fossil!A75</f>
        <v>8877264</v>
      </c>
      <c r="B97" s="87">
        <f>fossil!C75</f>
        <v>4.6265545657814551E-2</v>
      </c>
      <c r="E97"/>
      <c r="F97"/>
      <c r="G97" s="90">
        <f>'140°C'!A75</f>
        <v>48</v>
      </c>
      <c r="H97" s="91">
        <f>'140°C'!C75</f>
        <v>0.206163023</v>
      </c>
    </row>
    <row r="98" spans="1:8">
      <c r="A98" s="86">
        <f>fossil!A76</f>
        <v>8877264</v>
      </c>
      <c r="B98" s="87">
        <f>fossil!C76</f>
        <v>3.9106634787877799E-2</v>
      </c>
      <c r="E98"/>
      <c r="F98"/>
      <c r="G98" s="90">
        <f>'140°C'!A76</f>
        <v>48</v>
      </c>
      <c r="H98" s="91">
        <f>'140°C'!C76</f>
        <v>0.193478286</v>
      </c>
    </row>
    <row r="99" spans="1:8">
      <c r="A99" s="86">
        <f>fossil!A77</f>
        <v>8877264</v>
      </c>
      <c r="B99" s="87">
        <f>fossil!C77</f>
        <v>3.4663875149508638E-2</v>
      </c>
      <c r="E99"/>
      <c r="F99"/>
      <c r="G99" s="90">
        <f>'140°C'!A77</f>
        <v>48</v>
      </c>
      <c r="H99" s="91">
        <f>'140°C'!C77</f>
        <v>0.17431175300000001</v>
      </c>
    </row>
    <row r="100" spans="1:8">
      <c r="A100" s="86">
        <f>fossil!A78</f>
        <v>8877264</v>
      </c>
      <c r="B100" s="87">
        <f>fossil!C78</f>
        <v>4.960685824806263E-2</v>
      </c>
      <c r="E100"/>
      <c r="F100"/>
      <c r="G100" s="90">
        <f>'140°C'!A78</f>
        <v>48</v>
      </c>
      <c r="H100" s="91">
        <f>'140°C'!C78</f>
        <v>0.186859411</v>
      </c>
    </row>
    <row r="101" spans="1:8">
      <c r="A101" s="86">
        <f>fossil!A79</f>
        <v>8877264</v>
      </c>
      <c r="B101" s="87">
        <f>fossil!C79</f>
        <v>4.8574109147171245E-2</v>
      </c>
      <c r="E101"/>
      <c r="F101"/>
      <c r="G101" s="90">
        <f>'140°C'!A79</f>
        <v>72</v>
      </c>
      <c r="H101" s="91">
        <f>'140°C'!C79</f>
        <v>0.17093149699999999</v>
      </c>
    </row>
    <row r="102" spans="1:8">
      <c r="A102" s="86">
        <f>fossil!A80</f>
        <v>8877264</v>
      </c>
      <c r="B102" s="87">
        <f>fossil!C80</f>
        <v>4.746642365120711E-2</v>
      </c>
      <c r="E102"/>
      <c r="F102"/>
      <c r="G102" s="90">
        <f>'140°C'!A80</f>
        <v>96</v>
      </c>
      <c r="H102" s="91">
        <f>'140°C'!C80</f>
        <v>0.17089570300000001</v>
      </c>
    </row>
    <row r="103" spans="1:8">
      <c r="A103" s="86">
        <f>fossil!A81</f>
        <v>8877264</v>
      </c>
      <c r="B103" s="87">
        <f>fossil!C81</f>
        <v>4.8534879428595447E-2</v>
      </c>
      <c r="E103"/>
      <c r="F103"/>
      <c r="G103" s="90">
        <f>'140°C'!A81</f>
        <v>96</v>
      </c>
      <c r="H103" s="91">
        <f>'140°C'!C81</f>
        <v>0.17959962500000001</v>
      </c>
    </row>
    <row r="104" spans="1:8">
      <c r="A104" s="86">
        <f>fossil!A82</f>
        <v>8877264</v>
      </c>
      <c r="B104" s="87">
        <f>fossil!C82</f>
        <v>4.8237372399081817E-2</v>
      </c>
      <c r="E104"/>
      <c r="F104"/>
      <c r="G104" s="90">
        <f>'140°C'!A82</f>
        <v>120</v>
      </c>
      <c r="H104" s="91">
        <f>'140°C'!C82</f>
        <v>0.17545496699999999</v>
      </c>
    </row>
    <row r="105" spans="1:8">
      <c r="A105" s="86">
        <f>fossil!A83</f>
        <v>5149164</v>
      </c>
      <c r="B105" s="87">
        <f>fossil!C83</f>
        <v>4.9663512463676403E-2</v>
      </c>
      <c r="E105"/>
      <c r="F105"/>
      <c r="G105" s="90">
        <f>'140°C'!A83</f>
        <v>120</v>
      </c>
      <c r="H105" s="91">
        <f>'140°C'!C83</f>
        <v>0.17251644399999999</v>
      </c>
    </row>
    <row r="106" spans="1:8">
      <c r="A106" s="86">
        <f>fossil!A84</f>
        <v>5149164</v>
      </c>
      <c r="B106" s="87">
        <f>fossil!C84</f>
        <v>4.9347286733233527E-2</v>
      </c>
      <c r="E106"/>
      <c r="F106"/>
      <c r="G106" s="90">
        <f>'140°C'!A84</f>
        <v>1</v>
      </c>
      <c r="H106" s="91">
        <f>'140°C'!C84</f>
        <v>4.7119056999999999E-2</v>
      </c>
    </row>
    <row r="107" spans="1:8">
      <c r="A107" s="86">
        <f>fossil!A85</f>
        <v>5149164</v>
      </c>
      <c r="B107" s="87">
        <f>fossil!C85</f>
        <v>4.7683343338738582E-2</v>
      </c>
      <c r="E107"/>
      <c r="F107"/>
      <c r="G107" s="90">
        <f>'140°C'!A85</f>
        <v>1</v>
      </c>
      <c r="H107" s="91">
        <f>'140°C'!C85</f>
        <v>5.3111390000000001E-2</v>
      </c>
    </row>
    <row r="108" spans="1:8">
      <c r="A108" s="86">
        <f>fossil!A86</f>
        <v>5149164</v>
      </c>
      <c r="B108" s="87">
        <f>fossil!C86</f>
        <v>4.8749457854346492E-2</v>
      </c>
      <c r="E108"/>
      <c r="F108"/>
      <c r="G108" s="90">
        <f>'140°C'!A86</f>
        <v>2</v>
      </c>
      <c r="H108" s="91">
        <f>'140°C'!C86</f>
        <v>6.0028841999999999E-2</v>
      </c>
    </row>
    <row r="109" spans="1:8">
      <c r="A109" s="86">
        <f>fossil!A87</f>
        <v>5149164</v>
      </c>
      <c r="B109" s="87">
        <f>fossil!C87</f>
        <v>5.006646375684972E-2</v>
      </c>
      <c r="E109"/>
      <c r="F109"/>
      <c r="G109" s="90">
        <f>'140°C'!A87</f>
        <v>2</v>
      </c>
      <c r="H109" s="91">
        <f>'140°C'!C87</f>
        <v>5.8679146000000001E-2</v>
      </c>
    </row>
    <row r="110" spans="1:8">
      <c r="A110" s="86">
        <f>fossil!A88</f>
        <v>5149164</v>
      </c>
      <c r="B110" s="87">
        <f>fossil!C88</f>
        <v>4.8564668285952947E-2</v>
      </c>
      <c r="E110"/>
      <c r="F110"/>
      <c r="G110" s="90">
        <f>'140°C'!A88</f>
        <v>4</v>
      </c>
      <c r="H110" s="91">
        <f>'140°C'!C88</f>
        <v>8.4880980999999994E-2</v>
      </c>
    </row>
    <row r="111" spans="1:8">
      <c r="A111" s="86">
        <f>fossil!A89</f>
        <v>4491264</v>
      </c>
      <c r="B111" s="87">
        <f>fossil!C89</f>
        <v>5.1260344331368023E-2</v>
      </c>
      <c r="E111"/>
      <c r="F111"/>
      <c r="G111" s="90">
        <f>'140°C'!A89</f>
        <v>4</v>
      </c>
      <c r="H111" s="91">
        <f>'140°C'!C89</f>
        <v>8.6425316000000002E-2</v>
      </c>
    </row>
    <row r="112" spans="1:8">
      <c r="A112" s="86">
        <f>fossil!A90</f>
        <v>4491264</v>
      </c>
      <c r="B112" s="87">
        <f>fossil!C90</f>
        <v>5.0045858797060097E-2</v>
      </c>
      <c r="E112"/>
      <c r="F112"/>
      <c r="G112" s="90">
        <f>'140°C'!A90</f>
        <v>6</v>
      </c>
      <c r="H112" s="91">
        <f>'140°C'!C90</f>
        <v>0.114252016</v>
      </c>
    </row>
    <row r="113" spans="1:9">
      <c r="A113" s="86">
        <f>fossil!A91</f>
        <v>4491264</v>
      </c>
      <c r="B113" s="87">
        <f>fossil!C91</f>
        <v>5.0524780981571968E-2</v>
      </c>
      <c r="E113"/>
      <c r="F113"/>
      <c r="G113" s="90">
        <f>'140°C'!A91</f>
        <v>6</v>
      </c>
      <c r="H113" s="91">
        <f>'140°C'!C91</f>
        <v>0.111678783</v>
      </c>
    </row>
    <row r="114" spans="1:9">
      <c r="A114" s="86">
        <f>fossil!A92</f>
        <v>4491264</v>
      </c>
      <c r="B114" s="87">
        <f>fossil!C92</f>
        <v>4.838697352708788E-2</v>
      </c>
      <c r="E114"/>
      <c r="F114"/>
      <c r="G114" s="90">
        <f>'140°C'!A92</f>
        <v>8</v>
      </c>
      <c r="H114" s="91">
        <f>'140°C'!C92</f>
        <v>0.13355673500000001</v>
      </c>
    </row>
    <row r="115" spans="1:9">
      <c r="A115" s="86">
        <f>fossil!A93</f>
        <v>4491264</v>
      </c>
      <c r="B115" s="87">
        <f>fossil!C93</f>
        <v>4.8081722045664792E-2</v>
      </c>
      <c r="E115"/>
      <c r="F115"/>
      <c r="G115" s="90">
        <f>'140°C'!A93</f>
        <v>8</v>
      </c>
      <c r="H115" s="91">
        <f>'140°C'!C93</f>
        <v>0.13286875500000001</v>
      </c>
    </row>
    <row r="116" spans="1:9">
      <c r="A116" s="86">
        <f>fossil!A94</f>
        <v>4491264</v>
      </c>
      <c r="B116" s="87">
        <f>fossil!C94</f>
        <v>5.059022701113669E-2</v>
      </c>
      <c r="E116"/>
      <c r="F116"/>
      <c r="G116" s="90">
        <f>'140°C'!A94</f>
        <v>24</v>
      </c>
      <c r="H116" s="91">
        <f>'140°C'!C94</f>
        <v>0.21253381800000001</v>
      </c>
    </row>
    <row r="117" spans="1:9">
      <c r="A117" s="86">
        <f>fossil!A95</f>
        <v>4491264</v>
      </c>
      <c r="B117" s="87">
        <f>fossil!C95</f>
        <v>4.7294779694150871E-2</v>
      </c>
      <c r="E117"/>
      <c r="F117"/>
      <c r="G117" s="90">
        <f>'140°C'!A95</f>
        <v>24</v>
      </c>
      <c r="H117" s="91">
        <f>'140°C'!C95</f>
        <v>0.21707881600000001</v>
      </c>
    </row>
    <row r="118" spans="1:9">
      <c r="A118" s="86">
        <f>fossil!A96</f>
        <v>4491264</v>
      </c>
      <c r="B118" s="87">
        <f>fossil!C96</f>
        <v>4.6426243981247665E-2</v>
      </c>
      <c r="E118"/>
      <c r="F118"/>
      <c r="G118" s="90">
        <f>'140°C'!A96</f>
        <v>48</v>
      </c>
      <c r="H118" s="91">
        <f>'140°C'!C96</f>
        <v>0.23517587200000001</v>
      </c>
    </row>
    <row r="119" spans="1:9">
      <c r="A119" s="86">
        <f>fossil!A97</f>
        <v>6464964</v>
      </c>
      <c r="B119" s="87">
        <f>fossil!C97</f>
        <v>4.3129796709572947E-2</v>
      </c>
      <c r="E119"/>
      <c r="F119"/>
      <c r="G119" s="90">
        <f>'140°C'!A97</f>
        <v>48</v>
      </c>
      <c r="H119" s="91">
        <f>'140°C'!C97</f>
        <v>0.22875394199999999</v>
      </c>
    </row>
    <row r="120" spans="1:9">
      <c r="A120" s="86">
        <f>fossil!A98</f>
        <v>6464964</v>
      </c>
      <c r="B120" s="87">
        <f>fossil!C98</f>
        <v>4.5520396723321359E-2</v>
      </c>
      <c r="E120"/>
      <c r="F120"/>
      <c r="G120" s="90">
        <f>'140°C'!A98</f>
        <v>48</v>
      </c>
      <c r="H120" s="91">
        <f>'140°C'!C98</f>
        <v>0.19944736599999999</v>
      </c>
    </row>
    <row r="121" spans="1:9">
      <c r="A121" s="86">
        <f>fossil!A99</f>
        <v>6464964</v>
      </c>
      <c r="B121" s="87">
        <f>fossil!C99</f>
        <v>5.1411591457777558E-2</v>
      </c>
      <c r="E121"/>
      <c r="F121"/>
      <c r="G121" s="90">
        <f>'140°C'!A99</f>
        <v>48</v>
      </c>
      <c r="H121" s="91">
        <f>'140°C'!C99</f>
        <v>0.19262839300000001</v>
      </c>
    </row>
    <row r="122" spans="1:9">
      <c r="A122" s="86">
        <f>fossil!A100</f>
        <v>6464964</v>
      </c>
      <c r="B122" s="87">
        <f>fossil!C100</f>
        <v>5.1882645182997095E-2</v>
      </c>
      <c r="E122"/>
      <c r="F122"/>
      <c r="G122" s="90">
        <f>'140°C'!A100</f>
        <v>72</v>
      </c>
      <c r="H122" s="91">
        <f>'140°C'!C100</f>
        <v>0.16904028600000001</v>
      </c>
    </row>
    <row r="123" spans="1:9">
      <c r="A123" s="86">
        <f>fossil!A101</f>
        <v>8877264</v>
      </c>
      <c r="B123" s="87">
        <f>fossil!C101</f>
        <v>4.8828799456524512E-2</v>
      </c>
      <c r="E123"/>
      <c r="F123"/>
      <c r="G123" s="90">
        <f>'140°C'!A101</f>
        <v>72</v>
      </c>
      <c r="H123" s="91">
        <f>'140°C'!C101</f>
        <v>0.19078578800000001</v>
      </c>
    </row>
    <row r="124" spans="1:9">
      <c r="A124" s="86">
        <f>fossil!A102</f>
        <v>8877264</v>
      </c>
      <c r="B124" s="87">
        <f>fossil!C102</f>
        <v>4.7841255534833219E-2</v>
      </c>
      <c r="E124"/>
      <c r="F124"/>
      <c r="G124" s="90">
        <f>'140°C'!A102</f>
        <v>96</v>
      </c>
      <c r="H124" s="91">
        <f>'140°C'!C102</f>
        <v>0.19257940800000001</v>
      </c>
    </row>
    <row r="125" spans="1:9">
      <c r="A125" s="86">
        <f>fossil!A103</f>
        <v>11508864</v>
      </c>
      <c r="B125" s="87">
        <f>fossil!C103</f>
        <v>4.055903992444318E-2</v>
      </c>
      <c r="E125"/>
      <c r="F125"/>
      <c r="G125" s="90">
        <f>'140°C'!A103</f>
        <v>96</v>
      </c>
      <c r="H125" s="91">
        <f>'140°C'!C103</f>
        <v>0.208576603</v>
      </c>
    </row>
    <row r="126" spans="1:9">
      <c r="A126" s="86">
        <f>fossil!A104</f>
        <v>11508864</v>
      </c>
      <c r="B126" s="87">
        <f>fossil!C104</f>
        <v>4.3560604912464301E-2</v>
      </c>
      <c r="E126"/>
      <c r="F126"/>
      <c r="G126" s="90">
        <f>'140°C'!A104</f>
        <v>120</v>
      </c>
      <c r="H126" s="91">
        <f>'140°C'!C104</f>
        <v>0.202570153</v>
      </c>
    </row>
    <row r="127" spans="1:9">
      <c r="A127" s="86">
        <f>fossil!A105</f>
        <v>11508864</v>
      </c>
      <c r="B127" s="87">
        <f>fossil!C105</f>
        <v>4.2961489185357499E-2</v>
      </c>
      <c r="E127"/>
      <c r="F127"/>
      <c r="G127" s="90">
        <f>'140°C'!A105</f>
        <v>120</v>
      </c>
      <c r="H127" s="91">
        <f>'140°C'!C105</f>
        <v>0.20002930999999999</v>
      </c>
    </row>
    <row r="128" spans="1:9">
      <c r="A128" s="86">
        <f>fossil!A106</f>
        <v>11508864</v>
      </c>
      <c r="B128" s="87">
        <f>fossil!C106</f>
        <v>4.380408500099893E-2</v>
      </c>
      <c r="E128"/>
      <c r="F128"/>
      <c r="G128"/>
      <c r="H128"/>
      <c r="I128"/>
    </row>
    <row r="129" spans="1:9">
      <c r="A129" s="86">
        <f>fossil!A107</f>
        <v>11508864</v>
      </c>
      <c r="B129" s="87">
        <f>fossil!C107</f>
        <v>4.1630649252737142E-2</v>
      </c>
      <c r="E129"/>
      <c r="F129"/>
      <c r="G129"/>
      <c r="H129"/>
      <c r="I129"/>
    </row>
    <row r="130" spans="1:9">
      <c r="A130" s="86">
        <f>fossil!A108</f>
        <v>11508864</v>
      </c>
      <c r="B130" s="87">
        <f>fossil!C108</f>
        <v>4.4190833465124056E-2</v>
      </c>
      <c r="E130"/>
      <c r="F130"/>
      <c r="G130"/>
      <c r="H130"/>
      <c r="I130"/>
    </row>
    <row r="131" spans="1:9">
      <c r="A131" s="86">
        <f>fossil!A109</f>
        <v>11508864</v>
      </c>
      <c r="B131" s="87">
        <f>fossil!C109</f>
        <v>4.185472836415291E-2</v>
      </c>
      <c r="E131"/>
      <c r="F131"/>
      <c r="G131"/>
      <c r="H131"/>
      <c r="I131"/>
    </row>
    <row r="132" spans="1:9">
      <c r="A132" s="86">
        <f>fossil!A110</f>
        <v>11508864</v>
      </c>
      <c r="B132" s="87">
        <f>fossil!C110</f>
        <v>3.7095217085746868E-2</v>
      </c>
      <c r="E132"/>
      <c r="F132"/>
      <c r="G132"/>
      <c r="H132"/>
      <c r="I132"/>
    </row>
    <row r="133" spans="1:9">
      <c r="A133" s="86">
        <f>fossil!A111</f>
        <v>11508864</v>
      </c>
      <c r="B133" s="87">
        <f>fossil!C111</f>
        <v>3.908070091833863E-2</v>
      </c>
      <c r="E133"/>
      <c r="F133"/>
      <c r="G133"/>
      <c r="H133"/>
      <c r="I133"/>
    </row>
    <row r="134" spans="1:9">
      <c r="A134" s="86">
        <f>fossil!A112</f>
        <v>10631664</v>
      </c>
      <c r="B134" s="87">
        <f>fossil!C112</f>
        <v>4.5576114548765152E-2</v>
      </c>
      <c r="E134"/>
      <c r="F134"/>
      <c r="G134"/>
      <c r="H134"/>
      <c r="I134"/>
    </row>
    <row r="135" spans="1:9">
      <c r="A135" s="86">
        <f>fossil!A113</f>
        <v>9315864</v>
      </c>
      <c r="B135" s="87">
        <f>fossil!C113</f>
        <v>4.6489212406490357E-2</v>
      </c>
      <c r="E135"/>
      <c r="F135"/>
      <c r="G135"/>
      <c r="H135"/>
      <c r="I135"/>
    </row>
    <row r="136" spans="1:9">
      <c r="A136" s="86">
        <f>fossil!A114</f>
        <v>9315864</v>
      </c>
      <c r="B136" s="87">
        <f>fossil!C114</f>
        <v>4.3890318181462377E-2</v>
      </c>
      <c r="E136"/>
      <c r="F136"/>
      <c r="G136"/>
      <c r="H136"/>
      <c r="I136"/>
    </row>
    <row r="137" spans="1:9">
      <c r="A137" s="86">
        <f>fossil!A115</f>
        <v>9201828</v>
      </c>
      <c r="B137" s="87">
        <f>fossil!C115</f>
        <v>4.6964022320754813E-2</v>
      </c>
      <c r="E137"/>
      <c r="F137"/>
      <c r="G137"/>
      <c r="H137"/>
      <c r="I137"/>
    </row>
    <row r="138" spans="1:9">
      <c r="A138" s="86">
        <f>fossil!A116</f>
        <v>9315864</v>
      </c>
      <c r="B138" s="87">
        <f>fossil!C116</f>
        <v>4.4543606962446018E-2</v>
      </c>
      <c r="E138"/>
      <c r="F138"/>
      <c r="G138"/>
      <c r="H138"/>
      <c r="I138"/>
    </row>
    <row r="139" spans="1:9">
      <c r="A139" s="86">
        <f>fossil!A117</f>
        <v>9315864</v>
      </c>
      <c r="B139" s="87">
        <f>fossil!C117</f>
        <v>4.9943983266830493E-2</v>
      </c>
      <c r="E139"/>
      <c r="F139"/>
      <c r="G139"/>
      <c r="H139"/>
      <c r="I139"/>
    </row>
    <row r="140" spans="1:9">
      <c r="A140" s="86">
        <f>fossil!A118</f>
        <v>9315864</v>
      </c>
      <c r="B140" s="87">
        <f>fossil!C118</f>
        <v>4.3719608330877402E-2</v>
      </c>
      <c r="E140"/>
      <c r="F140"/>
      <c r="G140"/>
      <c r="H140"/>
      <c r="I140"/>
    </row>
    <row r="141" spans="1:9">
      <c r="A141"/>
      <c r="B141"/>
      <c r="E141"/>
      <c r="F141"/>
      <c r="G141"/>
      <c r="H141"/>
      <c r="I141"/>
    </row>
    <row r="142" spans="1:9">
      <c r="A142"/>
      <c r="B142"/>
    </row>
    <row r="143" spans="1:9">
      <c r="A143"/>
      <c r="B143"/>
    </row>
    <row r="145" spans="1:28">
      <c r="A145" s="2"/>
    </row>
    <row r="146" spans="1:28">
      <c r="B146" s="22">
        <f>Z4</f>
        <v>9.9999999999999995E-7</v>
      </c>
      <c r="C146"/>
      <c r="D146"/>
      <c r="E146"/>
      <c r="F146"/>
      <c r="G146"/>
      <c r="I146" s="58">
        <f>AA4</f>
        <v>0.02</v>
      </c>
      <c r="J146"/>
      <c r="K146"/>
      <c r="L146"/>
      <c r="M146"/>
      <c r="N146"/>
      <c r="O146" s="16"/>
      <c r="P146" s="17">
        <v>1</v>
      </c>
      <c r="Q146"/>
      <c r="R146"/>
      <c r="S146"/>
      <c r="T146"/>
      <c r="U146"/>
      <c r="V146" s="16"/>
      <c r="W146" s="59">
        <f>AC4</f>
        <v>27</v>
      </c>
    </row>
    <row r="147" spans="1:28">
      <c r="A147" s="97" t="s">
        <v>35</v>
      </c>
      <c r="B147" s="97" t="s">
        <v>14</v>
      </c>
      <c r="C147"/>
      <c r="D147"/>
      <c r="E147"/>
      <c r="F147"/>
      <c r="G147"/>
      <c r="H147" s="97" t="s">
        <v>35</v>
      </c>
      <c r="I147" s="98" t="s">
        <v>1</v>
      </c>
      <c r="J147"/>
      <c r="K147"/>
      <c r="L147"/>
      <c r="M147"/>
      <c r="N147"/>
      <c r="O147" s="97" t="s">
        <v>35</v>
      </c>
      <c r="P147" s="97" t="s">
        <v>2</v>
      </c>
      <c r="Q147"/>
      <c r="R147"/>
      <c r="S147"/>
      <c r="T147"/>
      <c r="U147"/>
      <c r="V147" s="97" t="s">
        <v>35</v>
      </c>
      <c r="W147" s="97" t="s">
        <v>3</v>
      </c>
    </row>
    <row r="148" spans="1:28">
      <c r="A148" s="99">
        <f t="shared" ref="A148:A179" si="12">LOG(A25*B$146)</f>
        <v>0.90309346133390145</v>
      </c>
      <c r="B148" s="130">
        <f>B25</f>
        <v>0.18326685031836748</v>
      </c>
      <c r="C148" s="138" t="str">
        <f>fossil!J3</f>
        <v>2895ave</v>
      </c>
      <c r="D148" s="138" t="str">
        <f>fossil!K3</f>
        <v>RKH</v>
      </c>
      <c r="E148" s="138">
        <f>fossil!L3</f>
        <v>1</v>
      </c>
      <c r="F148" s="138" t="str">
        <f>fossil!M3</f>
        <v>H316</v>
      </c>
      <c r="G148" s="138">
        <f>fossil!N3</f>
        <v>0</v>
      </c>
      <c r="H148" s="51">
        <v>-1</v>
      </c>
      <c r="I148" s="106">
        <f>D25</f>
        <v>4.4849737000000001E-2</v>
      </c>
      <c r="J148">
        <f>'80°C'!J3</f>
        <v>2588</v>
      </c>
      <c r="K148">
        <f>'80°C'!K3</f>
        <v>0</v>
      </c>
      <c r="L148">
        <f>'80°C'!L3</f>
        <v>0</v>
      </c>
      <c r="M148" t="str">
        <f>'80°C'!M3</f>
        <v>G483</v>
      </c>
      <c r="N148" t="str">
        <f>'80°C'!N3</f>
        <v>NA</v>
      </c>
      <c r="O148" s="51">
        <v>-1</v>
      </c>
      <c r="P148" s="103">
        <f>F25</f>
        <v>4.4849737000000001E-2</v>
      </c>
      <c r="Q148">
        <f>'110°C'!J3</f>
        <v>2588</v>
      </c>
      <c r="R148">
        <f>'110°C'!K3</f>
        <v>0</v>
      </c>
      <c r="S148">
        <f>'110°C'!L3</f>
        <v>0</v>
      </c>
      <c r="T148" t="str">
        <f>'110°C'!M3</f>
        <v>G483</v>
      </c>
      <c r="U148" t="str">
        <f>'110°C'!N3</f>
        <v>NA</v>
      </c>
      <c r="V148" s="51">
        <v>-1</v>
      </c>
      <c r="W148" s="104">
        <f>H25</f>
        <v>4.4849737000000001E-2</v>
      </c>
      <c r="X148" s="41">
        <f>'140°C'!J3</f>
        <v>2588</v>
      </c>
      <c r="Y148" s="41">
        <f>'140°C'!K3</f>
        <v>0</v>
      </c>
      <c r="Z148" s="41">
        <f>'140°C'!L3</f>
        <v>0</v>
      </c>
      <c r="AA148" s="41" t="str">
        <f>'140°C'!M3</f>
        <v>G483</v>
      </c>
      <c r="AB148" s="41" t="str">
        <f>'140°C'!N3</f>
        <v>NA</v>
      </c>
    </row>
    <row r="149" spans="1:28">
      <c r="A149" s="99">
        <f t="shared" si="12"/>
        <v>0.90309346133390145</v>
      </c>
      <c r="B149" s="130">
        <f t="shared" ref="B149:B193" si="13">B26</f>
        <v>8.9553833524892199E-2</v>
      </c>
      <c r="C149" s="138">
        <f>fossil!J4</f>
        <v>3960</v>
      </c>
      <c r="D149" s="138" t="str">
        <f>fossil!K4</f>
        <v>RKH</v>
      </c>
      <c r="E149" s="138">
        <f>fossil!L4</f>
        <v>1</v>
      </c>
      <c r="F149" s="138" t="str">
        <f>fossil!M4</f>
        <v>G483</v>
      </c>
      <c r="G149" s="138">
        <f>fossil!N4</f>
        <v>0</v>
      </c>
      <c r="H149" s="51">
        <v>-1</v>
      </c>
      <c r="I149" s="106">
        <f>D26</f>
        <v>4.4681327E-2</v>
      </c>
      <c r="J149">
        <f>'80°C'!J4</f>
        <v>2588</v>
      </c>
      <c r="K149">
        <f>'80°C'!K4</f>
        <v>0</v>
      </c>
      <c r="L149">
        <f>'80°C'!L4</f>
        <v>0</v>
      </c>
      <c r="M149" t="str">
        <f>'80°C'!M4</f>
        <v>G483</v>
      </c>
      <c r="N149" t="str">
        <f>'80°C'!N4</f>
        <v>NA</v>
      </c>
      <c r="O149" s="51">
        <v>-1</v>
      </c>
      <c r="P149" s="103">
        <f>F26</f>
        <v>4.4681327E-2</v>
      </c>
      <c r="Q149">
        <f>'110°C'!J4</f>
        <v>2588</v>
      </c>
      <c r="R149">
        <f>'110°C'!K4</f>
        <v>0</v>
      </c>
      <c r="S149">
        <f>'110°C'!L4</f>
        <v>0</v>
      </c>
      <c r="T149" t="str">
        <f>'110°C'!M4</f>
        <v>G483</v>
      </c>
      <c r="U149" t="str">
        <f>'110°C'!N4</f>
        <v>NA</v>
      </c>
      <c r="V149" s="51">
        <v>-1</v>
      </c>
      <c r="W149" s="104">
        <f>H26</f>
        <v>4.4681327E-2</v>
      </c>
      <c r="X149" s="41">
        <f>'140°C'!J4</f>
        <v>2588</v>
      </c>
      <c r="Y149" s="41">
        <f>'140°C'!K4</f>
        <v>0</v>
      </c>
      <c r="Z149" s="41">
        <f>'140°C'!L4</f>
        <v>0</v>
      </c>
      <c r="AA149" s="41" t="str">
        <f>'140°C'!M4</f>
        <v>G483</v>
      </c>
      <c r="AB149" s="41" t="str">
        <f>'140°C'!N4</f>
        <v>NA</v>
      </c>
    </row>
    <row r="150" spans="1:28">
      <c r="A150" s="99">
        <f t="shared" si="12"/>
        <v>0.90309346133390145</v>
      </c>
      <c r="B150" s="100">
        <f t="shared" si="13"/>
        <v>4.6528921587875291E-2</v>
      </c>
      <c r="C150">
        <f>fossil!J5</f>
        <v>3961</v>
      </c>
      <c r="D150" t="str">
        <f>fossil!K5</f>
        <v>RKH</v>
      </c>
      <c r="E150">
        <f>fossil!L5</f>
        <v>1</v>
      </c>
      <c r="F150" t="str">
        <f>fossil!M5</f>
        <v>G483</v>
      </c>
      <c r="G150">
        <f>fossil!N5</f>
        <v>0</v>
      </c>
      <c r="H150" s="51">
        <v>-1</v>
      </c>
      <c r="I150" s="106">
        <f t="shared" ref="I150:I159" si="14">D29</f>
        <v>4.0197812999999999E-2</v>
      </c>
      <c r="J150">
        <f>'80°C'!J7</f>
        <v>2589</v>
      </c>
      <c r="K150">
        <f>'80°C'!K7</f>
        <v>0</v>
      </c>
      <c r="L150">
        <f>'80°C'!L7</f>
        <v>0</v>
      </c>
      <c r="M150" t="str">
        <f>'80°C'!M7</f>
        <v>H402</v>
      </c>
      <c r="N150" t="str">
        <f>'80°C'!N7</f>
        <v>NA</v>
      </c>
      <c r="O150" s="51">
        <v>-1</v>
      </c>
      <c r="P150" s="103">
        <f t="shared" ref="P150:P159" si="15">F29</f>
        <v>4.0197812999999999E-2</v>
      </c>
      <c r="Q150">
        <f>'110°C'!J7</f>
        <v>2589</v>
      </c>
      <c r="R150">
        <f>'110°C'!K7</f>
        <v>0</v>
      </c>
      <c r="S150">
        <f>'110°C'!L7</f>
        <v>0</v>
      </c>
      <c r="T150" t="str">
        <f>'110°C'!M7</f>
        <v>H402</v>
      </c>
      <c r="U150" t="str">
        <f>'110°C'!N7</f>
        <v>NA</v>
      </c>
      <c r="V150" s="51">
        <v>-1</v>
      </c>
      <c r="W150" s="104">
        <f t="shared" ref="W150:W159" si="16">H29</f>
        <v>4.0197812999999999E-2</v>
      </c>
      <c r="X150" s="41">
        <f>'140°C'!J7</f>
        <v>2589</v>
      </c>
      <c r="Y150" s="41">
        <f>'140°C'!K7</f>
        <v>0</v>
      </c>
      <c r="Z150" s="41">
        <f>'140°C'!L7</f>
        <v>0</v>
      </c>
      <c r="AA150" s="41" t="str">
        <f>'140°C'!M7</f>
        <v>H402</v>
      </c>
      <c r="AB150" s="41" t="str">
        <f>'140°C'!N7</f>
        <v>NA</v>
      </c>
    </row>
    <row r="151" spans="1:28">
      <c r="A151" s="99">
        <f t="shared" si="12"/>
        <v>0.79557861664234164</v>
      </c>
      <c r="B151" s="100">
        <f t="shared" si="13"/>
        <v>6.1054490307335965E-2</v>
      </c>
      <c r="C151" t="str">
        <f>fossil!J6</f>
        <v>2896ave</v>
      </c>
      <c r="D151" t="str">
        <f>fossil!K6</f>
        <v>RKH</v>
      </c>
      <c r="E151">
        <f>fossil!L6</f>
        <v>2</v>
      </c>
      <c r="F151" t="str">
        <f>fossil!M6</f>
        <v>H316</v>
      </c>
      <c r="G151">
        <f>fossil!N6</f>
        <v>0</v>
      </c>
      <c r="H151" s="51">
        <v>-1</v>
      </c>
      <c r="I151" s="106">
        <f t="shared" si="14"/>
        <v>4.1653444999999997E-2</v>
      </c>
      <c r="J151">
        <f>'80°C'!J8</f>
        <v>2589</v>
      </c>
      <c r="K151">
        <f>'80°C'!K8</f>
        <v>0</v>
      </c>
      <c r="L151">
        <f>'80°C'!L8</f>
        <v>0</v>
      </c>
      <c r="M151" t="str">
        <f>'80°C'!M8</f>
        <v>H402</v>
      </c>
      <c r="N151" t="str">
        <f>'80°C'!N8</f>
        <v>NA</v>
      </c>
      <c r="O151" s="51">
        <v>-1</v>
      </c>
      <c r="P151" s="103">
        <f t="shared" si="15"/>
        <v>4.1653444999999997E-2</v>
      </c>
      <c r="Q151">
        <f>'110°C'!J8</f>
        <v>2589</v>
      </c>
      <c r="R151">
        <f>'110°C'!K8</f>
        <v>0</v>
      </c>
      <c r="S151">
        <f>'110°C'!L8</f>
        <v>0</v>
      </c>
      <c r="T151" t="str">
        <f>'110°C'!M8</f>
        <v>H402</v>
      </c>
      <c r="U151" t="str">
        <f>'110°C'!N8</f>
        <v>NA</v>
      </c>
      <c r="V151" s="51">
        <v>-1</v>
      </c>
      <c r="W151" s="104">
        <f t="shared" si="16"/>
        <v>4.1653444999999997E-2</v>
      </c>
      <c r="X151" s="41">
        <f>'140°C'!J8</f>
        <v>2589</v>
      </c>
      <c r="Y151" s="41">
        <f>'140°C'!K8</f>
        <v>0</v>
      </c>
      <c r="Z151" s="41">
        <f>'140°C'!L8</f>
        <v>0</v>
      </c>
      <c r="AA151" s="41" t="str">
        <f>'140°C'!M8</f>
        <v>H402</v>
      </c>
      <c r="AB151" s="41" t="str">
        <f>'140°C'!N8</f>
        <v>NA</v>
      </c>
    </row>
    <row r="152" spans="1:28">
      <c r="A152" s="99">
        <f t="shared" si="12"/>
        <v>0.79557861664234164</v>
      </c>
      <c r="B152" s="100">
        <f t="shared" si="13"/>
        <v>4.6827904966548747E-2</v>
      </c>
      <c r="C152" t="str">
        <f>fossil!J7</f>
        <v>2897ave</v>
      </c>
      <c r="D152" t="str">
        <f>fossil!K7</f>
        <v>RKH</v>
      </c>
      <c r="E152">
        <f>fossil!L7</f>
        <v>2</v>
      </c>
      <c r="F152" t="str">
        <f>fossil!M7</f>
        <v>H316</v>
      </c>
      <c r="G152">
        <f>fossil!N7</f>
        <v>0</v>
      </c>
      <c r="H152" s="51">
        <v>-1</v>
      </c>
      <c r="I152" s="106">
        <f t="shared" si="14"/>
        <v>4.5677704999999999E-2</v>
      </c>
      <c r="J152">
        <f>'80°C'!J9</f>
        <v>4126</v>
      </c>
      <c r="K152">
        <f>'80°C'!K9</f>
        <v>0</v>
      </c>
      <c r="L152">
        <f>'80°C'!L9</f>
        <v>0</v>
      </c>
      <c r="M152" t="str">
        <f>'80°C'!M9</f>
        <v>G483</v>
      </c>
      <c r="N152" t="str">
        <f>'80°C'!N9</f>
        <v>NA</v>
      </c>
      <c r="O152" s="51">
        <v>-1</v>
      </c>
      <c r="P152" s="103">
        <f t="shared" si="15"/>
        <v>4.5677704999999999E-2</v>
      </c>
      <c r="Q152">
        <f>'110°C'!J9</f>
        <v>4126</v>
      </c>
      <c r="R152">
        <f>'110°C'!K9</f>
        <v>0</v>
      </c>
      <c r="S152">
        <f>'110°C'!L9</f>
        <v>0</v>
      </c>
      <c r="T152" t="str">
        <f>'110°C'!M9</f>
        <v>G483</v>
      </c>
      <c r="U152" t="str">
        <f>'110°C'!N9</f>
        <v>NA</v>
      </c>
      <c r="V152" s="51">
        <v>-1</v>
      </c>
      <c r="W152" s="104">
        <f t="shared" si="16"/>
        <v>4.5677704999999999E-2</v>
      </c>
      <c r="X152" s="41">
        <f>'140°C'!J9</f>
        <v>4126</v>
      </c>
      <c r="Y152" s="41">
        <f>'140°C'!K9</f>
        <v>0</v>
      </c>
      <c r="Z152" s="41">
        <f>'140°C'!L9</f>
        <v>0</v>
      </c>
      <c r="AA152" s="41" t="str">
        <f>'140°C'!M9</f>
        <v>G483</v>
      </c>
      <c r="AB152" s="41" t="str">
        <f>'140°C'!N9</f>
        <v>NA</v>
      </c>
    </row>
    <row r="153" spans="1:28">
      <c r="A153" s="99">
        <f t="shared" si="12"/>
        <v>0.79557861664234164</v>
      </c>
      <c r="B153" s="100">
        <f t="shared" si="13"/>
        <v>5.7628157447959724E-2</v>
      </c>
      <c r="C153" t="str">
        <f>fossil!J8</f>
        <v>2898ave</v>
      </c>
      <c r="D153" t="str">
        <f>fossil!K8</f>
        <v>RKH</v>
      </c>
      <c r="E153">
        <f>fossil!L8</f>
        <v>2</v>
      </c>
      <c r="F153" t="str">
        <f>fossil!M8</f>
        <v>H316</v>
      </c>
      <c r="G153">
        <f>fossil!N8</f>
        <v>0</v>
      </c>
      <c r="H153" s="51">
        <v>-1</v>
      </c>
      <c r="I153" s="106">
        <f t="shared" si="14"/>
        <v>4.4614048000000003E-2</v>
      </c>
      <c r="J153">
        <f>'80°C'!J10</f>
        <v>4126</v>
      </c>
      <c r="K153">
        <f>'80°C'!K10</f>
        <v>0</v>
      </c>
      <c r="L153">
        <f>'80°C'!L10</f>
        <v>0</v>
      </c>
      <c r="M153" t="str">
        <f>'80°C'!M10</f>
        <v>G483</v>
      </c>
      <c r="N153" t="str">
        <f>'80°C'!N10</f>
        <v>NA</v>
      </c>
      <c r="O153" s="51">
        <v>-1</v>
      </c>
      <c r="P153" s="103">
        <f t="shared" si="15"/>
        <v>4.4614048000000003E-2</v>
      </c>
      <c r="Q153">
        <f>'110°C'!J10</f>
        <v>4126</v>
      </c>
      <c r="R153">
        <f>'110°C'!K10</f>
        <v>0</v>
      </c>
      <c r="S153">
        <f>'110°C'!L10</f>
        <v>0</v>
      </c>
      <c r="T153" t="str">
        <f>'110°C'!M10</f>
        <v>G483</v>
      </c>
      <c r="U153" t="str">
        <f>'110°C'!N10</f>
        <v>NA</v>
      </c>
      <c r="V153" s="51">
        <v>-1</v>
      </c>
      <c r="W153" s="104">
        <f t="shared" si="16"/>
        <v>4.4614048000000003E-2</v>
      </c>
      <c r="X153" s="41">
        <f>'140°C'!J10</f>
        <v>4126</v>
      </c>
      <c r="Y153" s="41">
        <f>'140°C'!K10</f>
        <v>0</v>
      </c>
      <c r="Z153" s="41">
        <f>'140°C'!L10</f>
        <v>0</v>
      </c>
      <c r="AA153" s="41" t="str">
        <f>'140°C'!M10</f>
        <v>G483</v>
      </c>
      <c r="AB153" s="41" t="str">
        <f>'140°C'!N10</f>
        <v>NA</v>
      </c>
    </row>
    <row r="154" spans="1:28">
      <c r="A154" s="99">
        <f t="shared" si="12"/>
        <v>0.79557861664234164</v>
      </c>
      <c r="B154" s="100">
        <f t="shared" si="13"/>
        <v>5.9685776475165313E-2</v>
      </c>
      <c r="C154" t="str">
        <f>fossil!J9</f>
        <v>2899ave</v>
      </c>
      <c r="D154" t="str">
        <f>fossil!K9</f>
        <v>RKH</v>
      </c>
      <c r="E154">
        <f>fossil!L9</f>
        <v>2</v>
      </c>
      <c r="F154" t="str">
        <f>fossil!M9</f>
        <v>H316</v>
      </c>
      <c r="G154">
        <f>fossil!N9</f>
        <v>0</v>
      </c>
      <c r="H154" s="51">
        <v>-1</v>
      </c>
      <c r="I154" s="106">
        <f t="shared" si="14"/>
        <v>4.0443713999999999E-2</v>
      </c>
      <c r="J154">
        <f>'80°C'!J11</f>
        <v>4126</v>
      </c>
      <c r="K154">
        <f>'80°C'!K11</f>
        <v>0</v>
      </c>
      <c r="L154">
        <f>'80°C'!L11</f>
        <v>0</v>
      </c>
      <c r="M154" t="str">
        <f>'80°C'!M11</f>
        <v>H398</v>
      </c>
      <c r="N154" t="str">
        <f>'80°C'!N11</f>
        <v>NA</v>
      </c>
      <c r="O154" s="51">
        <v>-1</v>
      </c>
      <c r="P154" s="103">
        <f t="shared" si="15"/>
        <v>4.0443713999999999E-2</v>
      </c>
      <c r="Q154">
        <f>'110°C'!J11</f>
        <v>4126</v>
      </c>
      <c r="R154">
        <f>'110°C'!K11</f>
        <v>0</v>
      </c>
      <c r="S154">
        <f>'110°C'!L11</f>
        <v>0</v>
      </c>
      <c r="T154" t="str">
        <f>'110°C'!M11</f>
        <v>H398</v>
      </c>
      <c r="U154" t="str">
        <f>'110°C'!N11</f>
        <v>NA</v>
      </c>
      <c r="V154" s="51">
        <v>-1</v>
      </c>
      <c r="W154" s="104">
        <f t="shared" si="16"/>
        <v>4.0443713999999999E-2</v>
      </c>
      <c r="X154" s="41">
        <f>'140°C'!J11</f>
        <v>4126</v>
      </c>
      <c r="Y154" s="41">
        <f>'140°C'!K11</f>
        <v>0</v>
      </c>
      <c r="Z154" s="41">
        <f>'140°C'!L11</f>
        <v>0</v>
      </c>
      <c r="AA154" s="41" t="str">
        <f>'140°C'!M11</f>
        <v>H398</v>
      </c>
      <c r="AB154" s="41" t="str">
        <f>'140°C'!N11</f>
        <v>NA</v>
      </c>
    </row>
    <row r="155" spans="1:28">
      <c r="A155" s="99">
        <f t="shared" si="12"/>
        <v>0.79557861664234164</v>
      </c>
      <c r="B155" s="100">
        <f t="shared" si="13"/>
        <v>6.0703969218013021E-2</v>
      </c>
      <c r="C155" t="str">
        <f>fossil!J10</f>
        <v>2901ave</v>
      </c>
      <c r="D155" t="str">
        <f>fossil!K10</f>
        <v>RKH</v>
      </c>
      <c r="E155">
        <f>fossil!L10</f>
        <v>2</v>
      </c>
      <c r="F155" t="str">
        <f>fossil!M10</f>
        <v>H316</v>
      </c>
      <c r="G155">
        <f>fossil!N10</f>
        <v>0</v>
      </c>
      <c r="H155" s="51">
        <v>-1</v>
      </c>
      <c r="I155" s="106">
        <f t="shared" si="14"/>
        <v>4.0099660000000002E-2</v>
      </c>
      <c r="J155">
        <f>'80°C'!J12</f>
        <v>4126</v>
      </c>
      <c r="K155">
        <f>'80°C'!K12</f>
        <v>0</v>
      </c>
      <c r="L155">
        <f>'80°C'!L12</f>
        <v>0</v>
      </c>
      <c r="M155" t="str">
        <f>'80°C'!M12</f>
        <v>H398</v>
      </c>
      <c r="N155" t="str">
        <f>'80°C'!N12</f>
        <v>NA</v>
      </c>
      <c r="O155" s="51">
        <v>-1</v>
      </c>
      <c r="P155" s="103">
        <f t="shared" si="15"/>
        <v>4.0099660000000002E-2</v>
      </c>
      <c r="Q155">
        <f>'110°C'!J12</f>
        <v>4126</v>
      </c>
      <c r="R155">
        <f>'110°C'!K12</f>
        <v>0</v>
      </c>
      <c r="S155">
        <f>'110°C'!L12</f>
        <v>0</v>
      </c>
      <c r="T155" t="str">
        <f>'110°C'!M12</f>
        <v>H398</v>
      </c>
      <c r="U155" t="str">
        <f>'110°C'!N12</f>
        <v>NA</v>
      </c>
      <c r="V155" s="51">
        <v>-1</v>
      </c>
      <c r="W155" s="104">
        <f t="shared" si="16"/>
        <v>4.0099660000000002E-2</v>
      </c>
      <c r="X155" s="41">
        <f>'140°C'!J12</f>
        <v>4126</v>
      </c>
      <c r="Y155" s="41">
        <f>'140°C'!K12</f>
        <v>0</v>
      </c>
      <c r="Z155" s="41">
        <f>'140°C'!L12</f>
        <v>0</v>
      </c>
      <c r="AA155" s="41" t="str">
        <f>'140°C'!M12</f>
        <v>H398</v>
      </c>
      <c r="AB155" s="41" t="str">
        <f>'140°C'!N12</f>
        <v>NA</v>
      </c>
    </row>
    <row r="156" spans="1:28">
      <c r="A156" s="99">
        <f t="shared" si="12"/>
        <v>0.79557861664234164</v>
      </c>
      <c r="B156" s="100">
        <f t="shared" si="13"/>
        <v>5.4479236580176213E-2</v>
      </c>
      <c r="C156">
        <f>fossil!J11</f>
        <v>3962</v>
      </c>
      <c r="D156" t="str">
        <f>fossil!K11</f>
        <v>RKH</v>
      </c>
      <c r="E156">
        <f>fossil!L11</f>
        <v>2</v>
      </c>
      <c r="F156" t="str">
        <f>fossil!M11</f>
        <v>G483</v>
      </c>
      <c r="G156">
        <f>fossil!N11</f>
        <v>0</v>
      </c>
      <c r="H156" s="51">
        <v>-1</v>
      </c>
      <c r="I156" s="106">
        <f t="shared" si="14"/>
        <v>4.4775853999999997E-2</v>
      </c>
      <c r="J156">
        <f>'80°C'!J13</f>
        <v>4129</v>
      </c>
      <c r="K156">
        <f>'80°C'!K13</f>
        <v>0</v>
      </c>
      <c r="L156">
        <f>'80°C'!L13</f>
        <v>0</v>
      </c>
      <c r="M156" t="str">
        <f>'80°C'!M13</f>
        <v>G483</v>
      </c>
      <c r="N156" t="str">
        <f>'80°C'!N13</f>
        <v>NA</v>
      </c>
      <c r="O156" s="51">
        <v>-1</v>
      </c>
      <c r="P156" s="103">
        <f t="shared" si="15"/>
        <v>4.4775853999999997E-2</v>
      </c>
      <c r="Q156">
        <f>'110°C'!J13</f>
        <v>4129</v>
      </c>
      <c r="R156">
        <f>'110°C'!K13</f>
        <v>0</v>
      </c>
      <c r="S156">
        <f>'110°C'!L13</f>
        <v>0</v>
      </c>
      <c r="T156" t="str">
        <f>'110°C'!M13</f>
        <v>G483</v>
      </c>
      <c r="U156" t="str">
        <f>'110°C'!N13</f>
        <v>NA</v>
      </c>
      <c r="V156" s="51">
        <v>-1</v>
      </c>
      <c r="W156" s="104">
        <f t="shared" si="16"/>
        <v>4.4775853999999997E-2</v>
      </c>
      <c r="X156" s="41">
        <f>'140°C'!J13</f>
        <v>4129</v>
      </c>
      <c r="Y156" s="41">
        <f>'140°C'!K13</f>
        <v>0</v>
      </c>
      <c r="Z156" s="41">
        <f>'140°C'!L13</f>
        <v>0</v>
      </c>
      <c r="AA156" s="41" t="str">
        <f>'140°C'!M13</f>
        <v>G483</v>
      </c>
      <c r="AB156" s="41" t="str">
        <f>'140°C'!N13</f>
        <v>NA</v>
      </c>
    </row>
    <row r="157" spans="1:28">
      <c r="A157" s="99">
        <f t="shared" si="12"/>
        <v>0.79557861664234164</v>
      </c>
      <c r="B157" s="100">
        <f t="shared" si="13"/>
        <v>5.0728832524305448E-2</v>
      </c>
      <c r="C157">
        <f>fossil!J12</f>
        <v>3963</v>
      </c>
      <c r="D157" t="str">
        <f>fossil!K12</f>
        <v>RKH</v>
      </c>
      <c r="E157">
        <f>fossil!L12</f>
        <v>2</v>
      </c>
      <c r="F157" t="str">
        <f>fossil!M12</f>
        <v>G483</v>
      </c>
      <c r="G157">
        <f>fossil!N12</f>
        <v>0</v>
      </c>
      <c r="H157" s="51">
        <v>-1</v>
      </c>
      <c r="I157" s="106">
        <f t="shared" si="14"/>
        <v>4.5677998999999997E-2</v>
      </c>
      <c r="J157">
        <f>'80°C'!J14</f>
        <v>4129</v>
      </c>
      <c r="K157">
        <f>'80°C'!K14</f>
        <v>0</v>
      </c>
      <c r="L157">
        <f>'80°C'!L14</f>
        <v>0</v>
      </c>
      <c r="M157" t="str">
        <f>'80°C'!M14</f>
        <v>G483</v>
      </c>
      <c r="N157" t="str">
        <f>'80°C'!N14</f>
        <v>NA</v>
      </c>
      <c r="O157" s="51">
        <v>-1</v>
      </c>
      <c r="P157" s="103">
        <f t="shared" si="15"/>
        <v>4.5677998999999997E-2</v>
      </c>
      <c r="Q157">
        <f>'110°C'!J14</f>
        <v>4129</v>
      </c>
      <c r="R157">
        <f>'110°C'!K14</f>
        <v>0</v>
      </c>
      <c r="S157">
        <f>'110°C'!L14</f>
        <v>0</v>
      </c>
      <c r="T157" t="str">
        <f>'110°C'!M14</f>
        <v>G483</v>
      </c>
      <c r="U157" t="str">
        <f>'110°C'!N14</f>
        <v>NA</v>
      </c>
      <c r="V157" s="51">
        <v>-1</v>
      </c>
      <c r="W157" s="104">
        <f t="shared" si="16"/>
        <v>4.5677998999999997E-2</v>
      </c>
      <c r="X157" s="41">
        <f>'140°C'!J14</f>
        <v>4129</v>
      </c>
      <c r="Y157" s="41">
        <f>'140°C'!K14</f>
        <v>0</v>
      </c>
      <c r="Z157" s="41">
        <f>'140°C'!L14</f>
        <v>0</v>
      </c>
      <c r="AA157" s="41" t="str">
        <f>'140°C'!M14</f>
        <v>G483</v>
      </c>
      <c r="AB157" s="41" t="str">
        <f>'140°C'!N14</f>
        <v>NA</v>
      </c>
    </row>
    <row r="158" spans="1:28">
      <c r="A158" s="99">
        <f t="shared" si="12"/>
        <v>0.79557861664234164</v>
      </c>
      <c r="B158" s="100">
        <f t="shared" si="13"/>
        <v>5.2235456492034531E-2</v>
      </c>
      <c r="C158">
        <f>fossil!J13</f>
        <v>3964</v>
      </c>
      <c r="D158" t="str">
        <f>fossil!K13</f>
        <v>RKH</v>
      </c>
      <c r="E158">
        <f>fossil!L13</f>
        <v>2</v>
      </c>
      <c r="F158" t="str">
        <f>fossil!M13</f>
        <v>G483</v>
      </c>
      <c r="G158">
        <f>fossil!N13</f>
        <v>0</v>
      </c>
      <c r="H158" s="51">
        <v>-1</v>
      </c>
      <c r="I158" s="106">
        <f t="shared" si="14"/>
        <v>4.2291508999999998E-2</v>
      </c>
      <c r="J158">
        <f>'80°C'!J15</f>
        <v>4129</v>
      </c>
      <c r="K158">
        <f>'80°C'!K15</f>
        <v>0</v>
      </c>
      <c r="L158">
        <f>'80°C'!L15</f>
        <v>0</v>
      </c>
      <c r="M158" t="str">
        <f>'80°C'!M15</f>
        <v>H429</v>
      </c>
      <c r="N158" t="str">
        <f>'80°C'!N15</f>
        <v>NA</v>
      </c>
      <c r="O158" s="51">
        <v>-1</v>
      </c>
      <c r="P158" s="103">
        <f t="shared" si="15"/>
        <v>4.2291508999999998E-2</v>
      </c>
      <c r="Q158">
        <f>'110°C'!J15</f>
        <v>4129</v>
      </c>
      <c r="R158">
        <f>'110°C'!K15</f>
        <v>0</v>
      </c>
      <c r="S158">
        <f>'110°C'!L15</f>
        <v>0</v>
      </c>
      <c r="T158" t="str">
        <f>'110°C'!M15</f>
        <v>H429</v>
      </c>
      <c r="U158" t="str">
        <f>'110°C'!N15</f>
        <v>NA</v>
      </c>
      <c r="V158" s="51">
        <v>-1</v>
      </c>
      <c r="W158" s="104">
        <f t="shared" si="16"/>
        <v>4.2291508999999998E-2</v>
      </c>
      <c r="X158" s="41">
        <f>'140°C'!J15</f>
        <v>4129</v>
      </c>
      <c r="Y158" s="41">
        <f>'140°C'!K15</f>
        <v>0</v>
      </c>
      <c r="Z158" s="41">
        <f>'140°C'!L15</f>
        <v>0</v>
      </c>
      <c r="AA158" s="41" t="str">
        <f>'140°C'!M15</f>
        <v>H429</v>
      </c>
      <c r="AB158" s="41" t="str">
        <f>'140°C'!N15</f>
        <v>NA</v>
      </c>
    </row>
    <row r="159" spans="1:28">
      <c r="A159" s="99">
        <f t="shared" si="12"/>
        <v>0.79557861664234164</v>
      </c>
      <c r="B159" s="100">
        <f t="shared" si="13"/>
        <v>4.5442043929950188E-2</v>
      </c>
      <c r="C159">
        <f>fossil!J14</f>
        <v>3965</v>
      </c>
      <c r="D159" t="str">
        <f>fossil!K14</f>
        <v>RKH</v>
      </c>
      <c r="E159">
        <f>fossil!L14</f>
        <v>2</v>
      </c>
      <c r="F159" t="str">
        <f>fossil!M14</f>
        <v>G483</v>
      </c>
      <c r="G159">
        <f>fossil!N14</f>
        <v>0</v>
      </c>
      <c r="H159" s="51">
        <v>-1</v>
      </c>
      <c r="I159" s="106">
        <f t="shared" si="14"/>
        <v>3.7759664999999998E-2</v>
      </c>
      <c r="J159">
        <f>'80°C'!J16</f>
        <v>4129</v>
      </c>
      <c r="K159">
        <f>'80°C'!K16</f>
        <v>0</v>
      </c>
      <c r="L159">
        <f>'80°C'!L16</f>
        <v>0</v>
      </c>
      <c r="M159" t="str">
        <f>'80°C'!M16</f>
        <v>H402</v>
      </c>
      <c r="N159" t="str">
        <f>'80°C'!N16</f>
        <v>NA</v>
      </c>
      <c r="O159" s="51">
        <v>-1</v>
      </c>
      <c r="P159" s="103">
        <f t="shared" si="15"/>
        <v>3.7759664999999998E-2</v>
      </c>
      <c r="Q159">
        <f>'110°C'!J16</f>
        <v>4129</v>
      </c>
      <c r="R159">
        <f>'110°C'!K16</f>
        <v>0</v>
      </c>
      <c r="S159">
        <f>'110°C'!L16</f>
        <v>0</v>
      </c>
      <c r="T159" t="str">
        <f>'110°C'!M16</f>
        <v>H402</v>
      </c>
      <c r="U159" t="str">
        <f>'110°C'!N16</f>
        <v>NA</v>
      </c>
      <c r="V159" s="51">
        <v>-1</v>
      </c>
      <c r="W159" s="104">
        <f t="shared" si="16"/>
        <v>3.7759664999999998E-2</v>
      </c>
      <c r="X159" s="41">
        <f>'140°C'!J16</f>
        <v>4129</v>
      </c>
      <c r="Y159" s="41">
        <f>'140°C'!K16</f>
        <v>0</v>
      </c>
      <c r="Z159" s="41">
        <f>'140°C'!L16</f>
        <v>0</v>
      </c>
      <c r="AA159" s="41" t="str">
        <f>'140°C'!M16</f>
        <v>H402</v>
      </c>
      <c r="AB159" s="41" t="str">
        <f>'140°C'!N16</f>
        <v>NA</v>
      </c>
    </row>
    <row r="160" spans="1:28">
      <c r="A160" s="99">
        <f t="shared" si="12"/>
        <v>0.65236858398131603</v>
      </c>
      <c r="B160" s="100">
        <f t="shared" si="13"/>
        <v>5.6456004030239357E-2</v>
      </c>
      <c r="C160" t="str">
        <f>fossil!J15</f>
        <v>2902ave</v>
      </c>
      <c r="D160" t="str">
        <f>fossil!K15</f>
        <v>RKH</v>
      </c>
      <c r="E160">
        <f>fossil!L15</f>
        <v>3</v>
      </c>
      <c r="F160" t="str">
        <f>fossil!M15</f>
        <v>H316</v>
      </c>
      <c r="G160">
        <f>fossil!N15</f>
        <v>0</v>
      </c>
      <c r="H160" s="86">
        <f>LOG(C39*I$146)</f>
        <v>0.38021124171160603</v>
      </c>
      <c r="I160" s="100">
        <f>D41</f>
        <v>6.0599583999999998E-2</v>
      </c>
      <c r="J160">
        <f>'80°C'!J19</f>
        <v>2588</v>
      </c>
      <c r="K160">
        <f>'80°C'!K19</f>
        <v>80</v>
      </c>
      <c r="L160">
        <f>'80°C'!L19</f>
        <v>1440</v>
      </c>
      <c r="M160" t="str">
        <f>'80°C'!M19</f>
        <v>H420</v>
      </c>
      <c r="N160" t="str">
        <f>'80°C'!N19</f>
        <v>NA</v>
      </c>
      <c r="O160" s="101">
        <f t="shared" ref="O160:O177" si="17">LOG(E45)</f>
        <v>2.0791812460476247</v>
      </c>
      <c r="P160" s="102">
        <f t="shared" ref="P160:P177" si="18">F45</f>
        <v>0.103856739</v>
      </c>
      <c r="Q160">
        <f>'110°C'!J23</f>
        <v>2589</v>
      </c>
      <c r="R160">
        <f>'110°C'!K23</f>
        <v>110</v>
      </c>
      <c r="S160">
        <f>'110°C'!L23</f>
        <v>120</v>
      </c>
      <c r="T160" t="str">
        <f>'110°C'!M23</f>
        <v>H397</v>
      </c>
      <c r="U160" t="str">
        <f>'110°C'!N23</f>
        <v>NA</v>
      </c>
      <c r="V160" s="101">
        <f>LOG(G53*W$146)</f>
        <v>2.8115750058705933</v>
      </c>
      <c r="W160" s="103">
        <f>H53</f>
        <v>0.233151521</v>
      </c>
      <c r="X160" s="41">
        <f>'140°C'!J31</f>
        <v>2588</v>
      </c>
      <c r="Y160" s="41">
        <f>'140°C'!K31</f>
        <v>140</v>
      </c>
      <c r="Z160" s="41">
        <f>'140°C'!L31</f>
        <v>24</v>
      </c>
      <c r="AA160" s="41" t="str">
        <f>'140°C'!M31</f>
        <v>H420</v>
      </c>
      <c r="AB160" s="41" t="str">
        <f>'140°C'!N31</f>
        <v>NA</v>
      </c>
    </row>
    <row r="161" spans="1:28">
      <c r="A161" s="99">
        <f t="shared" si="12"/>
        <v>0.65236858398131603</v>
      </c>
      <c r="B161" s="100">
        <f t="shared" si="13"/>
        <v>4.9837102252949364E-2</v>
      </c>
      <c r="C161" t="str">
        <f>fossil!J16</f>
        <v>2303ave</v>
      </c>
      <c r="D161" t="str">
        <f>fossil!K16</f>
        <v>RKH</v>
      </c>
      <c r="E161">
        <f>fossil!L16</f>
        <v>3</v>
      </c>
      <c r="F161" t="str">
        <f>fossil!M16</f>
        <v>H316</v>
      </c>
      <c r="G161">
        <f>fossil!N16</f>
        <v>0</v>
      </c>
      <c r="H161" s="86">
        <f>LOG(C42*I$146)</f>
        <v>1.4593924877592308</v>
      </c>
      <c r="I161" s="100">
        <f>D42</f>
        <v>5.9203158999999998E-2</v>
      </c>
      <c r="J161">
        <f>'80°C'!J20</f>
        <v>2588</v>
      </c>
      <c r="K161">
        <f>'80°C'!K20</f>
        <v>80</v>
      </c>
      <c r="L161">
        <f>'80°C'!L20</f>
        <v>1440</v>
      </c>
      <c r="M161" t="str">
        <f>'80°C'!M20</f>
        <v>H420</v>
      </c>
      <c r="N161" t="str">
        <f>'80°C'!N20</f>
        <v>NA</v>
      </c>
      <c r="O161" s="101">
        <f t="shared" si="17"/>
        <v>2.0791812460476247</v>
      </c>
      <c r="P161" s="102">
        <f t="shared" si="18"/>
        <v>0.10282382800000001</v>
      </c>
      <c r="Q161">
        <f>'110°C'!J24</f>
        <v>2589</v>
      </c>
      <c r="R161">
        <f>'110°C'!K24</f>
        <v>110</v>
      </c>
      <c r="S161">
        <f>'110°C'!L24</f>
        <v>120</v>
      </c>
      <c r="T161" t="str">
        <f>'110°C'!M24</f>
        <v>H397</v>
      </c>
      <c r="U161" t="str">
        <f>'110°C'!N24</f>
        <v>NA</v>
      </c>
      <c r="V161" s="101">
        <f>LOG(G55*W$146)</f>
        <v>3.1126050015345745</v>
      </c>
      <c r="W161" s="103">
        <f>H55</f>
        <v>0.24854812600000001</v>
      </c>
      <c r="X161" s="41">
        <f>'140°C'!J33</f>
        <v>2588</v>
      </c>
      <c r="Y161" s="41">
        <f>'140°C'!K33</f>
        <v>140</v>
      </c>
      <c r="Z161" s="41">
        <f>'140°C'!L33</f>
        <v>48</v>
      </c>
      <c r="AA161" s="41" t="str">
        <f>'140°C'!M33</f>
        <v>G483</v>
      </c>
      <c r="AB161" s="41" t="str">
        <f>'140°C'!N33</f>
        <v>NA</v>
      </c>
    </row>
    <row r="162" spans="1:28">
      <c r="A162" s="99">
        <f t="shared" si="12"/>
        <v>0.65236858398131603</v>
      </c>
      <c r="B162" s="100">
        <f t="shared" si="13"/>
        <v>4.9753148204896097E-2</v>
      </c>
      <c r="C162" t="str">
        <f>fossil!J17</f>
        <v>2304ave</v>
      </c>
      <c r="D162" t="str">
        <f>fossil!K17</f>
        <v>RKH</v>
      </c>
      <c r="E162">
        <f>fossil!L17</f>
        <v>3</v>
      </c>
      <c r="F162" t="str">
        <f>fossil!M17</f>
        <v>H316</v>
      </c>
      <c r="G162">
        <f>fossil!N17</f>
        <v>0</v>
      </c>
      <c r="H162" s="86">
        <f t="shared" ref="H162:H180" si="19">LOG(C44*I$146)</f>
        <v>1.1583624920952498</v>
      </c>
      <c r="I162" s="100">
        <f t="shared" ref="I162:I180" si="20">D44</f>
        <v>4.9825198000000001E-2</v>
      </c>
      <c r="J162">
        <f>'80°C'!J22</f>
        <v>2588</v>
      </c>
      <c r="K162">
        <f>'80°C'!K22</f>
        <v>80</v>
      </c>
      <c r="L162">
        <f>'80°C'!L22</f>
        <v>720</v>
      </c>
      <c r="M162" t="str">
        <f>'80°C'!M22</f>
        <v>H420</v>
      </c>
      <c r="N162" t="str">
        <f>'80°C'!N22</f>
        <v>NA</v>
      </c>
      <c r="O162" s="101">
        <f t="shared" si="17"/>
        <v>2.3802112417116059</v>
      </c>
      <c r="P162" s="102">
        <f t="shared" si="18"/>
        <v>0.13541587099999999</v>
      </c>
      <c r="Q162">
        <f>'110°C'!J25</f>
        <v>2589</v>
      </c>
      <c r="R162">
        <f>'110°C'!K25</f>
        <v>110</v>
      </c>
      <c r="S162">
        <f>'110°C'!L25</f>
        <v>240</v>
      </c>
      <c r="T162" t="str">
        <f>'110°C'!M25</f>
        <v>H397</v>
      </c>
      <c r="U162" t="str">
        <f>'110°C'!N25</f>
        <v>NA</v>
      </c>
      <c r="V162" s="101">
        <f>LOG(G56*W$146)</f>
        <v>3.1126050015345745</v>
      </c>
      <c r="W162" s="103">
        <f>H56</f>
        <v>0.25184271200000002</v>
      </c>
      <c r="X162" s="41">
        <f>'140°C'!J34</f>
        <v>2588</v>
      </c>
      <c r="Y162" s="41">
        <f>'140°C'!K34</f>
        <v>140</v>
      </c>
      <c r="Z162" s="41">
        <f>'140°C'!L34</f>
        <v>48</v>
      </c>
      <c r="AA162" s="41" t="str">
        <f>'140°C'!M34</f>
        <v>G483</v>
      </c>
      <c r="AB162" s="41" t="str">
        <f>'140°C'!N34</f>
        <v>NA</v>
      </c>
    </row>
    <row r="163" spans="1:28">
      <c r="A163" s="99">
        <f t="shared" si="12"/>
        <v>0.65236858398131603</v>
      </c>
      <c r="B163" s="100">
        <f t="shared" si="13"/>
        <v>4.7434952144643973E-2</v>
      </c>
      <c r="C163">
        <f>fossil!J18</f>
        <v>2905</v>
      </c>
      <c r="D163" t="str">
        <f>fossil!K18</f>
        <v>RKH</v>
      </c>
      <c r="E163">
        <f>fossil!L18</f>
        <v>3</v>
      </c>
      <c r="F163" t="str">
        <f>fossil!M18</f>
        <v>G483</v>
      </c>
      <c r="G163">
        <f>fossil!N18</f>
        <v>0</v>
      </c>
      <c r="H163" s="86">
        <f t="shared" si="19"/>
        <v>0.38021124171160603</v>
      </c>
      <c r="I163" s="100">
        <f t="shared" si="20"/>
        <v>4.011671E-2</v>
      </c>
      <c r="J163">
        <f>'80°C'!J23</f>
        <v>2589</v>
      </c>
      <c r="K163">
        <f>'80°C'!K23</f>
        <v>80</v>
      </c>
      <c r="L163">
        <f>'80°C'!L23</f>
        <v>120</v>
      </c>
      <c r="M163" t="str">
        <f>'80°C'!M23</f>
        <v>H397</v>
      </c>
      <c r="N163" t="str">
        <f>'80°C'!N23</f>
        <v>NA</v>
      </c>
      <c r="O163" s="101">
        <f t="shared" si="17"/>
        <v>2.3802112417116059</v>
      </c>
      <c r="P163" s="102">
        <f t="shared" si="18"/>
        <v>0.13499119400000001</v>
      </c>
      <c r="Q163">
        <f>'110°C'!J26</f>
        <v>2589</v>
      </c>
      <c r="R163">
        <f>'110°C'!K26</f>
        <v>110</v>
      </c>
      <c r="S163">
        <f>'110°C'!L26</f>
        <v>240</v>
      </c>
      <c r="T163" t="str">
        <f>'110°C'!M26</f>
        <v>H402</v>
      </c>
      <c r="U163" t="str">
        <f>'110°C'!N26</f>
        <v>NA</v>
      </c>
      <c r="V163" s="101">
        <f t="shared" ref="V163:V194" si="21">LOG(G65*W$146)</f>
        <v>1.4313637641589874</v>
      </c>
      <c r="W163" s="103">
        <f t="shared" ref="W163:W194" si="22">H65</f>
        <v>4.4945901000000003E-2</v>
      </c>
      <c r="X163" s="41">
        <f>'140°C'!J43</f>
        <v>2589</v>
      </c>
      <c r="Y163" s="41">
        <f>'140°C'!K43</f>
        <v>140</v>
      </c>
      <c r="Z163" s="41">
        <f>'140°C'!L43</f>
        <v>1</v>
      </c>
      <c r="AA163" s="41" t="str">
        <f>'140°C'!M43</f>
        <v>H397</v>
      </c>
      <c r="AB163" s="41" t="str">
        <f>'140°C'!N43</f>
        <v>NA</v>
      </c>
    </row>
    <row r="164" spans="1:28">
      <c r="A164" s="99">
        <f t="shared" si="12"/>
        <v>0.65236858398131603</v>
      </c>
      <c r="B164" s="100">
        <f t="shared" si="13"/>
        <v>4.8283937335980166E-2</v>
      </c>
      <c r="C164">
        <f>fossil!J19</f>
        <v>2906</v>
      </c>
      <c r="D164" t="str">
        <f>fossil!K19</f>
        <v>RKH</v>
      </c>
      <c r="E164">
        <f>fossil!L19</f>
        <v>3</v>
      </c>
      <c r="F164" t="str">
        <f>fossil!M19</f>
        <v>G483</v>
      </c>
      <c r="G164">
        <f>fossil!N19</f>
        <v>0</v>
      </c>
      <c r="H164" s="86">
        <f t="shared" si="19"/>
        <v>0.38021124171160603</v>
      </c>
      <c r="I164" s="100">
        <f t="shared" si="20"/>
        <v>4.1926652000000002E-2</v>
      </c>
      <c r="J164">
        <f>'80°C'!J24</f>
        <v>2589</v>
      </c>
      <c r="K164">
        <f>'80°C'!K24</f>
        <v>80</v>
      </c>
      <c r="L164">
        <f>'80°C'!L24</f>
        <v>120</v>
      </c>
      <c r="M164" t="str">
        <f>'80°C'!M24</f>
        <v>H397</v>
      </c>
      <c r="N164" t="str">
        <f>'80°C'!N24</f>
        <v>NA</v>
      </c>
      <c r="O164" s="101">
        <f t="shared" si="17"/>
        <v>2.6812412373755872</v>
      </c>
      <c r="P164" s="102">
        <f t="shared" si="18"/>
        <v>0.15237588799999999</v>
      </c>
      <c r="Q164">
        <f>'110°C'!J27</f>
        <v>2589</v>
      </c>
      <c r="R164">
        <f>'110°C'!K27</f>
        <v>110</v>
      </c>
      <c r="S164">
        <f>'110°C'!L27</f>
        <v>480</v>
      </c>
      <c r="T164" t="str">
        <f>'110°C'!M27</f>
        <v>H397</v>
      </c>
      <c r="U164" t="str">
        <f>'110°C'!N27</f>
        <v>NA</v>
      </c>
      <c r="V164" s="101">
        <f t="shared" si="21"/>
        <v>1.4313637641589874</v>
      </c>
      <c r="W164" s="103">
        <f t="shared" si="22"/>
        <v>4.6682618000000002E-2</v>
      </c>
      <c r="X164" s="41">
        <f>'140°C'!J44</f>
        <v>2589</v>
      </c>
      <c r="Y164" s="41">
        <f>'140°C'!K44</f>
        <v>140</v>
      </c>
      <c r="Z164" s="41">
        <f>'140°C'!L44</f>
        <v>1</v>
      </c>
      <c r="AA164" s="41" t="str">
        <f>'140°C'!M44</f>
        <v>H397</v>
      </c>
      <c r="AB164" s="41" t="str">
        <f>'140°C'!N44</f>
        <v>NA</v>
      </c>
    </row>
    <row r="165" spans="1:28">
      <c r="A165" s="99">
        <f t="shared" si="12"/>
        <v>0.65236858398131603</v>
      </c>
      <c r="B165" s="100">
        <f t="shared" si="13"/>
        <v>5.9310841327526183E-2</v>
      </c>
      <c r="C165">
        <f>fossil!J20</f>
        <v>3966</v>
      </c>
      <c r="D165" t="str">
        <f>fossil!K20</f>
        <v>RKH</v>
      </c>
      <c r="E165">
        <f>fossil!L20</f>
        <v>3</v>
      </c>
      <c r="F165" t="str">
        <f>fossil!M20</f>
        <v>G483</v>
      </c>
      <c r="G165">
        <f>fossil!N20</f>
        <v>0</v>
      </c>
      <c r="H165" s="86">
        <f t="shared" si="19"/>
        <v>1.4593924877592308</v>
      </c>
      <c r="I165" s="100">
        <f t="shared" si="20"/>
        <v>5.3648425E-2</v>
      </c>
      <c r="J165">
        <f>'80°C'!J25</f>
        <v>2589</v>
      </c>
      <c r="K165">
        <f>'80°C'!K25</f>
        <v>80</v>
      </c>
      <c r="L165">
        <f>'80°C'!L25</f>
        <v>1440</v>
      </c>
      <c r="M165" t="str">
        <f>'80°C'!M25</f>
        <v>H402</v>
      </c>
      <c r="N165" t="str">
        <f>'80°C'!N25</f>
        <v>NA</v>
      </c>
      <c r="O165" s="101">
        <f t="shared" si="17"/>
        <v>2.6812412373755872</v>
      </c>
      <c r="P165" s="102">
        <f t="shared" si="18"/>
        <v>0.141202678</v>
      </c>
      <c r="Q165">
        <f>'110°C'!J28</f>
        <v>2589</v>
      </c>
      <c r="R165">
        <f>'110°C'!K28</f>
        <v>110</v>
      </c>
      <c r="S165">
        <f>'110°C'!L28</f>
        <v>480</v>
      </c>
      <c r="T165" t="str">
        <f>'110°C'!M28</f>
        <v>H402</v>
      </c>
      <c r="U165" t="str">
        <f>'110°C'!N28</f>
        <v>NA</v>
      </c>
      <c r="V165" s="101">
        <f t="shared" si="21"/>
        <v>1.7323937598229686</v>
      </c>
      <c r="W165" s="103">
        <f t="shared" si="22"/>
        <v>5.7630952999999999E-2</v>
      </c>
      <c r="X165" s="41">
        <f>'140°C'!J45</f>
        <v>2589</v>
      </c>
      <c r="Y165" s="41">
        <f>'140°C'!K45</f>
        <v>140</v>
      </c>
      <c r="Z165" s="41">
        <f>'140°C'!L45</f>
        <v>2</v>
      </c>
      <c r="AA165" s="41" t="str">
        <f>'140°C'!M45</f>
        <v>H397</v>
      </c>
      <c r="AB165" s="41" t="str">
        <f>'140°C'!N45</f>
        <v>NA</v>
      </c>
    </row>
    <row r="166" spans="1:28">
      <c r="A166" s="99">
        <f t="shared" si="12"/>
        <v>0.65236858398131603</v>
      </c>
      <c r="B166" s="100">
        <f t="shared" si="13"/>
        <v>4.8097660871183931E-2</v>
      </c>
      <c r="C166">
        <f>fossil!J21</f>
        <v>3967</v>
      </c>
      <c r="D166" t="str">
        <f>fossil!K21</f>
        <v>RKH</v>
      </c>
      <c r="E166">
        <f>fossil!L21</f>
        <v>3</v>
      </c>
      <c r="F166" t="str">
        <f>fossil!M21</f>
        <v>G483</v>
      </c>
      <c r="G166">
        <f>fossil!N21</f>
        <v>0</v>
      </c>
      <c r="H166" s="86">
        <f t="shared" si="19"/>
        <v>1.4593924877592308</v>
      </c>
      <c r="I166" s="100">
        <f t="shared" si="20"/>
        <v>5.6245081000000002E-2</v>
      </c>
      <c r="J166">
        <f>'80°C'!J26</f>
        <v>2589</v>
      </c>
      <c r="K166">
        <f>'80°C'!K26</f>
        <v>80</v>
      </c>
      <c r="L166">
        <f>'80°C'!L26</f>
        <v>1440</v>
      </c>
      <c r="M166" t="str">
        <f>'80°C'!M26</f>
        <v>H402</v>
      </c>
      <c r="N166" t="str">
        <f>'80°C'!N26</f>
        <v>NA</v>
      </c>
      <c r="O166" s="101">
        <f t="shared" si="17"/>
        <v>2.0791812460476247</v>
      </c>
      <c r="P166" s="102">
        <f t="shared" si="18"/>
        <v>0.104890841</v>
      </c>
      <c r="Q166">
        <f>'110°C'!J29</f>
        <v>4126</v>
      </c>
      <c r="R166">
        <f>'110°C'!K29</f>
        <v>110</v>
      </c>
      <c r="S166">
        <f>'110°C'!L29</f>
        <v>120</v>
      </c>
      <c r="T166" t="str">
        <f>'110°C'!M29</f>
        <v>H398</v>
      </c>
      <c r="U166" t="str">
        <f>'110°C'!N29</f>
        <v>NA</v>
      </c>
      <c r="V166" s="101">
        <f t="shared" si="21"/>
        <v>1.7323937598229686</v>
      </c>
      <c r="W166" s="103">
        <f t="shared" si="22"/>
        <v>5.6771239000000001E-2</v>
      </c>
      <c r="X166" s="41">
        <f>'140°C'!J46</f>
        <v>2589</v>
      </c>
      <c r="Y166" s="41">
        <f>'140°C'!K46</f>
        <v>140</v>
      </c>
      <c r="Z166" s="41">
        <f>'140°C'!L46</f>
        <v>2</v>
      </c>
      <c r="AA166" s="41" t="str">
        <f>'140°C'!M46</f>
        <v>H397</v>
      </c>
      <c r="AB166" s="41" t="str">
        <f>'140°C'!N46</f>
        <v>NA</v>
      </c>
    </row>
    <row r="167" spans="1:28">
      <c r="A167" s="99">
        <f t="shared" si="12"/>
        <v>0.65236858398131603</v>
      </c>
      <c r="B167" s="100">
        <f t="shared" si="13"/>
        <v>5.0256860539344264E-2</v>
      </c>
      <c r="C167">
        <f>fossil!J22</f>
        <v>3968</v>
      </c>
      <c r="D167" t="str">
        <f>fossil!K22</f>
        <v>RKH</v>
      </c>
      <c r="E167">
        <f>fossil!L22</f>
        <v>3</v>
      </c>
      <c r="F167" t="str">
        <f>fossil!M22</f>
        <v>G483</v>
      </c>
      <c r="G167">
        <f>fossil!N22</f>
        <v>0</v>
      </c>
      <c r="H167" s="86">
        <f t="shared" si="19"/>
        <v>1.1583624920952498</v>
      </c>
      <c r="I167" s="100">
        <f t="shared" si="20"/>
        <v>4.5946269999999997E-2</v>
      </c>
      <c r="J167">
        <f>'80°C'!J27</f>
        <v>2589</v>
      </c>
      <c r="K167">
        <f>'80°C'!K27</f>
        <v>80</v>
      </c>
      <c r="L167">
        <f>'80°C'!L27</f>
        <v>720</v>
      </c>
      <c r="M167" t="str">
        <f>'80°C'!M27</f>
        <v>H397</v>
      </c>
      <c r="N167" t="str">
        <f>'80°C'!N27</f>
        <v>NA</v>
      </c>
      <c r="O167" s="101">
        <f t="shared" si="17"/>
        <v>2.0791812460476247</v>
      </c>
      <c r="P167" s="102">
        <f t="shared" si="18"/>
        <v>0.104939334</v>
      </c>
      <c r="Q167">
        <f>'110°C'!J30</f>
        <v>4126</v>
      </c>
      <c r="R167">
        <f>'110°C'!K30</f>
        <v>110</v>
      </c>
      <c r="S167">
        <f>'110°C'!L30</f>
        <v>120</v>
      </c>
      <c r="T167" t="str">
        <f>'110°C'!M30</f>
        <v>H398</v>
      </c>
      <c r="U167" t="str">
        <f>'110°C'!N30</f>
        <v>NA</v>
      </c>
      <c r="V167" s="101">
        <f t="shared" si="21"/>
        <v>2.0334237554869499</v>
      </c>
      <c r="W167" s="103">
        <f t="shared" si="22"/>
        <v>8.0669182000000006E-2</v>
      </c>
      <c r="X167" s="41">
        <f>'140°C'!J47</f>
        <v>2589</v>
      </c>
      <c r="Y167" s="41">
        <f>'140°C'!K47</f>
        <v>140</v>
      </c>
      <c r="Z167" s="41">
        <f>'140°C'!L47</f>
        <v>4</v>
      </c>
      <c r="AA167" s="41" t="str">
        <f>'140°C'!M47</f>
        <v>H397</v>
      </c>
      <c r="AB167" s="41" t="str">
        <f>'140°C'!N47</f>
        <v>NA</v>
      </c>
    </row>
    <row r="168" spans="1:28">
      <c r="A168" s="99">
        <f t="shared" si="12"/>
        <v>0.99885908769322007</v>
      </c>
      <c r="B168" s="100">
        <f t="shared" si="13"/>
        <v>4.2687749999999997E-2</v>
      </c>
      <c r="C168">
        <f>fossil!J23</f>
        <v>4058</v>
      </c>
      <c r="D168" t="str">
        <f>fossil!K23</f>
        <v>YCG</v>
      </c>
      <c r="E168">
        <f>fossil!L23</f>
        <v>3</v>
      </c>
      <c r="F168" t="str">
        <f>fossil!M23</f>
        <v>G483</v>
      </c>
      <c r="G168">
        <f>fossil!N23</f>
        <v>0</v>
      </c>
      <c r="H168" s="86">
        <f t="shared" si="19"/>
        <v>1.1583624920952498</v>
      </c>
      <c r="I168" s="100">
        <f t="shared" si="20"/>
        <v>4.8666086999999997E-2</v>
      </c>
      <c r="J168">
        <f>'80°C'!J28</f>
        <v>2589</v>
      </c>
      <c r="K168">
        <f>'80°C'!K28</f>
        <v>80</v>
      </c>
      <c r="L168">
        <f>'80°C'!L28</f>
        <v>720</v>
      </c>
      <c r="M168" t="str">
        <f>'80°C'!M28</f>
        <v>H402</v>
      </c>
      <c r="N168" t="str">
        <f>'80°C'!N28</f>
        <v>NA</v>
      </c>
      <c r="O168" s="101">
        <f t="shared" si="17"/>
        <v>2.3802112417116059</v>
      </c>
      <c r="P168" s="102">
        <f t="shared" si="18"/>
        <v>0.14174705900000001</v>
      </c>
      <c r="Q168">
        <f>'110°C'!J31</f>
        <v>4126</v>
      </c>
      <c r="R168">
        <f>'110°C'!K31</f>
        <v>110</v>
      </c>
      <c r="S168">
        <f>'110°C'!L31</f>
        <v>240</v>
      </c>
      <c r="T168" t="str">
        <f>'110°C'!M31</f>
        <v>H398</v>
      </c>
      <c r="U168" t="str">
        <f>'110°C'!N31</f>
        <v>NA</v>
      </c>
      <c r="V168" s="101">
        <f t="shared" si="21"/>
        <v>2.0334237554869499</v>
      </c>
      <c r="W168" s="103">
        <f t="shared" si="22"/>
        <v>8.0831976E-2</v>
      </c>
      <c r="X168" s="41">
        <f>'140°C'!J48</f>
        <v>2589</v>
      </c>
      <c r="Y168" s="41">
        <f>'140°C'!K48</f>
        <v>140</v>
      </c>
      <c r="Z168" s="41">
        <f>'140°C'!L48</f>
        <v>4</v>
      </c>
      <c r="AA168" s="41" t="str">
        <f>'140°C'!M48</f>
        <v>H397</v>
      </c>
      <c r="AB168" s="41" t="str">
        <f>'140°C'!N48</f>
        <v>NA</v>
      </c>
    </row>
    <row r="169" spans="1:28">
      <c r="A169" s="99">
        <f t="shared" si="12"/>
        <v>0.99885908769322007</v>
      </c>
      <c r="B169" s="100">
        <f t="shared" si="13"/>
        <v>4.5612091E-2</v>
      </c>
      <c r="C169">
        <f>fossil!J24</f>
        <v>4059</v>
      </c>
      <c r="D169" t="str">
        <f>fossil!K24</f>
        <v>YCG</v>
      </c>
      <c r="E169">
        <f>fossil!L24</f>
        <v>3</v>
      </c>
      <c r="F169" t="str">
        <f>fossil!M24</f>
        <v>G483</v>
      </c>
      <c r="G169">
        <f>fossil!N24</f>
        <v>0</v>
      </c>
      <c r="H169" s="86">
        <f t="shared" si="19"/>
        <v>0.38021124171160603</v>
      </c>
      <c r="I169" s="100">
        <f t="shared" si="20"/>
        <v>4.9189919999999998E-2</v>
      </c>
      <c r="J169">
        <f>'80°C'!J29</f>
        <v>4126</v>
      </c>
      <c r="K169">
        <f>'80°C'!K29</f>
        <v>80</v>
      </c>
      <c r="L169">
        <f>'80°C'!L29</f>
        <v>120</v>
      </c>
      <c r="M169" t="str">
        <f>'80°C'!M29</f>
        <v>H398</v>
      </c>
      <c r="N169" t="str">
        <f>'80°C'!N29</f>
        <v>NA</v>
      </c>
      <c r="O169" s="101">
        <f t="shared" si="17"/>
        <v>2.3802112417116059</v>
      </c>
      <c r="P169" s="102">
        <f t="shared" si="18"/>
        <v>0.13926866500000001</v>
      </c>
      <c r="Q169">
        <f>'110°C'!J32</f>
        <v>4126</v>
      </c>
      <c r="R169">
        <f>'110°C'!K32</f>
        <v>110</v>
      </c>
      <c r="S169">
        <f>'110°C'!L32</f>
        <v>240</v>
      </c>
      <c r="T169" t="str">
        <f>'110°C'!M32</f>
        <v>H398</v>
      </c>
      <c r="U169" t="str">
        <f>'110°C'!N32</f>
        <v>NA</v>
      </c>
      <c r="V169" s="101">
        <f t="shared" si="21"/>
        <v>2.2095150145426308</v>
      </c>
      <c r="W169" s="103">
        <f t="shared" si="22"/>
        <v>0.105114808</v>
      </c>
      <c r="X169" s="41">
        <f>'140°C'!J49</f>
        <v>2589</v>
      </c>
      <c r="Y169" s="41">
        <f>'140°C'!K49</f>
        <v>140</v>
      </c>
      <c r="Z169" s="41">
        <f>'140°C'!L49</f>
        <v>6</v>
      </c>
      <c r="AA169" s="41" t="str">
        <f>'140°C'!M49</f>
        <v>H397</v>
      </c>
      <c r="AB169" s="41" t="str">
        <f>'140°C'!N49</f>
        <v>NA</v>
      </c>
    </row>
    <row r="170" spans="1:28">
      <c r="A170" s="99">
        <f t="shared" si="12"/>
        <v>0.99885908769322007</v>
      </c>
      <c r="B170" s="100">
        <f t="shared" si="13"/>
        <v>4.5152580999999997E-2</v>
      </c>
      <c r="C170" t="str">
        <f>fossil!J25</f>
        <v>4060a1</v>
      </c>
      <c r="D170" t="str">
        <f>fossil!K25</f>
        <v>YCG</v>
      </c>
      <c r="E170">
        <f>fossil!L25</f>
        <v>3</v>
      </c>
      <c r="F170" t="str">
        <f>fossil!M25</f>
        <v>G483</v>
      </c>
      <c r="G170">
        <f>fossil!N25</f>
        <v>0</v>
      </c>
      <c r="H170" s="86">
        <f t="shared" si="19"/>
        <v>0.38021124171160603</v>
      </c>
      <c r="I170" s="100">
        <f t="shared" si="20"/>
        <v>4.4503231999999997E-2</v>
      </c>
      <c r="J170">
        <f>'80°C'!J30</f>
        <v>4126</v>
      </c>
      <c r="K170">
        <f>'80°C'!K30</f>
        <v>80</v>
      </c>
      <c r="L170">
        <f>'80°C'!L30</f>
        <v>120</v>
      </c>
      <c r="M170" t="str">
        <f>'80°C'!M30</f>
        <v>H420</v>
      </c>
      <c r="N170" t="str">
        <f>'80°C'!N30</f>
        <v>NA</v>
      </c>
      <c r="O170" s="101">
        <f t="shared" si="17"/>
        <v>2.6812412373755872</v>
      </c>
      <c r="P170" s="102">
        <f t="shared" si="18"/>
        <v>0.143031566</v>
      </c>
      <c r="Q170">
        <f>'110°C'!J33</f>
        <v>4126</v>
      </c>
      <c r="R170">
        <f>'110°C'!K33</f>
        <v>110</v>
      </c>
      <c r="S170">
        <f>'110°C'!L33</f>
        <v>480</v>
      </c>
      <c r="T170" t="str">
        <f>'110°C'!M33</f>
        <v>H398</v>
      </c>
      <c r="U170" t="str">
        <f>'110°C'!N33</f>
        <v>NA</v>
      </c>
      <c r="V170" s="101">
        <f t="shared" si="21"/>
        <v>2.2095150145426308</v>
      </c>
      <c r="W170" s="103">
        <f t="shared" si="22"/>
        <v>0.10817006899999999</v>
      </c>
      <c r="X170" s="41">
        <f>'140°C'!J50</f>
        <v>2589</v>
      </c>
      <c r="Y170" s="41">
        <f>'140°C'!K50</f>
        <v>140</v>
      </c>
      <c r="Z170" s="41">
        <f>'140°C'!L50</f>
        <v>6</v>
      </c>
      <c r="AA170" s="41" t="str">
        <f>'140°C'!M50</f>
        <v>H397</v>
      </c>
      <c r="AB170" s="41" t="str">
        <f>'140°C'!N50</f>
        <v>NA</v>
      </c>
    </row>
    <row r="171" spans="1:28">
      <c r="A171" s="99">
        <f t="shared" si="12"/>
        <v>0.99885908769322007</v>
      </c>
      <c r="B171" s="100">
        <f t="shared" si="13"/>
        <v>4.5700381999999998E-2</v>
      </c>
      <c r="C171" t="str">
        <f>fossil!J26</f>
        <v>4060b1</v>
      </c>
      <c r="D171" t="str">
        <f>fossil!K26</f>
        <v>YCG</v>
      </c>
      <c r="E171">
        <f>fossil!L26</f>
        <v>3</v>
      </c>
      <c r="F171" t="str">
        <f>fossil!M26</f>
        <v>G483</v>
      </c>
      <c r="G171">
        <f>fossil!N26</f>
        <v>0</v>
      </c>
      <c r="H171" s="86">
        <f t="shared" si="19"/>
        <v>1.4593924877592308</v>
      </c>
      <c r="I171" s="100">
        <f t="shared" si="20"/>
        <v>5.5130783000000003E-2</v>
      </c>
      <c r="J171">
        <f>'80°C'!J31</f>
        <v>4126</v>
      </c>
      <c r="K171">
        <f>'80°C'!K31</f>
        <v>80</v>
      </c>
      <c r="L171">
        <f>'80°C'!L31</f>
        <v>1440</v>
      </c>
      <c r="M171" t="str">
        <f>'80°C'!M31</f>
        <v>H420</v>
      </c>
      <c r="N171" t="str">
        <f>'80°C'!N31</f>
        <v>NA</v>
      </c>
      <c r="O171" s="101">
        <f t="shared" si="17"/>
        <v>2.6812412373755872</v>
      </c>
      <c r="P171" s="102">
        <f t="shared" si="18"/>
        <v>0.144949414</v>
      </c>
      <c r="Q171">
        <f>'110°C'!J34</f>
        <v>4126</v>
      </c>
      <c r="R171">
        <f>'110°C'!K34</f>
        <v>110</v>
      </c>
      <c r="S171">
        <f>'110°C'!L34</f>
        <v>480</v>
      </c>
      <c r="T171" t="str">
        <f>'110°C'!M34</f>
        <v>H398</v>
      </c>
      <c r="U171" t="str">
        <f>'110°C'!N34</f>
        <v>NA</v>
      </c>
      <c r="V171" s="101">
        <f t="shared" si="21"/>
        <v>2.3344537511509307</v>
      </c>
      <c r="W171" s="103">
        <f t="shared" si="22"/>
        <v>0.13201500299999999</v>
      </c>
      <c r="X171" s="41">
        <f>'140°C'!J51</f>
        <v>2589</v>
      </c>
      <c r="Y171" s="41">
        <f>'140°C'!K51</f>
        <v>140</v>
      </c>
      <c r="Z171" s="41">
        <f>'140°C'!L51</f>
        <v>8</v>
      </c>
      <c r="AA171" s="41" t="str">
        <f>'140°C'!M51</f>
        <v>H397</v>
      </c>
      <c r="AB171" s="41" t="str">
        <f>'140°C'!N51</f>
        <v>NA</v>
      </c>
    </row>
    <row r="172" spans="1:28">
      <c r="A172" s="99">
        <f t="shared" si="12"/>
        <v>0.96717361031291149</v>
      </c>
      <c r="B172" s="100">
        <f t="shared" si="13"/>
        <v>4.5107268999999998E-2</v>
      </c>
      <c r="C172">
        <f>fossil!J27</f>
        <v>4061</v>
      </c>
      <c r="D172" t="str">
        <f>fossil!K27</f>
        <v>YCG</v>
      </c>
      <c r="E172" t="str">
        <f>fossil!L27</f>
        <v>4B</v>
      </c>
      <c r="F172" t="str">
        <f>fossil!M27</f>
        <v>G483</v>
      </c>
      <c r="G172">
        <f>fossil!N27</f>
        <v>0</v>
      </c>
      <c r="H172" s="86">
        <f t="shared" si="19"/>
        <v>1.4593924877592308</v>
      </c>
      <c r="I172" s="100">
        <f t="shared" si="20"/>
        <v>6.0591522000000002E-2</v>
      </c>
      <c r="J172">
        <f>'80°C'!J32</f>
        <v>4126</v>
      </c>
      <c r="K172">
        <f>'80°C'!K32</f>
        <v>80</v>
      </c>
      <c r="L172">
        <f>'80°C'!L32</f>
        <v>1440</v>
      </c>
      <c r="M172" t="str">
        <f>'80°C'!M32</f>
        <v>H420</v>
      </c>
      <c r="N172" t="str">
        <f>'80°C'!N32</f>
        <v>NA</v>
      </c>
      <c r="O172" s="101">
        <f t="shared" si="17"/>
        <v>2.0791812460476247</v>
      </c>
      <c r="P172" s="102">
        <f t="shared" si="18"/>
        <v>0.111363223</v>
      </c>
      <c r="Q172">
        <f>'110°C'!J35</f>
        <v>4129</v>
      </c>
      <c r="R172">
        <f>'110°C'!K35</f>
        <v>110</v>
      </c>
      <c r="S172">
        <f>'110°C'!L35</f>
        <v>120</v>
      </c>
      <c r="T172" t="str">
        <f>'110°C'!M35</f>
        <v>H398</v>
      </c>
      <c r="U172" t="str">
        <f>'110°C'!N35</f>
        <v>NA</v>
      </c>
      <c r="V172" s="101">
        <f t="shared" si="21"/>
        <v>2.3344537511509307</v>
      </c>
      <c r="W172" s="103">
        <f t="shared" si="22"/>
        <v>0.126026734</v>
      </c>
      <c r="X172" s="41">
        <f>'140°C'!J52</f>
        <v>2589</v>
      </c>
      <c r="Y172" s="41">
        <f>'140°C'!K52</f>
        <v>140</v>
      </c>
      <c r="Z172" s="41">
        <f>'140°C'!L52</f>
        <v>8</v>
      </c>
      <c r="AA172" s="41" t="str">
        <f>'140°C'!M52</f>
        <v>H402</v>
      </c>
      <c r="AB172" s="41" t="str">
        <f>'140°C'!N52</f>
        <v>NA</v>
      </c>
    </row>
    <row r="173" spans="1:28">
      <c r="A173" s="99">
        <f t="shared" si="12"/>
        <v>0.96717361031291149</v>
      </c>
      <c r="B173" s="100">
        <f t="shared" si="13"/>
        <v>4.4378098999999997E-2</v>
      </c>
      <c r="C173">
        <f>fossil!J28</f>
        <v>4062</v>
      </c>
      <c r="D173" t="str">
        <f>fossil!K28</f>
        <v>YCG</v>
      </c>
      <c r="E173" t="str">
        <f>fossil!L28</f>
        <v>4B</v>
      </c>
      <c r="F173" t="str">
        <f>fossil!M28</f>
        <v>G483</v>
      </c>
      <c r="G173">
        <f>fossil!N28</f>
        <v>0</v>
      </c>
      <c r="H173" s="86">
        <f t="shared" si="19"/>
        <v>1.1583624920952498</v>
      </c>
      <c r="I173" s="100">
        <f t="shared" si="20"/>
        <v>3.8889163999999997E-2</v>
      </c>
      <c r="J173">
        <f>'80°C'!J33</f>
        <v>4126</v>
      </c>
      <c r="K173">
        <f>'80°C'!K33</f>
        <v>80</v>
      </c>
      <c r="L173">
        <f>'80°C'!L33</f>
        <v>720</v>
      </c>
      <c r="M173" t="str">
        <f>'80°C'!M33</f>
        <v>H398</v>
      </c>
      <c r="N173" t="str">
        <f>'80°C'!N33</f>
        <v>NA</v>
      </c>
      <c r="O173" s="101">
        <f t="shared" si="17"/>
        <v>2.0791812460476247</v>
      </c>
      <c r="P173" s="102">
        <f t="shared" si="18"/>
        <v>0.106131581</v>
      </c>
      <c r="Q173">
        <f>'110°C'!J36</f>
        <v>4129</v>
      </c>
      <c r="R173">
        <f>'110°C'!K36</f>
        <v>110</v>
      </c>
      <c r="S173">
        <f>'110°C'!L36</f>
        <v>120</v>
      </c>
      <c r="T173" t="str">
        <f>'110°C'!M36</f>
        <v>H398</v>
      </c>
      <c r="U173" t="str">
        <f>'110°C'!N36</f>
        <v>NA</v>
      </c>
      <c r="V173" s="101">
        <f t="shared" si="21"/>
        <v>2.8115750058705933</v>
      </c>
      <c r="W173" s="103">
        <f t="shared" si="22"/>
        <v>0.19867270400000001</v>
      </c>
      <c r="X173" s="41">
        <f>'140°C'!J53</f>
        <v>2589</v>
      </c>
      <c r="Y173" s="41">
        <f>'140°C'!K53</f>
        <v>140</v>
      </c>
      <c r="Z173" s="41">
        <f>'140°C'!L53</f>
        <v>24</v>
      </c>
      <c r="AA173" s="41" t="str">
        <f>'140°C'!M53</f>
        <v>H397</v>
      </c>
      <c r="AB173" s="41" t="str">
        <f>'140°C'!N53</f>
        <v>NA</v>
      </c>
    </row>
    <row r="174" spans="1:28">
      <c r="A174" s="99">
        <f t="shared" si="12"/>
        <v>0.96717361031291149</v>
      </c>
      <c r="B174" s="100">
        <f t="shared" si="13"/>
        <v>4.5844718999999999E-2</v>
      </c>
      <c r="C174" t="str">
        <f>fossil!J29</f>
        <v>4063-1</v>
      </c>
      <c r="D174" t="str">
        <f>fossil!K29</f>
        <v>YCG</v>
      </c>
      <c r="E174" t="str">
        <f>fossil!L29</f>
        <v>4B</v>
      </c>
      <c r="F174" t="str">
        <f>fossil!M29</f>
        <v>G483</v>
      </c>
      <c r="G174">
        <f>fossil!N29</f>
        <v>0</v>
      </c>
      <c r="H174" s="86">
        <f t="shared" si="19"/>
        <v>1.1583624920952498</v>
      </c>
      <c r="I174" s="100">
        <f t="shared" si="20"/>
        <v>4.1679757999999997E-2</v>
      </c>
      <c r="J174">
        <f>'80°C'!J34</f>
        <v>4126</v>
      </c>
      <c r="K174">
        <f>'80°C'!K34</f>
        <v>80</v>
      </c>
      <c r="L174">
        <f>'80°C'!L34</f>
        <v>720</v>
      </c>
      <c r="M174" t="str">
        <f>'80°C'!M34</f>
        <v>H420</v>
      </c>
      <c r="N174" t="str">
        <f>'80°C'!N34</f>
        <v>NA</v>
      </c>
      <c r="O174" s="101">
        <f t="shared" si="17"/>
        <v>2.3802112417116059</v>
      </c>
      <c r="P174" s="102">
        <f t="shared" si="18"/>
        <v>0.147772137</v>
      </c>
      <c r="Q174">
        <f>'110°C'!J37</f>
        <v>4129</v>
      </c>
      <c r="R174">
        <f>'110°C'!K37</f>
        <v>110</v>
      </c>
      <c r="S174">
        <f>'110°C'!L37</f>
        <v>240</v>
      </c>
      <c r="T174" t="str">
        <f>'110°C'!M37</f>
        <v>H402</v>
      </c>
      <c r="U174" t="str">
        <f>'110°C'!N37</f>
        <v>NA</v>
      </c>
      <c r="V174" s="101">
        <f t="shared" si="21"/>
        <v>2.8115750058705933</v>
      </c>
      <c r="W174" s="103">
        <f t="shared" si="22"/>
        <v>0.210380922</v>
      </c>
      <c r="X174" s="41">
        <f>'140°C'!J54</f>
        <v>2589</v>
      </c>
      <c r="Y174" s="41">
        <f>'140°C'!K54</f>
        <v>140</v>
      </c>
      <c r="Z174" s="41">
        <f>'140°C'!L54</f>
        <v>24</v>
      </c>
      <c r="AA174" s="41" t="str">
        <f>'140°C'!M54</f>
        <v>H402</v>
      </c>
      <c r="AB174" s="41" t="str">
        <f>'140°C'!N54</f>
        <v>NA</v>
      </c>
    </row>
    <row r="175" spans="1:28">
      <c r="A175" s="99">
        <f t="shared" si="12"/>
        <v>0.96717361031291149</v>
      </c>
      <c r="B175" s="100">
        <f t="shared" si="13"/>
        <v>4.4879796E-2</v>
      </c>
      <c r="C175" t="str">
        <f>fossil!J30</f>
        <v>4064-1</v>
      </c>
      <c r="D175" t="str">
        <f>fossil!K30</f>
        <v>YCG</v>
      </c>
      <c r="E175" t="str">
        <f>fossil!L30</f>
        <v>4B</v>
      </c>
      <c r="F175" t="str">
        <f>fossil!M30</f>
        <v>G483</v>
      </c>
      <c r="G175">
        <f>fossil!N30</f>
        <v>0</v>
      </c>
      <c r="H175" s="86">
        <f t="shared" si="19"/>
        <v>0.38021124171160603</v>
      </c>
      <c r="I175" s="100">
        <f t="shared" si="20"/>
        <v>4.3873158000000002E-2</v>
      </c>
      <c r="J175">
        <f>'80°C'!J35</f>
        <v>4129</v>
      </c>
      <c r="K175">
        <f>'80°C'!K35</f>
        <v>80</v>
      </c>
      <c r="L175">
        <f>'80°C'!L35</f>
        <v>120</v>
      </c>
      <c r="M175" t="str">
        <f>'80°C'!M35</f>
        <v>H398</v>
      </c>
      <c r="N175" t="str">
        <f>'80°C'!N35</f>
        <v>NA</v>
      </c>
      <c r="O175" s="101">
        <f t="shared" si="17"/>
        <v>2.3802112417116059</v>
      </c>
      <c r="P175" s="102">
        <f t="shared" si="18"/>
        <v>0.139696142</v>
      </c>
      <c r="Q175">
        <f>'110°C'!J38</f>
        <v>4129</v>
      </c>
      <c r="R175">
        <f>'110°C'!K38</f>
        <v>110</v>
      </c>
      <c r="S175">
        <f>'110°C'!L38</f>
        <v>240</v>
      </c>
      <c r="T175" t="str">
        <f>'110°C'!M38</f>
        <v>H398</v>
      </c>
      <c r="U175" t="str">
        <f>'110°C'!N38</f>
        <v>NA</v>
      </c>
      <c r="V175" s="101">
        <f t="shared" si="21"/>
        <v>3.1126050015345745</v>
      </c>
      <c r="W175" s="103">
        <f t="shared" si="22"/>
        <v>0.21408349600000001</v>
      </c>
      <c r="X175" s="41">
        <f>'140°C'!J55</f>
        <v>2589</v>
      </c>
      <c r="Y175" s="41">
        <f>'140°C'!K55</f>
        <v>140</v>
      </c>
      <c r="Z175" s="41">
        <f>'140°C'!L55</f>
        <v>48</v>
      </c>
      <c r="AA175" s="41" t="str">
        <f>'140°C'!M55</f>
        <v>H397</v>
      </c>
      <c r="AB175" s="41" t="str">
        <f>'140°C'!N55</f>
        <v>NA</v>
      </c>
    </row>
    <row r="176" spans="1:28">
      <c r="A176" s="99">
        <f t="shared" si="12"/>
        <v>0.96717361031291149</v>
      </c>
      <c r="B176" s="100">
        <f t="shared" si="13"/>
        <v>4.4690766999999999E-2</v>
      </c>
      <c r="C176">
        <f>fossil!J31</f>
        <v>4065</v>
      </c>
      <c r="D176" t="str">
        <f>fossil!K31</f>
        <v>YCG</v>
      </c>
      <c r="E176" t="str">
        <f>fossil!L31</f>
        <v>4B</v>
      </c>
      <c r="F176" t="str">
        <f>fossil!M31</f>
        <v>G483</v>
      </c>
      <c r="G176">
        <f>fossil!N31</f>
        <v>0</v>
      </c>
      <c r="H176" s="86">
        <f t="shared" si="19"/>
        <v>0.38021124171160603</v>
      </c>
      <c r="I176" s="100">
        <f t="shared" si="20"/>
        <v>4.2500241000000001E-2</v>
      </c>
      <c r="J176">
        <f>'80°C'!J36</f>
        <v>4129</v>
      </c>
      <c r="K176">
        <f>'80°C'!K36</f>
        <v>80</v>
      </c>
      <c r="L176">
        <f>'80°C'!L36</f>
        <v>120</v>
      </c>
      <c r="M176" t="str">
        <f>'80°C'!M36</f>
        <v>H398</v>
      </c>
      <c r="N176" t="str">
        <f>'80°C'!N36</f>
        <v>NA</v>
      </c>
      <c r="O176" s="101">
        <f t="shared" si="17"/>
        <v>2.6812412373755872</v>
      </c>
      <c r="P176" s="102">
        <f t="shared" si="18"/>
        <v>0.13836090600000001</v>
      </c>
      <c r="Q176">
        <f>'110°C'!J39</f>
        <v>4129</v>
      </c>
      <c r="R176">
        <f>'110°C'!K39</f>
        <v>110</v>
      </c>
      <c r="S176">
        <f>'110°C'!L39</f>
        <v>480</v>
      </c>
      <c r="T176" t="str">
        <f>'110°C'!M39</f>
        <v>H398</v>
      </c>
      <c r="U176" t="str">
        <f>'110°C'!N39</f>
        <v>NA</v>
      </c>
      <c r="V176" s="101">
        <f t="shared" si="21"/>
        <v>3.1126050015345745</v>
      </c>
      <c r="W176" s="103">
        <f t="shared" si="22"/>
        <v>0.23625698000000001</v>
      </c>
      <c r="X176" s="41">
        <f>'140°C'!J56</f>
        <v>2589</v>
      </c>
      <c r="Y176" s="41">
        <f>'140°C'!K56</f>
        <v>140</v>
      </c>
      <c r="Z176" s="41">
        <f>'140°C'!L56</f>
        <v>48</v>
      </c>
      <c r="AA176" s="41" t="str">
        <f>'140°C'!M56</f>
        <v>H397</v>
      </c>
      <c r="AB176" s="41" t="str">
        <f>'140°C'!N56</f>
        <v>NA</v>
      </c>
    </row>
    <row r="177" spans="1:28">
      <c r="A177" s="99">
        <f t="shared" si="12"/>
        <v>0.96717361031291149</v>
      </c>
      <c r="B177" s="100">
        <f t="shared" si="13"/>
        <v>4.5834857999999999E-2</v>
      </c>
      <c r="C177" t="str">
        <f>fossil!J32</f>
        <v>4066-1</v>
      </c>
      <c r="D177" t="str">
        <f>fossil!K32</f>
        <v>YCG</v>
      </c>
      <c r="E177" t="str">
        <f>fossil!L32</f>
        <v>4B</v>
      </c>
      <c r="F177" t="str">
        <f>fossil!M32</f>
        <v>G483</v>
      </c>
      <c r="G177">
        <f>fossil!N32</f>
        <v>0</v>
      </c>
      <c r="H177" s="86">
        <f t="shared" si="19"/>
        <v>1.4593924877592308</v>
      </c>
      <c r="I177" s="100">
        <f t="shared" si="20"/>
        <v>5.7635298000000001E-2</v>
      </c>
      <c r="J177">
        <f>'80°C'!J37</f>
        <v>4129</v>
      </c>
      <c r="K177">
        <f>'80°C'!K37</f>
        <v>80</v>
      </c>
      <c r="L177">
        <f>'80°C'!L37</f>
        <v>1440</v>
      </c>
      <c r="M177" t="str">
        <f>'80°C'!M37</f>
        <v>H398</v>
      </c>
      <c r="N177" t="str">
        <f>'80°C'!N37</f>
        <v>NA</v>
      </c>
      <c r="O177" s="101">
        <f t="shared" si="17"/>
        <v>2.6812412373755872</v>
      </c>
      <c r="P177" s="102">
        <f t="shared" si="18"/>
        <v>0.13982754999999999</v>
      </c>
      <c r="Q177">
        <f>'110°C'!J40</f>
        <v>4129</v>
      </c>
      <c r="R177">
        <f>'110°C'!K40</f>
        <v>110</v>
      </c>
      <c r="S177">
        <f>'110°C'!L40</f>
        <v>480</v>
      </c>
      <c r="T177" t="str">
        <f>'110°C'!M40</f>
        <v>H420</v>
      </c>
      <c r="U177" t="str">
        <f>'110°C'!N40</f>
        <v>NA</v>
      </c>
      <c r="V177" s="101">
        <f t="shared" si="21"/>
        <v>3.2886962605902559</v>
      </c>
      <c r="W177" s="103">
        <f t="shared" si="22"/>
        <v>0.278227316</v>
      </c>
      <c r="X177" s="41">
        <f>'140°C'!J57</f>
        <v>2589</v>
      </c>
      <c r="Y177" s="41">
        <f>'140°C'!K57</f>
        <v>140</v>
      </c>
      <c r="Z177" s="41">
        <f>'140°C'!L57</f>
        <v>72</v>
      </c>
      <c r="AA177" s="41" t="str">
        <f>'140°C'!M57</f>
        <v>H397</v>
      </c>
      <c r="AB177" s="41" t="str">
        <f>'140°C'!N57</f>
        <v>NA</v>
      </c>
    </row>
    <row r="178" spans="1:28">
      <c r="A178" s="99">
        <f t="shared" si="12"/>
        <v>0.96717361031291149</v>
      </c>
      <c r="B178" s="100">
        <f t="shared" si="13"/>
        <v>4.4513345000000003E-2</v>
      </c>
      <c r="C178" t="str">
        <f>fossil!J33</f>
        <v>4068-1</v>
      </c>
      <c r="D178" t="str">
        <f>fossil!K33</f>
        <v>YCG</v>
      </c>
      <c r="E178" t="str">
        <f>fossil!L33</f>
        <v>4B</v>
      </c>
      <c r="F178" t="str">
        <f>fossil!M33</f>
        <v>G483</v>
      </c>
      <c r="G178">
        <f>fossil!N33</f>
        <v>0</v>
      </c>
      <c r="H178" s="86">
        <f t="shared" si="19"/>
        <v>1.4593924877592308</v>
      </c>
      <c r="I178" s="100">
        <f t="shared" si="20"/>
        <v>5.9114956000000003E-2</v>
      </c>
      <c r="J178">
        <f>'80°C'!J38</f>
        <v>4129</v>
      </c>
      <c r="K178">
        <f>'80°C'!K38</f>
        <v>80</v>
      </c>
      <c r="L178">
        <f>'80°C'!L38</f>
        <v>1440</v>
      </c>
      <c r="M178" t="str">
        <f>'80°C'!M38</f>
        <v>H398</v>
      </c>
      <c r="N178" t="str">
        <f>'80°C'!N38</f>
        <v>NA</v>
      </c>
      <c r="O178"/>
      <c r="P178"/>
      <c r="Q178"/>
      <c r="R178"/>
      <c r="S178"/>
      <c r="T178"/>
      <c r="U178"/>
      <c r="V178" s="101">
        <f t="shared" si="21"/>
        <v>3.2886962605902559</v>
      </c>
      <c r="W178" s="103">
        <f t="shared" si="22"/>
        <v>0.301603917</v>
      </c>
      <c r="X178" s="41">
        <f>'140°C'!J58</f>
        <v>2589</v>
      </c>
      <c r="Y178" s="41">
        <f>'140°C'!K58</f>
        <v>140</v>
      </c>
      <c r="Z178" s="41">
        <f>'140°C'!L58</f>
        <v>72</v>
      </c>
      <c r="AA178" s="41" t="str">
        <f>'140°C'!M58</f>
        <v>H397</v>
      </c>
      <c r="AB178" s="41" t="str">
        <f>'140°C'!N58</f>
        <v>NA</v>
      </c>
    </row>
    <row r="179" spans="1:28">
      <c r="A179" s="99">
        <f t="shared" si="12"/>
        <v>0.96717361031291149</v>
      </c>
      <c r="B179" s="100">
        <f t="shared" si="13"/>
        <v>4.6430318999999998E-2</v>
      </c>
      <c r="C179" t="str">
        <f>fossil!J34</f>
        <v>4069-1</v>
      </c>
      <c r="D179" t="str">
        <f>fossil!K34</f>
        <v>YCG</v>
      </c>
      <c r="E179" t="str">
        <f>fossil!L34</f>
        <v>4B</v>
      </c>
      <c r="F179" t="str">
        <f>fossil!M34</f>
        <v>G483</v>
      </c>
      <c r="G179">
        <f>fossil!N34</f>
        <v>0</v>
      </c>
      <c r="H179" s="86">
        <f t="shared" si="19"/>
        <v>1.1583624920952498</v>
      </c>
      <c r="I179" s="100">
        <f t="shared" si="20"/>
        <v>5.0069675000000001E-2</v>
      </c>
      <c r="J179">
        <f>'80°C'!J39</f>
        <v>4129</v>
      </c>
      <c r="K179">
        <f>'80°C'!K39</f>
        <v>80</v>
      </c>
      <c r="L179">
        <f>'80°C'!L39</f>
        <v>720</v>
      </c>
      <c r="M179" t="str">
        <f>'80°C'!M39</f>
        <v>H420</v>
      </c>
      <c r="N179" t="str">
        <f>'80°C'!N39</f>
        <v>NA</v>
      </c>
      <c r="O179"/>
      <c r="P179"/>
      <c r="Q179"/>
      <c r="R179"/>
      <c r="S179"/>
      <c r="T179"/>
      <c r="U179"/>
      <c r="V179" s="101">
        <f t="shared" si="21"/>
        <v>3.4136349971985558</v>
      </c>
      <c r="W179" s="103">
        <f t="shared" si="22"/>
        <v>0.33184298899999998</v>
      </c>
      <c r="X179" s="41">
        <f>'140°C'!J59</f>
        <v>2589</v>
      </c>
      <c r="Y179" s="41">
        <f>'140°C'!K59</f>
        <v>140</v>
      </c>
      <c r="Z179" s="41">
        <f>'140°C'!L59</f>
        <v>96</v>
      </c>
      <c r="AA179" s="41" t="str">
        <f>'140°C'!M59</f>
        <v>H402</v>
      </c>
      <c r="AB179" s="41" t="str">
        <f>'140°C'!N59</f>
        <v>NA</v>
      </c>
    </row>
    <row r="180" spans="1:28">
      <c r="A180" s="99">
        <f t="shared" ref="A180:A211" si="23">LOG(A57*B$146)</f>
        <v>0.96717361031291149</v>
      </c>
      <c r="B180" s="100">
        <f t="shared" si="13"/>
        <v>4.5964562E-2</v>
      </c>
      <c r="C180">
        <f>fossil!J35</f>
        <v>4070</v>
      </c>
      <c r="D180" t="str">
        <f>fossil!K35</f>
        <v>YCG</v>
      </c>
      <c r="E180" t="str">
        <f>fossil!L35</f>
        <v>4B</v>
      </c>
      <c r="F180" t="str">
        <f>fossil!M35</f>
        <v>G483</v>
      </c>
      <c r="G180">
        <f>fossil!N35</f>
        <v>0</v>
      </c>
      <c r="H180" s="86">
        <f t="shared" si="19"/>
        <v>1.1583624920952498</v>
      </c>
      <c r="I180" s="100">
        <f t="shared" si="20"/>
        <v>4.6669753000000001E-2</v>
      </c>
      <c r="J180">
        <f>'80°C'!J40</f>
        <v>4129</v>
      </c>
      <c r="K180">
        <f>'80°C'!K40</f>
        <v>80</v>
      </c>
      <c r="L180">
        <f>'80°C'!L40</f>
        <v>720</v>
      </c>
      <c r="M180" t="str">
        <f>'80°C'!M40</f>
        <v>H398</v>
      </c>
      <c r="N180" t="str">
        <f>'80°C'!N40</f>
        <v>NA</v>
      </c>
      <c r="O180"/>
      <c r="P180"/>
      <c r="Q180"/>
      <c r="R180"/>
      <c r="S180"/>
      <c r="T180"/>
      <c r="U180"/>
      <c r="V180" s="101">
        <f t="shared" si="21"/>
        <v>3.4136349971985558</v>
      </c>
      <c r="W180" s="103">
        <f t="shared" si="22"/>
        <v>0.321381796</v>
      </c>
      <c r="X180" s="41">
        <f>'140°C'!J60</f>
        <v>2589</v>
      </c>
      <c r="Y180" s="41">
        <f>'140°C'!K60</f>
        <v>140</v>
      </c>
      <c r="Z180" s="41">
        <f>'140°C'!L60</f>
        <v>96</v>
      </c>
      <c r="AA180" s="41" t="str">
        <f>'140°C'!M60</f>
        <v>H397</v>
      </c>
      <c r="AB180" s="41" t="str">
        <f>'140°C'!N60</f>
        <v>NA</v>
      </c>
    </row>
    <row r="181" spans="1:28">
      <c r="A181" s="99">
        <f t="shared" si="23"/>
        <v>0.96717361031291149</v>
      </c>
      <c r="B181" s="100">
        <f t="shared" si="13"/>
        <v>4.5205637E-2</v>
      </c>
      <c r="C181">
        <f>fossil!J36</f>
        <v>3959</v>
      </c>
      <c r="D181" t="str">
        <f>fossil!K36</f>
        <v>YCG</v>
      </c>
      <c r="E181" t="str">
        <f>fossil!L36</f>
        <v>4B</v>
      </c>
      <c r="F181" t="str">
        <f>fossil!M36</f>
        <v>G483</v>
      </c>
      <c r="G181">
        <f>fossil!N36</f>
        <v>0</v>
      </c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 s="101">
        <f t="shared" si="21"/>
        <v>3.510545010206612</v>
      </c>
      <c r="W181" s="103">
        <f t="shared" si="22"/>
        <v>0.39214043700000001</v>
      </c>
      <c r="X181" s="41">
        <f>'140°C'!J61</f>
        <v>2589</v>
      </c>
      <c r="Y181" s="41">
        <f>'140°C'!K61</f>
        <v>140</v>
      </c>
      <c r="Z181" s="41">
        <f>'140°C'!L61</f>
        <v>120</v>
      </c>
      <c r="AA181" s="41" t="str">
        <f>'140°C'!M61</f>
        <v>H402</v>
      </c>
      <c r="AB181" s="41" t="str">
        <f>'140°C'!N61</f>
        <v>NA</v>
      </c>
    </row>
    <row r="182" spans="1:28">
      <c r="A182" s="99">
        <f t="shared" si="23"/>
        <v>0.96717361031291149</v>
      </c>
      <c r="B182" s="100">
        <f t="shared" si="13"/>
        <v>4.8219233E-2</v>
      </c>
      <c r="C182" t="str">
        <f>fossil!J37</f>
        <v>4095-1</v>
      </c>
      <c r="D182" t="str">
        <f>fossil!K37</f>
        <v>YCG</v>
      </c>
      <c r="E182" t="str">
        <f>fossil!L37</f>
        <v>4B</v>
      </c>
      <c r="F182" t="str">
        <f>fossil!M37</f>
        <v>G483</v>
      </c>
      <c r="G182">
        <f>fossil!N37</f>
        <v>0</v>
      </c>
      <c r="H182"/>
      <c r="I182"/>
      <c r="J182"/>
      <c r="K182"/>
      <c r="L182"/>
      <c r="M182"/>
      <c r="N182"/>
      <c r="V182" s="101">
        <f t="shared" si="21"/>
        <v>3.510545010206612</v>
      </c>
      <c r="W182" s="103">
        <f t="shared" si="22"/>
        <v>0.37575219199999998</v>
      </c>
      <c r="X182" s="41">
        <f>'140°C'!J62</f>
        <v>2589</v>
      </c>
      <c r="Y182" s="41">
        <f>'140°C'!K62</f>
        <v>140</v>
      </c>
      <c r="Z182" s="41">
        <f>'140°C'!L62</f>
        <v>120</v>
      </c>
      <c r="AA182" s="41" t="str">
        <f>'140°C'!M62</f>
        <v>H420</v>
      </c>
      <c r="AB182" s="41" t="str">
        <f>'140°C'!N62</f>
        <v>NA</v>
      </c>
    </row>
    <row r="183" spans="1:28">
      <c r="A183" s="99">
        <f t="shared" si="23"/>
        <v>0.94827913550926557</v>
      </c>
      <c r="B183" s="100">
        <f t="shared" si="13"/>
        <v>4.6365783000000001E-2</v>
      </c>
      <c r="C183">
        <f>fossil!J38</f>
        <v>4071</v>
      </c>
      <c r="D183" t="str">
        <f>fossil!K38</f>
        <v>YCG</v>
      </c>
      <c r="E183" t="str">
        <f>fossil!L38</f>
        <v>5B</v>
      </c>
      <c r="F183" t="str">
        <f>fossil!M38</f>
        <v>G483</v>
      </c>
      <c r="G183">
        <f>fossil!N38</f>
        <v>0</v>
      </c>
      <c r="H183"/>
      <c r="I183"/>
      <c r="J183"/>
      <c r="K183"/>
      <c r="L183"/>
      <c r="M183"/>
      <c r="N183"/>
      <c r="V183" s="101">
        <f t="shared" si="21"/>
        <v>1.4313637641589874</v>
      </c>
      <c r="W183" s="103">
        <f t="shared" si="22"/>
        <v>4.5245957000000003E-2</v>
      </c>
      <c r="X183" s="41">
        <f>'140°C'!J63</f>
        <v>4126</v>
      </c>
      <c r="Y183" s="41">
        <f>'140°C'!K63</f>
        <v>140</v>
      </c>
      <c r="Z183" s="41">
        <f>'140°C'!L63</f>
        <v>1</v>
      </c>
      <c r="AA183" s="41" t="str">
        <f>'140°C'!M63</f>
        <v>H397</v>
      </c>
      <c r="AB183" s="41" t="str">
        <f>'140°C'!N63</f>
        <v>NA</v>
      </c>
    </row>
    <row r="184" spans="1:28">
      <c r="A184" s="99">
        <f t="shared" si="23"/>
        <v>0.94827913550926557</v>
      </c>
      <c r="B184" s="100">
        <f t="shared" si="13"/>
        <v>4.6602996000000001E-2</v>
      </c>
      <c r="C184" t="str">
        <f>fossil!J39</f>
        <v>4072-1</v>
      </c>
      <c r="D184" t="str">
        <f>fossil!K39</f>
        <v>YCG</v>
      </c>
      <c r="E184" t="str">
        <f>fossil!L39</f>
        <v>5B</v>
      </c>
      <c r="F184" t="str">
        <f>fossil!M39</f>
        <v>G483</v>
      </c>
      <c r="G184">
        <f>fossil!N39</f>
        <v>0</v>
      </c>
      <c r="H184"/>
      <c r="I184"/>
      <c r="J184"/>
      <c r="K184"/>
      <c r="L184"/>
      <c r="M184"/>
      <c r="N184"/>
      <c r="V184" s="101">
        <f t="shared" si="21"/>
        <v>1.4313637641589874</v>
      </c>
      <c r="W184" s="103">
        <f t="shared" si="22"/>
        <v>4.9192395E-2</v>
      </c>
      <c r="X184" s="41">
        <f>'140°C'!J64</f>
        <v>4126</v>
      </c>
      <c r="Y184" s="41">
        <f>'140°C'!K64</f>
        <v>140</v>
      </c>
      <c r="Z184" s="41">
        <f>'140°C'!L64</f>
        <v>1</v>
      </c>
      <c r="AA184" s="41" t="str">
        <f>'140°C'!M64</f>
        <v>H420</v>
      </c>
      <c r="AB184" s="41" t="str">
        <f>'140°C'!N64</f>
        <v>NA</v>
      </c>
    </row>
    <row r="185" spans="1:28">
      <c r="A185" s="99">
        <f t="shared" si="23"/>
        <v>0.94827913550926557</v>
      </c>
      <c r="B185" s="100">
        <f t="shared" si="13"/>
        <v>4.8860296999999997E-2</v>
      </c>
      <c r="C185">
        <f>fossil!J40</f>
        <v>4073</v>
      </c>
      <c r="D185" t="str">
        <f>fossil!K40</f>
        <v>YCG</v>
      </c>
      <c r="E185" t="str">
        <f>fossil!L40</f>
        <v>5B</v>
      </c>
      <c r="F185" t="str">
        <f>fossil!M40</f>
        <v>G483</v>
      </c>
      <c r="G185">
        <f>fossil!N40</f>
        <v>0</v>
      </c>
      <c r="V185" s="101">
        <f t="shared" si="21"/>
        <v>1.7323937598229686</v>
      </c>
      <c r="W185" s="103">
        <f t="shared" si="22"/>
        <v>5.7123171E-2</v>
      </c>
      <c r="X185" s="41">
        <f>'140°C'!J65</f>
        <v>4126</v>
      </c>
      <c r="Y185" s="41">
        <f>'140°C'!K65</f>
        <v>140</v>
      </c>
      <c r="Z185" s="41">
        <f>'140°C'!L65</f>
        <v>2</v>
      </c>
      <c r="AA185" s="41" t="str">
        <f>'140°C'!M65</f>
        <v>H397</v>
      </c>
      <c r="AB185" s="41" t="str">
        <f>'140°C'!N65</f>
        <v>NA</v>
      </c>
    </row>
    <row r="186" spans="1:28">
      <c r="A186" s="99">
        <f t="shared" si="23"/>
        <v>0.7639566124451852</v>
      </c>
      <c r="B186" s="100">
        <f t="shared" si="13"/>
        <v>4.6870233999999997E-2</v>
      </c>
      <c r="C186" t="str">
        <f>fossil!J41</f>
        <v>4074-1</v>
      </c>
      <c r="D186" t="str">
        <f>fossil!K41</f>
        <v>YCG</v>
      </c>
      <c r="E186">
        <f>fossil!L41</f>
        <v>6</v>
      </c>
      <c r="F186" t="str">
        <f>fossil!M41</f>
        <v>G483</v>
      </c>
      <c r="G186">
        <f>fossil!N41</f>
        <v>0</v>
      </c>
      <c r="V186" s="101">
        <f t="shared" si="21"/>
        <v>1.7323937598229686</v>
      </c>
      <c r="W186" s="103">
        <f t="shared" si="22"/>
        <v>5.5861854000000002E-2</v>
      </c>
      <c r="X186" s="41">
        <f>'140°C'!J66</f>
        <v>4126</v>
      </c>
      <c r="Y186" s="41">
        <f>'140°C'!K66</f>
        <v>140</v>
      </c>
      <c r="Z186" s="41">
        <f>'140°C'!L66</f>
        <v>2</v>
      </c>
      <c r="AA186" s="41" t="str">
        <f>'140°C'!M66</f>
        <v>H397</v>
      </c>
      <c r="AB186" s="41" t="str">
        <f>'140°C'!N66</f>
        <v>NA</v>
      </c>
    </row>
    <row r="187" spans="1:28">
      <c r="A187" s="99">
        <f t="shared" si="23"/>
        <v>0.7639566124451852</v>
      </c>
      <c r="B187" s="100">
        <f t="shared" si="13"/>
        <v>4.9084203999999999E-2</v>
      </c>
      <c r="C187">
        <f>fossil!J42</f>
        <v>4075</v>
      </c>
      <c r="D187" t="str">
        <f>fossil!K42</f>
        <v>YCG</v>
      </c>
      <c r="E187">
        <f>fossil!L42</f>
        <v>6</v>
      </c>
      <c r="F187" t="str">
        <f>fossil!M42</f>
        <v>G483</v>
      </c>
      <c r="G187">
        <f>fossil!N42</f>
        <v>0</v>
      </c>
      <c r="V187" s="101">
        <f t="shared" si="21"/>
        <v>2.0334237554869499</v>
      </c>
      <c r="W187" s="103">
        <f t="shared" si="22"/>
        <v>9.4981949999999996E-2</v>
      </c>
      <c r="X187" s="41">
        <f>'140°C'!J67</f>
        <v>4126</v>
      </c>
      <c r="Y187" s="41">
        <f>'140°C'!K67</f>
        <v>140</v>
      </c>
      <c r="Z187" s="41">
        <f>'140°C'!L67</f>
        <v>4</v>
      </c>
      <c r="AA187" s="41" t="str">
        <f>'140°C'!M67</f>
        <v>H397</v>
      </c>
      <c r="AB187" s="41" t="str">
        <f>'140°C'!N67</f>
        <v>NA</v>
      </c>
    </row>
    <row r="188" spans="1:28">
      <c r="A188" s="99">
        <f t="shared" si="23"/>
        <v>0.7639566124451852</v>
      </c>
      <c r="B188" s="100">
        <f t="shared" si="13"/>
        <v>4.6296663000000002E-2</v>
      </c>
      <c r="C188" t="str">
        <f>fossil!J43</f>
        <v>4076-1</v>
      </c>
      <c r="D188" t="str">
        <f>fossil!K43</f>
        <v>YCG</v>
      </c>
      <c r="E188">
        <f>fossil!L43</f>
        <v>6</v>
      </c>
      <c r="F188" t="str">
        <f>fossil!M43</f>
        <v>G483</v>
      </c>
      <c r="G188">
        <f>fossil!N43</f>
        <v>0</v>
      </c>
      <c r="V188" s="101">
        <f t="shared" si="21"/>
        <v>2.0334237554869499</v>
      </c>
      <c r="W188" s="103">
        <f t="shared" si="22"/>
        <v>8.3763227999999995E-2</v>
      </c>
      <c r="X188" s="41">
        <f>'140°C'!J68</f>
        <v>4126</v>
      </c>
      <c r="Y188" s="41">
        <f>'140°C'!K68</f>
        <v>140</v>
      </c>
      <c r="Z188" s="41">
        <f>'140°C'!L68</f>
        <v>4</v>
      </c>
      <c r="AA188" s="41" t="str">
        <f>'140°C'!M68</f>
        <v>H397</v>
      </c>
      <c r="AB188" s="41" t="str">
        <f>'140°C'!N68</f>
        <v>NA</v>
      </c>
    </row>
    <row r="189" spans="1:28">
      <c r="A189" s="99">
        <f t="shared" si="23"/>
        <v>0.7639566124451852</v>
      </c>
      <c r="B189" s="100">
        <f t="shared" si="13"/>
        <v>4.6597983000000003E-2</v>
      </c>
      <c r="C189" t="str">
        <f>fossil!J44</f>
        <v>4077-1</v>
      </c>
      <c r="D189" t="str">
        <f>fossil!K44</f>
        <v>YCG</v>
      </c>
      <c r="E189">
        <f>fossil!L44</f>
        <v>6</v>
      </c>
      <c r="F189" t="str">
        <f>fossil!M44</f>
        <v>G483</v>
      </c>
      <c r="G189">
        <f>fossil!N44</f>
        <v>0</v>
      </c>
      <c r="V189" s="101">
        <f t="shared" si="21"/>
        <v>2.2095150145426308</v>
      </c>
      <c r="W189" s="103">
        <f t="shared" si="22"/>
        <v>0.122782741</v>
      </c>
      <c r="X189" s="41">
        <f>'140°C'!J69</f>
        <v>4126</v>
      </c>
      <c r="Y189" s="41">
        <f>'140°C'!K69</f>
        <v>140</v>
      </c>
      <c r="Z189" s="41">
        <f>'140°C'!L69</f>
        <v>6</v>
      </c>
      <c r="AA189" s="41" t="str">
        <f>'140°C'!M69</f>
        <v>H397</v>
      </c>
      <c r="AB189" s="41" t="str">
        <f>'140°C'!N69</f>
        <v>NA</v>
      </c>
    </row>
    <row r="190" spans="1:28">
      <c r="A190" s="99">
        <f t="shared" si="23"/>
        <v>0.94827913550926557</v>
      </c>
      <c r="B190" s="100">
        <f t="shared" si="13"/>
        <v>4.6196715999999999E-2</v>
      </c>
      <c r="C190">
        <f>fossil!J45</f>
        <v>4078</v>
      </c>
      <c r="D190" t="str">
        <f>fossil!K45</f>
        <v>YCG</v>
      </c>
      <c r="E190" t="str">
        <f>fossil!L45</f>
        <v>Anglo-Scandinavian</v>
      </c>
      <c r="F190" t="str">
        <f>fossil!M45</f>
        <v>G483</v>
      </c>
      <c r="G190">
        <f>fossil!N45</f>
        <v>0</v>
      </c>
      <c r="V190" s="101">
        <f t="shared" si="21"/>
        <v>2.2095150145426308</v>
      </c>
      <c r="W190" s="103">
        <f t="shared" si="22"/>
        <v>0.10829311899999999</v>
      </c>
      <c r="X190" s="41">
        <f>'140°C'!J70</f>
        <v>4126</v>
      </c>
      <c r="Y190" s="41">
        <f>'140°C'!K70</f>
        <v>140</v>
      </c>
      <c r="Z190" s="41">
        <f>'140°C'!L70</f>
        <v>6</v>
      </c>
      <c r="AA190" s="41" t="str">
        <f>'140°C'!M70</f>
        <v>H398</v>
      </c>
      <c r="AB190" s="41" t="str">
        <f>'140°C'!N70</f>
        <v>NA</v>
      </c>
    </row>
    <row r="191" spans="1:28">
      <c r="A191" s="99">
        <f t="shared" si="23"/>
        <v>0.94827913550926557</v>
      </c>
      <c r="B191" s="100">
        <f t="shared" si="13"/>
        <v>4.5587625E-2</v>
      </c>
      <c r="C191">
        <f>fossil!J46</f>
        <v>4079</v>
      </c>
      <c r="D191" t="str">
        <f>fossil!K46</f>
        <v>YCG</v>
      </c>
      <c r="E191" t="str">
        <f>fossil!L46</f>
        <v>Anglo-Scandinavian</v>
      </c>
      <c r="F191" t="str">
        <f>fossil!M46</f>
        <v>G483</v>
      </c>
      <c r="G191">
        <f>fossil!N46</f>
        <v>0</v>
      </c>
      <c r="V191" s="101">
        <f t="shared" si="21"/>
        <v>2.3344537511509307</v>
      </c>
      <c r="W191" s="103">
        <f t="shared" si="22"/>
        <v>0.12578824699999999</v>
      </c>
      <c r="X191" s="41">
        <f>'140°C'!J71</f>
        <v>4126</v>
      </c>
      <c r="Y191" s="41">
        <f>'140°C'!K71</f>
        <v>140</v>
      </c>
      <c r="Z191" s="41">
        <f>'140°C'!L71</f>
        <v>8</v>
      </c>
      <c r="AA191" s="41" t="str">
        <f>'140°C'!M71</f>
        <v>H398</v>
      </c>
      <c r="AB191" s="41" t="str">
        <f>'140°C'!N71</f>
        <v>NA</v>
      </c>
    </row>
    <row r="192" spans="1:28">
      <c r="A192" s="99">
        <f t="shared" si="23"/>
        <v>0.94827913550926557</v>
      </c>
      <c r="B192" s="100">
        <f t="shared" si="13"/>
        <v>4.5067479000000001E-2</v>
      </c>
      <c r="C192">
        <f>fossil!J47</f>
        <v>4080</v>
      </c>
      <c r="D192" t="str">
        <f>fossil!K47</f>
        <v>YCG</v>
      </c>
      <c r="E192" t="str">
        <f>fossil!L47</f>
        <v>Anglo-Scandinavian</v>
      </c>
      <c r="F192" t="str">
        <f>fossil!M47</f>
        <v>G483</v>
      </c>
      <c r="G192">
        <f>fossil!N47</f>
        <v>0</v>
      </c>
      <c r="V192" s="101">
        <f t="shared" si="21"/>
        <v>2.3344537511509307</v>
      </c>
      <c r="W192" s="103">
        <f t="shared" si="22"/>
        <v>0.12680822</v>
      </c>
      <c r="X192" s="41">
        <f>'140°C'!J72</f>
        <v>4126</v>
      </c>
      <c r="Y192" s="41">
        <f>'140°C'!K72</f>
        <v>140</v>
      </c>
      <c r="Z192" s="41">
        <f>'140°C'!L72</f>
        <v>8</v>
      </c>
      <c r="AA192" s="41" t="str">
        <f>'140°C'!M72</f>
        <v>H398</v>
      </c>
      <c r="AB192" s="41" t="str">
        <f>'140°C'!N72</f>
        <v>NA</v>
      </c>
    </row>
    <row r="193" spans="1:28">
      <c r="A193" s="99">
        <f t="shared" si="23"/>
        <v>0.99885908769322007</v>
      </c>
      <c r="B193" s="100">
        <f t="shared" si="13"/>
        <v>4.5674312000000002E-2</v>
      </c>
      <c r="C193" t="str">
        <f>fossil!J48</f>
        <v>4060a2</v>
      </c>
      <c r="D193" t="str">
        <f>fossil!K48</f>
        <v>YCG</v>
      </c>
      <c r="E193">
        <f>fossil!L48</f>
        <v>3</v>
      </c>
      <c r="F193" t="str">
        <f>fossil!M48</f>
        <v>H391</v>
      </c>
      <c r="G193">
        <f>fossil!N48</f>
        <v>0</v>
      </c>
      <c r="V193" s="101">
        <f t="shared" si="21"/>
        <v>2.8115750058705933</v>
      </c>
      <c r="W193" s="103">
        <f t="shared" si="22"/>
        <v>0.201214004</v>
      </c>
      <c r="X193" s="41">
        <f>'140°C'!J73</f>
        <v>4126</v>
      </c>
      <c r="Y193" s="41">
        <f>'140°C'!K73</f>
        <v>140</v>
      </c>
      <c r="Z193" s="41">
        <f>'140°C'!L73</f>
        <v>24</v>
      </c>
      <c r="AA193" s="41" t="str">
        <f>'140°C'!M73</f>
        <v>H398</v>
      </c>
      <c r="AB193" s="41" t="str">
        <f>'140°C'!N73</f>
        <v>NA</v>
      </c>
    </row>
    <row r="194" spans="1:28">
      <c r="A194" s="99">
        <f t="shared" si="23"/>
        <v>0.99885908769322007</v>
      </c>
      <c r="B194" s="100">
        <f t="shared" ref="B194:B225" si="24">B71</f>
        <v>4.5882493000000003E-2</v>
      </c>
      <c r="C194" t="str">
        <f>fossil!J49</f>
        <v>4060b2</v>
      </c>
      <c r="D194" t="str">
        <f>fossil!K49</f>
        <v>YCG</v>
      </c>
      <c r="E194">
        <f>fossil!L49</f>
        <v>3</v>
      </c>
      <c r="F194" t="str">
        <f>fossil!M49</f>
        <v>H391</v>
      </c>
      <c r="G194">
        <f>fossil!N49</f>
        <v>0</v>
      </c>
      <c r="V194" s="101">
        <f t="shared" si="21"/>
        <v>2.8115750058705933</v>
      </c>
      <c r="W194" s="103">
        <f t="shared" si="22"/>
        <v>0.19634216199999999</v>
      </c>
      <c r="X194" s="41">
        <f>'140°C'!J74</f>
        <v>4126</v>
      </c>
      <c r="Y194" s="41">
        <f>'140°C'!K74</f>
        <v>140</v>
      </c>
      <c r="Z194" s="41">
        <f>'140°C'!L74</f>
        <v>24</v>
      </c>
      <c r="AA194" s="41" t="str">
        <f>'140°C'!M74</f>
        <v>H398</v>
      </c>
      <c r="AB194" s="41" t="str">
        <f>'140°C'!N74</f>
        <v>NA</v>
      </c>
    </row>
    <row r="195" spans="1:28">
      <c r="A195" s="99">
        <f t="shared" si="23"/>
        <v>0.96717361031291149</v>
      </c>
      <c r="B195" s="100">
        <f t="shared" si="24"/>
        <v>4.5801634000000001E-2</v>
      </c>
      <c r="C195" t="str">
        <f>fossil!J50</f>
        <v>4063-2</v>
      </c>
      <c r="D195" t="str">
        <f>fossil!K50</f>
        <v>YCG</v>
      </c>
      <c r="E195" t="str">
        <f>fossil!L50</f>
        <v>4B</v>
      </c>
      <c r="F195" t="str">
        <f>fossil!M50</f>
        <v>H391</v>
      </c>
      <c r="G195">
        <f>fossil!N50</f>
        <v>0</v>
      </c>
      <c r="V195" s="101">
        <f t="shared" ref="V195:V225" si="25">LOG(G97*W$146)</f>
        <v>3.1126050015345745</v>
      </c>
      <c r="W195" s="103">
        <f t="shared" ref="W195:W225" si="26">H97</f>
        <v>0.206163023</v>
      </c>
      <c r="X195" s="41">
        <f>'140°C'!J75</f>
        <v>4126</v>
      </c>
      <c r="Y195" s="41">
        <f>'140°C'!K75</f>
        <v>140</v>
      </c>
      <c r="Z195" s="41">
        <f>'140°C'!L75</f>
        <v>48</v>
      </c>
      <c r="AA195" s="41" t="str">
        <f>'140°C'!M75</f>
        <v>G483</v>
      </c>
      <c r="AB195" s="41" t="str">
        <f>'140°C'!N75</f>
        <v>NA</v>
      </c>
    </row>
    <row r="196" spans="1:28">
      <c r="A196" s="99">
        <f t="shared" si="23"/>
        <v>0.96717361031291149</v>
      </c>
      <c r="B196" s="100">
        <f t="shared" si="24"/>
        <v>4.5361291999999998E-2</v>
      </c>
      <c r="C196" t="str">
        <f>fossil!J51</f>
        <v>4064-2</v>
      </c>
      <c r="D196" t="str">
        <f>fossil!K51</f>
        <v>YCG</v>
      </c>
      <c r="E196" t="str">
        <f>fossil!L51</f>
        <v>4B</v>
      </c>
      <c r="F196" t="str">
        <f>fossil!M51</f>
        <v>H391</v>
      </c>
      <c r="G196">
        <f>fossil!N51</f>
        <v>0</v>
      </c>
      <c r="V196" s="101">
        <f t="shared" si="25"/>
        <v>3.1126050015345745</v>
      </c>
      <c r="W196" s="103">
        <f t="shared" si="26"/>
        <v>0.193478286</v>
      </c>
      <c r="X196" s="41">
        <f>'140°C'!J76</f>
        <v>4126</v>
      </c>
      <c r="Y196" s="41">
        <f>'140°C'!K76</f>
        <v>140</v>
      </c>
      <c r="Z196" s="41">
        <f>'140°C'!L76</f>
        <v>48</v>
      </c>
      <c r="AA196" s="41" t="str">
        <f>'140°C'!M76</f>
        <v>G483</v>
      </c>
      <c r="AB196" s="41" t="str">
        <f>'140°C'!N76</f>
        <v>NA</v>
      </c>
    </row>
    <row r="197" spans="1:28">
      <c r="A197" s="99">
        <f t="shared" si="23"/>
        <v>0.96717361031291149</v>
      </c>
      <c r="B197" s="100">
        <f t="shared" si="24"/>
        <v>4.6501629000000003E-2</v>
      </c>
      <c r="C197" t="str">
        <f>fossil!J52</f>
        <v>4066-2</v>
      </c>
      <c r="D197" t="str">
        <f>fossil!K52</f>
        <v>YCG</v>
      </c>
      <c r="E197" t="str">
        <f>fossil!L52</f>
        <v>4B</v>
      </c>
      <c r="F197" t="str">
        <f>fossil!M52</f>
        <v>H391</v>
      </c>
      <c r="G197">
        <f>fossil!N52</f>
        <v>0</v>
      </c>
      <c r="V197" s="101">
        <f t="shared" si="25"/>
        <v>3.1126050015345745</v>
      </c>
      <c r="W197" s="103">
        <f t="shared" si="26"/>
        <v>0.17431175300000001</v>
      </c>
      <c r="X197" s="41">
        <f>'140°C'!J77</f>
        <v>4126</v>
      </c>
      <c r="Y197" s="41">
        <f>'140°C'!K77</f>
        <v>140</v>
      </c>
      <c r="Z197" s="41">
        <f>'140°C'!L77</f>
        <v>48</v>
      </c>
      <c r="AA197" s="41" t="str">
        <f>'140°C'!M77</f>
        <v>H398</v>
      </c>
      <c r="AB197" s="41" t="str">
        <f>'140°C'!N77</f>
        <v>NA</v>
      </c>
    </row>
    <row r="198" spans="1:28">
      <c r="A198" s="99">
        <f t="shared" si="23"/>
        <v>0.96717361031291149</v>
      </c>
      <c r="B198" s="100">
        <f t="shared" si="24"/>
        <v>4.6098823999999997E-2</v>
      </c>
      <c r="C198">
        <f>fossil!J53</f>
        <v>4067</v>
      </c>
      <c r="D198" t="str">
        <f>fossil!K53</f>
        <v>YCG</v>
      </c>
      <c r="E198" t="str">
        <f>fossil!L53</f>
        <v>4B</v>
      </c>
      <c r="F198" t="str">
        <f>fossil!M53</f>
        <v>H391</v>
      </c>
      <c r="G198">
        <f>fossil!N53</f>
        <v>0</v>
      </c>
      <c r="V198" s="101">
        <f t="shared" si="25"/>
        <v>3.1126050015345745</v>
      </c>
      <c r="W198" s="103">
        <f t="shared" si="26"/>
        <v>0.186859411</v>
      </c>
      <c r="X198" s="41">
        <f>'140°C'!J78</f>
        <v>4126</v>
      </c>
      <c r="Y198" s="41">
        <f>'140°C'!K78</f>
        <v>140</v>
      </c>
      <c r="Z198" s="41">
        <f>'140°C'!L78</f>
        <v>48</v>
      </c>
      <c r="AA198" s="41" t="str">
        <f>'140°C'!M78</f>
        <v>H398</v>
      </c>
      <c r="AB198" s="41" t="str">
        <f>'140°C'!N78</f>
        <v>NA</v>
      </c>
    </row>
    <row r="199" spans="1:28">
      <c r="A199" s="99">
        <f t="shared" si="23"/>
        <v>0.96717361031291149</v>
      </c>
      <c r="B199" s="100">
        <f t="shared" si="24"/>
        <v>4.5393406999999997E-2</v>
      </c>
      <c r="C199" t="str">
        <f>fossil!J54</f>
        <v>4068-2</v>
      </c>
      <c r="D199" t="str">
        <f>fossil!K54</f>
        <v>YCG</v>
      </c>
      <c r="E199" t="str">
        <f>fossil!L54</f>
        <v>4B</v>
      </c>
      <c r="F199" t="str">
        <f>fossil!M54</f>
        <v>H391</v>
      </c>
      <c r="G199">
        <f>fossil!N54</f>
        <v>0</v>
      </c>
      <c r="V199" s="101">
        <f t="shared" si="25"/>
        <v>3.2886962605902559</v>
      </c>
      <c r="W199" s="103">
        <f t="shared" si="26"/>
        <v>0.17093149699999999</v>
      </c>
      <c r="X199" s="41">
        <f>'140°C'!J79</f>
        <v>4126</v>
      </c>
      <c r="Y199" s="41">
        <f>'140°C'!K79</f>
        <v>140</v>
      </c>
      <c r="Z199" s="41">
        <f>'140°C'!L79</f>
        <v>72</v>
      </c>
      <c r="AA199" s="41" t="str">
        <f>'140°C'!M79</f>
        <v>H420</v>
      </c>
      <c r="AB199" s="41" t="str">
        <f>'140°C'!N79</f>
        <v>NA</v>
      </c>
    </row>
    <row r="200" spans="1:28">
      <c r="A200" s="99">
        <f t="shared" si="23"/>
        <v>0.96717361031291149</v>
      </c>
      <c r="B200" s="100">
        <f t="shared" si="24"/>
        <v>4.5220941000000001E-2</v>
      </c>
      <c r="C200" t="str">
        <f>fossil!J55</f>
        <v>4069-2</v>
      </c>
      <c r="D200" t="str">
        <f>fossil!K55</f>
        <v>YCG</v>
      </c>
      <c r="E200" t="str">
        <f>fossil!L55</f>
        <v>4B</v>
      </c>
      <c r="F200" t="str">
        <f>fossil!M55</f>
        <v>H391</v>
      </c>
      <c r="G200">
        <f>fossil!N55</f>
        <v>0</v>
      </c>
      <c r="V200" s="101">
        <f t="shared" si="25"/>
        <v>3.4136349971985558</v>
      </c>
      <c r="W200" s="103">
        <f t="shared" si="26"/>
        <v>0.17089570300000001</v>
      </c>
      <c r="X200" s="41">
        <f>'140°C'!J80</f>
        <v>4126</v>
      </c>
      <c r="Y200" s="41">
        <f>'140°C'!K80</f>
        <v>140</v>
      </c>
      <c r="Z200" s="41">
        <f>'140°C'!L80</f>
        <v>96</v>
      </c>
      <c r="AA200" s="41" t="str">
        <f>'140°C'!M80</f>
        <v>H398</v>
      </c>
      <c r="AB200" s="41" t="str">
        <f>'140°C'!N80</f>
        <v>NA</v>
      </c>
    </row>
    <row r="201" spans="1:28">
      <c r="A201" s="99">
        <f t="shared" si="23"/>
        <v>0.96717361031291149</v>
      </c>
      <c r="B201" s="100">
        <f t="shared" si="24"/>
        <v>4.8219233E-2</v>
      </c>
      <c r="C201" t="str">
        <f>fossil!J56</f>
        <v>4095-2</v>
      </c>
      <c r="D201" t="str">
        <f>fossil!K56</f>
        <v>YCG</v>
      </c>
      <c r="E201" t="str">
        <f>fossil!L56</f>
        <v>4B</v>
      </c>
      <c r="F201" t="str">
        <f>fossil!M56</f>
        <v>H391</v>
      </c>
      <c r="G201" t="str">
        <f>fossil!N56</f>
        <v>contam nh4</v>
      </c>
      <c r="V201" s="101">
        <f t="shared" si="25"/>
        <v>3.4136349971985558</v>
      </c>
      <c r="W201" s="103">
        <f t="shared" si="26"/>
        <v>0.17959962500000001</v>
      </c>
      <c r="X201" s="41">
        <f>'140°C'!J81</f>
        <v>4126</v>
      </c>
      <c r="Y201" s="41">
        <f>'140°C'!K81</f>
        <v>140</v>
      </c>
      <c r="Z201" s="41">
        <f>'140°C'!L81</f>
        <v>96</v>
      </c>
      <c r="AA201" s="41" t="str">
        <f>'140°C'!M81</f>
        <v>H398</v>
      </c>
      <c r="AB201" s="41" t="str">
        <f>'140°C'!N81</f>
        <v>NA</v>
      </c>
    </row>
    <row r="202" spans="1:28">
      <c r="A202" s="99">
        <f t="shared" si="23"/>
        <v>0.94827913550926557</v>
      </c>
      <c r="B202" s="100">
        <f t="shared" si="24"/>
        <v>4.4468830000000001E-2</v>
      </c>
      <c r="C202" t="str">
        <f>fossil!J57</f>
        <v>4072-2</v>
      </c>
      <c r="D202" t="str">
        <f>fossil!K57</f>
        <v>YCG</v>
      </c>
      <c r="E202" t="str">
        <f>fossil!L57</f>
        <v>5B</v>
      </c>
      <c r="F202" t="str">
        <f>fossil!M57</f>
        <v>H391</v>
      </c>
      <c r="G202">
        <f>fossil!N57</f>
        <v>0</v>
      </c>
      <c r="V202" s="101">
        <f t="shared" si="25"/>
        <v>3.510545010206612</v>
      </c>
      <c r="W202" s="103">
        <f t="shared" si="26"/>
        <v>0.17545496699999999</v>
      </c>
      <c r="X202" s="41">
        <f>'140°C'!J82</f>
        <v>4126</v>
      </c>
      <c r="Y202" s="41">
        <f>'140°C'!K82</f>
        <v>140</v>
      </c>
      <c r="Z202" s="41">
        <f>'140°C'!L82</f>
        <v>120</v>
      </c>
      <c r="AA202" s="41" t="str">
        <f>'140°C'!M82</f>
        <v>H420</v>
      </c>
      <c r="AB202" s="41" t="str">
        <f>'140°C'!N82</f>
        <v>NA</v>
      </c>
    </row>
    <row r="203" spans="1:28">
      <c r="A203" s="99">
        <f t="shared" si="23"/>
        <v>0.7639566124451852</v>
      </c>
      <c r="B203" s="100">
        <f t="shared" si="24"/>
        <v>4.5475437E-2</v>
      </c>
      <c r="C203" t="str">
        <f>fossil!J58</f>
        <v>4074-2</v>
      </c>
      <c r="D203" t="str">
        <f>fossil!K58</f>
        <v>YCG</v>
      </c>
      <c r="E203">
        <f>fossil!L58</f>
        <v>6</v>
      </c>
      <c r="F203" t="str">
        <f>fossil!M58</f>
        <v>H391</v>
      </c>
      <c r="G203">
        <f>fossil!N58</f>
        <v>0</v>
      </c>
      <c r="V203" s="101">
        <f t="shared" si="25"/>
        <v>3.510545010206612</v>
      </c>
      <c r="W203" s="103">
        <f t="shared" si="26"/>
        <v>0.17251644399999999</v>
      </c>
      <c r="X203" s="41">
        <f>'140°C'!J83</f>
        <v>4126</v>
      </c>
      <c r="Y203" s="41">
        <f>'140°C'!K83</f>
        <v>140</v>
      </c>
      <c r="Z203" s="41">
        <f>'140°C'!L83</f>
        <v>120</v>
      </c>
      <c r="AA203" s="41" t="str">
        <f>'140°C'!M83</f>
        <v>H420</v>
      </c>
      <c r="AB203" s="41" t="str">
        <f>'140°C'!N83</f>
        <v>NA</v>
      </c>
    </row>
    <row r="204" spans="1:28">
      <c r="A204" s="99">
        <f t="shared" si="23"/>
        <v>0.7639566124451852</v>
      </c>
      <c r="B204" s="100">
        <f t="shared" si="24"/>
        <v>4.5882712999999999E-2</v>
      </c>
      <c r="C204" t="str">
        <f>fossil!J59</f>
        <v>4076-2</v>
      </c>
      <c r="D204" t="str">
        <f>fossil!K59</f>
        <v>YCG</v>
      </c>
      <c r="E204">
        <f>fossil!L59</f>
        <v>6</v>
      </c>
      <c r="F204" t="str">
        <f>fossil!M59</f>
        <v>H391</v>
      </c>
      <c r="G204">
        <f>fossil!N59</f>
        <v>0</v>
      </c>
      <c r="V204" s="101">
        <f t="shared" si="25"/>
        <v>1.4313637641589874</v>
      </c>
      <c r="W204" s="103">
        <f t="shared" si="26"/>
        <v>4.7119056999999999E-2</v>
      </c>
      <c r="X204" s="41">
        <f>'140°C'!J84</f>
        <v>4129</v>
      </c>
      <c r="Y204" s="41">
        <f>'140°C'!K84</f>
        <v>140</v>
      </c>
      <c r="Z204" s="41">
        <f>'140°C'!L84</f>
        <v>1</v>
      </c>
      <c r="AA204" s="41" t="str">
        <f>'140°C'!M84</f>
        <v>H398</v>
      </c>
      <c r="AB204" s="41" t="str">
        <f>'140°C'!N84</f>
        <v>NA</v>
      </c>
    </row>
    <row r="205" spans="1:28">
      <c r="A205" s="99">
        <f t="shared" si="23"/>
        <v>0.7639566124451852</v>
      </c>
      <c r="B205" s="100">
        <f t="shared" si="24"/>
        <v>4.5467734000000003E-2</v>
      </c>
      <c r="C205" t="str">
        <f>fossil!J60</f>
        <v>4077-2</v>
      </c>
      <c r="D205" t="str">
        <f>fossil!K60</f>
        <v>YCG</v>
      </c>
      <c r="E205">
        <f>fossil!L60</f>
        <v>6</v>
      </c>
      <c r="F205" t="str">
        <f>fossil!M60</f>
        <v>H391</v>
      </c>
      <c r="G205">
        <f>fossil!N60</f>
        <v>0</v>
      </c>
      <c r="V205" s="101">
        <f t="shared" si="25"/>
        <v>1.4313637641589874</v>
      </c>
      <c r="W205" s="103">
        <f t="shared" si="26"/>
        <v>5.3111390000000001E-2</v>
      </c>
      <c r="X205" s="41">
        <f>'140°C'!J85</f>
        <v>4129</v>
      </c>
      <c r="Y205" s="41">
        <f>'140°C'!K85</f>
        <v>140</v>
      </c>
      <c r="Z205" s="41">
        <f>'140°C'!L85</f>
        <v>1</v>
      </c>
      <c r="AA205" s="41" t="str">
        <f>'140°C'!M85</f>
        <v>H398</v>
      </c>
      <c r="AB205" s="41" t="str">
        <f>'140°C'!N85</f>
        <v>NA</v>
      </c>
    </row>
    <row r="206" spans="1:28">
      <c r="A206" s="99">
        <f t="shared" si="23"/>
        <v>0.94827913550926557</v>
      </c>
      <c r="B206" s="100">
        <f t="shared" si="24"/>
        <v>4.5946387881570933E-2</v>
      </c>
      <c r="C206" t="str">
        <f>fossil!J61</f>
        <v>4081-1</v>
      </c>
      <c r="D206" t="str">
        <f>fossil!K61</f>
        <v>YLB</v>
      </c>
      <c r="E206" t="str">
        <f>fossil!L61</f>
        <v>Anglo-Scandinavian</v>
      </c>
      <c r="F206" t="str">
        <f>fossil!M61</f>
        <v>G483</v>
      </c>
      <c r="G206">
        <f>fossil!N61</f>
        <v>0</v>
      </c>
      <c r="V206" s="101">
        <f t="shared" si="25"/>
        <v>1.7323937598229686</v>
      </c>
      <c r="W206" s="103">
        <f t="shared" si="26"/>
        <v>6.0028841999999999E-2</v>
      </c>
      <c r="X206" s="41">
        <f>'140°C'!J86</f>
        <v>4129</v>
      </c>
      <c r="Y206" s="41">
        <f>'140°C'!K86</f>
        <v>140</v>
      </c>
      <c r="Z206" s="41">
        <f>'140°C'!L86</f>
        <v>2</v>
      </c>
      <c r="AA206" s="41" t="str">
        <f>'140°C'!M86</f>
        <v>H398</v>
      </c>
      <c r="AB206" s="41" t="str">
        <f>'140°C'!N86</f>
        <v>NA</v>
      </c>
    </row>
    <row r="207" spans="1:28">
      <c r="A207" s="99">
        <f t="shared" si="23"/>
        <v>0.94827913550926557</v>
      </c>
      <c r="B207" s="100">
        <f t="shared" si="24"/>
        <v>4.6233690433593239E-2</v>
      </c>
      <c r="C207">
        <f>fossil!J62</f>
        <v>4082</v>
      </c>
      <c r="D207" t="str">
        <f>fossil!K62</f>
        <v>YLB</v>
      </c>
      <c r="E207" t="str">
        <f>fossil!L62</f>
        <v>Anglo-Scandinavian</v>
      </c>
      <c r="F207" t="str">
        <f>fossil!M62</f>
        <v>G483</v>
      </c>
      <c r="G207">
        <f>fossil!N62</f>
        <v>0</v>
      </c>
      <c r="V207" s="101">
        <f t="shared" si="25"/>
        <v>1.7323937598229686</v>
      </c>
      <c r="W207" s="103">
        <f t="shared" si="26"/>
        <v>5.8679146000000001E-2</v>
      </c>
      <c r="X207" s="41">
        <f>'140°C'!J87</f>
        <v>4129</v>
      </c>
      <c r="Y207" s="41">
        <f>'140°C'!K87</f>
        <v>140</v>
      </c>
      <c r="Z207" s="41">
        <f>'140°C'!L87</f>
        <v>2</v>
      </c>
      <c r="AA207" s="41" t="str">
        <f>'140°C'!M87</f>
        <v>H398</v>
      </c>
      <c r="AB207" s="41" t="str">
        <f>'140°C'!N87</f>
        <v>NA</v>
      </c>
    </row>
    <row r="208" spans="1:28">
      <c r="A208" s="99">
        <f t="shared" si="23"/>
        <v>0.94827913550926557</v>
      </c>
      <c r="B208" s="100">
        <f t="shared" si="24"/>
        <v>4.658494071220963E-2</v>
      </c>
      <c r="C208">
        <f>fossil!J63</f>
        <v>4083</v>
      </c>
      <c r="D208" t="str">
        <f>fossil!K63</f>
        <v>YLB</v>
      </c>
      <c r="E208" t="str">
        <f>fossil!L63</f>
        <v>Anglo-Scandinavian</v>
      </c>
      <c r="F208" t="str">
        <f>fossil!M63</f>
        <v>G483</v>
      </c>
      <c r="G208">
        <f>fossil!N63</f>
        <v>0</v>
      </c>
      <c r="V208" s="101">
        <f t="shared" si="25"/>
        <v>2.0334237554869499</v>
      </c>
      <c r="W208" s="103">
        <f t="shared" si="26"/>
        <v>8.4880980999999994E-2</v>
      </c>
      <c r="X208" s="41">
        <f>'140°C'!J88</f>
        <v>4129</v>
      </c>
      <c r="Y208" s="41">
        <f>'140°C'!K88</f>
        <v>140</v>
      </c>
      <c r="Z208" s="41">
        <f>'140°C'!L88</f>
        <v>4</v>
      </c>
      <c r="AA208" s="41" t="str">
        <f>'140°C'!M88</f>
        <v>H398</v>
      </c>
      <c r="AB208" s="41" t="str">
        <f>'140°C'!N88</f>
        <v>NA</v>
      </c>
    </row>
    <row r="209" spans="1:28">
      <c r="A209" s="99">
        <f t="shared" si="23"/>
        <v>0.94827913550926557</v>
      </c>
      <c r="B209" s="100">
        <f t="shared" si="24"/>
        <v>4.2415486728875629E-2</v>
      </c>
      <c r="C209">
        <f>fossil!J64</f>
        <v>4084</v>
      </c>
      <c r="D209" t="str">
        <f>fossil!K64</f>
        <v>YLB</v>
      </c>
      <c r="E209" t="str">
        <f>fossil!L64</f>
        <v>Anglo-Scandinavian</v>
      </c>
      <c r="F209" t="str">
        <f>fossil!M64</f>
        <v>G483</v>
      </c>
      <c r="G209">
        <f>fossil!N64</f>
        <v>0</v>
      </c>
      <c r="V209" s="101">
        <f t="shared" si="25"/>
        <v>2.0334237554869499</v>
      </c>
      <c r="W209" s="103">
        <f t="shared" si="26"/>
        <v>8.6425316000000002E-2</v>
      </c>
      <c r="X209" s="41">
        <f>'140°C'!J89</f>
        <v>4129</v>
      </c>
      <c r="Y209" s="41">
        <f>'140°C'!K89</f>
        <v>140</v>
      </c>
      <c r="Z209" s="41">
        <f>'140°C'!L89</f>
        <v>4</v>
      </c>
      <c r="AA209" s="41" t="str">
        <f>'140°C'!M89</f>
        <v>H398</v>
      </c>
      <c r="AB209" s="41" t="str">
        <f>'140°C'!N89</f>
        <v>NA</v>
      </c>
    </row>
    <row r="210" spans="1:28">
      <c r="A210" s="99">
        <f t="shared" si="23"/>
        <v>0.94827913550926557</v>
      </c>
      <c r="B210" s="100">
        <f t="shared" si="24"/>
        <v>4.6945662651296995E-2</v>
      </c>
      <c r="C210">
        <f>fossil!J65</f>
        <v>4085</v>
      </c>
      <c r="D210" t="str">
        <f>fossil!K65</f>
        <v>YLB</v>
      </c>
      <c r="E210" t="str">
        <f>fossil!L65</f>
        <v>Anglo-Scandinavian</v>
      </c>
      <c r="F210" t="str">
        <f>fossil!M65</f>
        <v>G483</v>
      </c>
      <c r="G210">
        <f>fossil!N65</f>
        <v>0</v>
      </c>
      <c r="V210" s="101">
        <f t="shared" si="25"/>
        <v>2.2095150145426308</v>
      </c>
      <c r="W210" s="103">
        <f t="shared" si="26"/>
        <v>0.114252016</v>
      </c>
      <c r="X210" s="41">
        <f>'140°C'!J90</f>
        <v>4129</v>
      </c>
      <c r="Y210" s="41">
        <f>'140°C'!K90</f>
        <v>140</v>
      </c>
      <c r="Z210" s="41">
        <f>'140°C'!L90</f>
        <v>6</v>
      </c>
      <c r="AA210" s="41" t="str">
        <f>'140°C'!M90</f>
        <v>H398</v>
      </c>
      <c r="AB210" s="41" t="str">
        <f>'140°C'!N90</f>
        <v>NA</v>
      </c>
    </row>
    <row r="211" spans="1:28">
      <c r="A211" s="99">
        <f t="shared" si="23"/>
        <v>0.94827913550926557</v>
      </c>
      <c r="B211" s="100">
        <f t="shared" si="24"/>
        <v>4.7033838771844305E-2</v>
      </c>
      <c r="C211">
        <f>fossil!J66</f>
        <v>4086</v>
      </c>
      <c r="D211" t="str">
        <f>fossil!K66</f>
        <v>YLB</v>
      </c>
      <c r="E211" t="str">
        <f>fossil!L66</f>
        <v>Anglo-Scandinavian</v>
      </c>
      <c r="F211" t="str">
        <f>fossil!M66</f>
        <v>G483</v>
      </c>
      <c r="G211">
        <f>fossil!N66</f>
        <v>0</v>
      </c>
      <c r="V211" s="101">
        <f t="shared" si="25"/>
        <v>2.2095150145426308</v>
      </c>
      <c r="W211" s="103">
        <f t="shared" si="26"/>
        <v>0.111678783</v>
      </c>
      <c r="X211" s="41">
        <f>'140°C'!J91</f>
        <v>4129</v>
      </c>
      <c r="Y211" s="41">
        <f>'140°C'!K91</f>
        <v>140</v>
      </c>
      <c r="Z211" s="41">
        <f>'140°C'!L91</f>
        <v>6</v>
      </c>
      <c r="AA211" s="41" t="str">
        <f>'140°C'!M91</f>
        <v>H398</v>
      </c>
      <c r="AB211" s="41" t="str">
        <f>'140°C'!N91</f>
        <v>NA</v>
      </c>
    </row>
    <row r="212" spans="1:28">
      <c r="A212" s="99">
        <f t="shared" ref="A212:A243" si="27">LOG(A89*B$146)</f>
        <v>0.94827913550926557</v>
      </c>
      <c r="B212" s="100">
        <f t="shared" si="24"/>
        <v>4.8989293945872127E-2</v>
      </c>
      <c r="C212" t="str">
        <f>fossil!J67</f>
        <v>4087a</v>
      </c>
      <c r="D212" t="str">
        <f>fossil!K67</f>
        <v>YLB</v>
      </c>
      <c r="E212" t="str">
        <f>fossil!L67</f>
        <v>Anglo-Scandinavian</v>
      </c>
      <c r="F212" t="str">
        <f>fossil!M67</f>
        <v>G483</v>
      </c>
      <c r="G212">
        <f>fossil!N67</f>
        <v>0</v>
      </c>
      <c r="V212" s="101">
        <f t="shared" si="25"/>
        <v>2.3344537511509307</v>
      </c>
      <c r="W212" s="103">
        <f t="shared" si="26"/>
        <v>0.13355673500000001</v>
      </c>
      <c r="X212" s="41">
        <f>'140°C'!J92</f>
        <v>4129</v>
      </c>
      <c r="Y212" s="41">
        <f>'140°C'!K92</f>
        <v>140</v>
      </c>
      <c r="Z212" s="41">
        <f>'140°C'!L92</f>
        <v>8</v>
      </c>
      <c r="AA212" s="41" t="str">
        <f>'140°C'!M92</f>
        <v>H398</v>
      </c>
      <c r="AB212" s="41" t="str">
        <f>'140°C'!N92</f>
        <v>NA</v>
      </c>
    </row>
    <row r="213" spans="1:28">
      <c r="A213" s="99">
        <f t="shared" si="27"/>
        <v>0.94827913550926557</v>
      </c>
      <c r="B213" s="100">
        <f t="shared" si="24"/>
        <v>4.8890634416571731E-2</v>
      </c>
      <c r="C213" t="str">
        <f>fossil!J68</f>
        <v>4087b</v>
      </c>
      <c r="D213" t="str">
        <f>fossil!K68</f>
        <v>YLB</v>
      </c>
      <c r="E213" t="str">
        <f>fossil!L68</f>
        <v>Anglo-Scandinavian</v>
      </c>
      <c r="F213" t="str">
        <f>fossil!M68</f>
        <v>G483</v>
      </c>
      <c r="G213">
        <f>fossil!N68</f>
        <v>0</v>
      </c>
      <c r="V213" s="101">
        <f t="shared" si="25"/>
        <v>2.3344537511509307</v>
      </c>
      <c r="W213" s="103">
        <f t="shared" si="26"/>
        <v>0.13286875500000001</v>
      </c>
      <c r="X213" s="41">
        <f>'140°C'!J93</f>
        <v>4129</v>
      </c>
      <c r="Y213" s="41">
        <f>'140°C'!K93</f>
        <v>140</v>
      </c>
      <c r="Z213" s="41">
        <f>'140°C'!L93</f>
        <v>8</v>
      </c>
      <c r="AA213" s="41" t="str">
        <f>'140°C'!M93</f>
        <v>H398</v>
      </c>
      <c r="AB213" s="41" t="str">
        <f>'140°C'!N93</f>
        <v>NA</v>
      </c>
    </row>
    <row r="214" spans="1:28">
      <c r="A214" s="99">
        <f t="shared" si="27"/>
        <v>0.94827913550926557</v>
      </c>
      <c r="B214" s="100">
        <f t="shared" si="24"/>
        <v>4.6438350470020609E-2</v>
      </c>
      <c r="C214" t="str">
        <f>fossil!J69</f>
        <v>4088-1</v>
      </c>
      <c r="D214" t="str">
        <f>fossil!K69</f>
        <v>YLB</v>
      </c>
      <c r="E214" t="str">
        <f>fossil!L69</f>
        <v>Anglo-Scandinavian</v>
      </c>
      <c r="F214" t="str">
        <f>fossil!M69</f>
        <v>G483</v>
      </c>
      <c r="G214">
        <f>fossil!N69</f>
        <v>0</v>
      </c>
      <c r="V214" s="101">
        <f t="shared" si="25"/>
        <v>2.8115750058705933</v>
      </c>
      <c r="W214" s="103">
        <f t="shared" si="26"/>
        <v>0.21253381800000001</v>
      </c>
      <c r="X214" s="41">
        <f>'140°C'!J94</f>
        <v>4129</v>
      </c>
      <c r="Y214" s="41">
        <f>'140°C'!K94</f>
        <v>140</v>
      </c>
      <c r="Z214" s="41">
        <f>'140°C'!L94</f>
        <v>24</v>
      </c>
      <c r="AA214" s="41" t="str">
        <f>'140°C'!M94</f>
        <v>H398</v>
      </c>
      <c r="AB214" s="41" t="str">
        <f>'140°C'!N94</f>
        <v>NA</v>
      </c>
    </row>
    <row r="215" spans="1:28">
      <c r="A215" s="99">
        <f t="shared" si="27"/>
        <v>0.94827913550926557</v>
      </c>
      <c r="B215" s="100">
        <f t="shared" si="24"/>
        <v>4.667394290177853E-2</v>
      </c>
      <c r="C215">
        <f>fossil!J70</f>
        <v>4089</v>
      </c>
      <c r="D215" t="str">
        <f>fossil!K70</f>
        <v>YLB</v>
      </c>
      <c r="E215" t="str">
        <f>fossil!L70</f>
        <v>Anglo-Scandinavian</v>
      </c>
      <c r="F215" t="str">
        <f>fossil!M70</f>
        <v>G483</v>
      </c>
      <c r="G215">
        <f>fossil!N70</f>
        <v>0</v>
      </c>
      <c r="V215" s="101">
        <f t="shared" si="25"/>
        <v>2.8115750058705933</v>
      </c>
      <c r="W215" s="103">
        <f t="shared" si="26"/>
        <v>0.21707881600000001</v>
      </c>
      <c r="X215" s="41">
        <f>'140°C'!J95</f>
        <v>4129</v>
      </c>
      <c r="Y215" s="41">
        <f>'140°C'!K95</f>
        <v>140</v>
      </c>
      <c r="Z215" s="41">
        <f>'140°C'!L95</f>
        <v>24</v>
      </c>
      <c r="AA215" s="41" t="str">
        <f>'140°C'!M95</f>
        <v>H398</v>
      </c>
      <c r="AB215" s="41" t="str">
        <f>'140°C'!N95</f>
        <v>NA</v>
      </c>
    </row>
    <row r="216" spans="1:28">
      <c r="A216" s="99">
        <f t="shared" si="27"/>
        <v>0.94827913550926557</v>
      </c>
      <c r="B216" s="100">
        <f t="shared" si="24"/>
        <v>4.7259349408675433E-2</v>
      </c>
      <c r="C216">
        <f>fossil!J71</f>
        <v>4090</v>
      </c>
      <c r="D216" t="str">
        <f>fossil!K71</f>
        <v>YLB</v>
      </c>
      <c r="E216" t="str">
        <f>fossil!L71</f>
        <v>Anglo-Scandinavian</v>
      </c>
      <c r="F216" t="str">
        <f>fossil!M71</f>
        <v>G484</v>
      </c>
      <c r="G216">
        <f>fossil!N71</f>
        <v>0</v>
      </c>
      <c r="V216" s="101">
        <f t="shared" si="25"/>
        <v>3.1126050015345745</v>
      </c>
      <c r="W216" s="103">
        <f t="shared" si="26"/>
        <v>0.23517587200000001</v>
      </c>
      <c r="X216" s="41">
        <f>'140°C'!J96</f>
        <v>4129</v>
      </c>
      <c r="Y216" s="41">
        <f>'140°C'!K96</f>
        <v>140</v>
      </c>
      <c r="Z216" s="41">
        <f>'140°C'!L96</f>
        <v>48</v>
      </c>
      <c r="AA216" s="41" t="str">
        <f>'140°C'!M96</f>
        <v>G483</v>
      </c>
      <c r="AB216" s="41" t="str">
        <f>'140°C'!N96</f>
        <v>NA</v>
      </c>
    </row>
    <row r="217" spans="1:28">
      <c r="A217" s="99">
        <f t="shared" si="27"/>
        <v>0.94827913550926557</v>
      </c>
      <c r="B217" s="100">
        <f t="shared" si="24"/>
        <v>4.8192111312099994E-2</v>
      </c>
      <c r="C217">
        <f>fossil!J72</f>
        <v>4091</v>
      </c>
      <c r="D217" t="str">
        <f>fossil!K72</f>
        <v>YLB</v>
      </c>
      <c r="E217" t="str">
        <f>fossil!L72</f>
        <v>Anglo-Scandinavian</v>
      </c>
      <c r="F217" t="str">
        <f>fossil!M72</f>
        <v>G484</v>
      </c>
      <c r="G217">
        <f>fossil!N72</f>
        <v>0</v>
      </c>
      <c r="V217" s="101">
        <f t="shared" si="25"/>
        <v>3.1126050015345745</v>
      </c>
      <c r="W217" s="103">
        <f t="shared" si="26"/>
        <v>0.22875394199999999</v>
      </c>
      <c r="X217" s="41">
        <f>'140°C'!J97</f>
        <v>4129</v>
      </c>
      <c r="Y217" s="41">
        <f>'140°C'!K97</f>
        <v>140</v>
      </c>
      <c r="Z217" s="41">
        <f>'140°C'!L97</f>
        <v>48</v>
      </c>
      <c r="AA217" s="41" t="str">
        <f>'140°C'!M97</f>
        <v>G483</v>
      </c>
      <c r="AB217" s="41" t="str">
        <f>'140°C'!N97</f>
        <v>NA</v>
      </c>
    </row>
    <row r="218" spans="1:28">
      <c r="A218" s="99">
        <f t="shared" si="27"/>
        <v>0.94827913550926557</v>
      </c>
      <c r="B218" s="100">
        <f t="shared" si="24"/>
        <v>4.6301945578076278E-2</v>
      </c>
      <c r="C218">
        <f>fossil!J73</f>
        <v>4092</v>
      </c>
      <c r="D218" t="str">
        <f>fossil!K73</f>
        <v>YLB</v>
      </c>
      <c r="E218" t="str">
        <f>fossil!L73</f>
        <v>Anglo-Scandinavian</v>
      </c>
      <c r="F218" t="str">
        <f>fossil!M73</f>
        <v>G484</v>
      </c>
      <c r="G218">
        <f>fossil!N73</f>
        <v>0</v>
      </c>
      <c r="V218" s="101">
        <f t="shared" si="25"/>
        <v>3.1126050015345745</v>
      </c>
      <c r="W218" s="103">
        <f t="shared" si="26"/>
        <v>0.19944736599999999</v>
      </c>
      <c r="X218" s="41">
        <f>'140°C'!J98</f>
        <v>4129</v>
      </c>
      <c r="Y218" s="41">
        <f>'140°C'!K98</f>
        <v>140</v>
      </c>
      <c r="Z218" s="41">
        <f>'140°C'!L98</f>
        <v>48</v>
      </c>
      <c r="AA218" s="41" t="str">
        <f>'140°C'!M98</f>
        <v>H398</v>
      </c>
      <c r="AB218" s="41" t="str">
        <f>'140°C'!N98</f>
        <v>NA</v>
      </c>
    </row>
    <row r="219" spans="1:28">
      <c r="A219" s="99">
        <f t="shared" si="27"/>
        <v>0.94827913550926557</v>
      </c>
      <c r="B219" s="100">
        <f t="shared" si="24"/>
        <v>4.6793898552560942E-2</v>
      </c>
      <c r="C219">
        <f>fossil!J74</f>
        <v>4094</v>
      </c>
      <c r="D219" t="str">
        <f>fossil!K74</f>
        <v>YLB</v>
      </c>
      <c r="E219" t="str">
        <f>fossil!L74</f>
        <v>Anglo-Scandinavian</v>
      </c>
      <c r="F219" t="str">
        <f>fossil!M74</f>
        <v>G484</v>
      </c>
      <c r="G219">
        <f>fossil!N74</f>
        <v>0</v>
      </c>
      <c r="V219" s="101">
        <f t="shared" si="25"/>
        <v>3.1126050015345745</v>
      </c>
      <c r="W219" s="103">
        <f t="shared" si="26"/>
        <v>0.19262839300000001</v>
      </c>
      <c r="X219" s="41">
        <f>'140°C'!J99</f>
        <v>4129</v>
      </c>
      <c r="Y219" s="41">
        <f>'140°C'!K99</f>
        <v>140</v>
      </c>
      <c r="Z219" s="41">
        <f>'140°C'!L99</f>
        <v>48</v>
      </c>
      <c r="AA219" s="41" t="str">
        <f>'140°C'!M99</f>
        <v>H398</v>
      </c>
      <c r="AB219" s="41" t="str">
        <f>'140°C'!N99</f>
        <v>NA</v>
      </c>
    </row>
    <row r="220" spans="1:28">
      <c r="A220" s="99">
        <f t="shared" si="27"/>
        <v>0.94827913550926557</v>
      </c>
      <c r="B220" s="100">
        <f t="shared" si="24"/>
        <v>4.6265545657814551E-2</v>
      </c>
      <c r="C220" t="str">
        <f>fossil!J75</f>
        <v>4081-2</v>
      </c>
      <c r="D220" t="str">
        <f>fossil!K75</f>
        <v>YLB</v>
      </c>
      <c r="E220" t="str">
        <f>fossil!L75</f>
        <v>Anglo-Scandinavian</v>
      </c>
      <c r="F220" t="str">
        <f>fossil!M75</f>
        <v>H391</v>
      </c>
      <c r="G220">
        <f>fossil!N75</f>
        <v>0</v>
      </c>
      <c r="V220" s="101">
        <f t="shared" si="25"/>
        <v>3.2886962605902559</v>
      </c>
      <c r="W220" s="103">
        <f t="shared" si="26"/>
        <v>0.16904028600000001</v>
      </c>
      <c r="X220" s="41">
        <f>'140°C'!J100</f>
        <v>4129</v>
      </c>
      <c r="Y220" s="41">
        <f>'140°C'!K100</f>
        <v>140</v>
      </c>
      <c r="Z220" s="41">
        <f>'140°C'!L100</f>
        <v>72</v>
      </c>
      <c r="AA220" s="41" t="str">
        <f>'140°C'!M100</f>
        <v>H398</v>
      </c>
      <c r="AB220" s="41" t="str">
        <f>'140°C'!N100</f>
        <v>NA</v>
      </c>
    </row>
    <row r="221" spans="1:28">
      <c r="A221" s="99">
        <f t="shared" si="27"/>
        <v>0.94827913550926557</v>
      </c>
      <c r="B221" s="100">
        <f t="shared" si="24"/>
        <v>3.9106634787877799E-2</v>
      </c>
      <c r="C221" t="str">
        <f>fossil!J76</f>
        <v>4088-2</v>
      </c>
      <c r="D221" t="str">
        <f>fossil!K76</f>
        <v>YLB</v>
      </c>
      <c r="E221" t="str">
        <f>fossil!L76</f>
        <v>Anglo-Scandinavian</v>
      </c>
      <c r="F221" t="str">
        <f>fossil!M76</f>
        <v>H391</v>
      </c>
      <c r="G221" t="str">
        <f>fossil!N76</f>
        <v>contam nh4</v>
      </c>
      <c r="V221" s="101">
        <f t="shared" si="25"/>
        <v>3.2886962605902559</v>
      </c>
      <c r="W221" s="103">
        <f t="shared" si="26"/>
        <v>0.19078578800000001</v>
      </c>
      <c r="X221" s="41">
        <f>'140°C'!J101</f>
        <v>4129</v>
      </c>
      <c r="Y221" s="41">
        <f>'140°C'!K101</f>
        <v>140</v>
      </c>
      <c r="Z221" s="41">
        <f>'140°C'!L101</f>
        <v>72</v>
      </c>
      <c r="AA221" s="41" t="str">
        <f>'140°C'!M101</f>
        <v>H398</v>
      </c>
      <c r="AB221" s="41" t="str">
        <f>'140°C'!N101</f>
        <v>NA</v>
      </c>
    </row>
    <row r="222" spans="1:28">
      <c r="A222" s="99">
        <f t="shared" si="27"/>
        <v>0.94827913550926557</v>
      </c>
      <c r="B222" s="100">
        <f t="shared" si="24"/>
        <v>3.4663875149508638E-2</v>
      </c>
      <c r="C222">
        <f>fossil!J77</f>
        <v>4093</v>
      </c>
      <c r="D222" t="str">
        <f>fossil!K77</f>
        <v>YLB</v>
      </c>
      <c r="E222" t="str">
        <f>fossil!L77</f>
        <v>Anglo-Scandinavian</v>
      </c>
      <c r="F222" t="str">
        <f>fossil!M77</f>
        <v>H391</v>
      </c>
      <c r="G222" t="str">
        <f>fossil!N77</f>
        <v>contam nh4</v>
      </c>
      <c r="V222" s="101">
        <f t="shared" si="25"/>
        <v>3.4136349971985558</v>
      </c>
      <c r="W222" s="103">
        <f t="shared" si="26"/>
        <v>0.19257940800000001</v>
      </c>
      <c r="X222" s="41">
        <f>'140°C'!J102</f>
        <v>4129</v>
      </c>
      <c r="Y222" s="41">
        <f>'140°C'!K102</f>
        <v>140</v>
      </c>
      <c r="Z222" s="41">
        <f>'140°C'!L102</f>
        <v>96</v>
      </c>
      <c r="AA222" s="41" t="str">
        <f>'140°C'!M102</f>
        <v>H398</v>
      </c>
      <c r="AB222" s="41" t="str">
        <f>'140°C'!N102</f>
        <v>NA</v>
      </c>
    </row>
    <row r="223" spans="1:28">
      <c r="A223" s="99">
        <f t="shared" si="27"/>
        <v>0.94827913550926557</v>
      </c>
      <c r="B223" s="100">
        <f t="shared" si="24"/>
        <v>4.960685824806263E-2</v>
      </c>
      <c r="C223">
        <f>fossil!J78</f>
        <v>4121</v>
      </c>
      <c r="D223" t="str">
        <f>fossil!K78</f>
        <v>YSG</v>
      </c>
      <c r="E223" t="str">
        <f>fossil!L78</f>
        <v>Anglo-Scandinavian</v>
      </c>
      <c r="F223" t="str">
        <f>fossil!M78</f>
        <v>G483</v>
      </c>
      <c r="G223">
        <f>fossil!N78</f>
        <v>0</v>
      </c>
      <c r="V223" s="101">
        <f t="shared" si="25"/>
        <v>3.4136349971985558</v>
      </c>
      <c r="W223" s="103">
        <f t="shared" si="26"/>
        <v>0.208576603</v>
      </c>
      <c r="X223" s="41">
        <f>'140°C'!J103</f>
        <v>4129</v>
      </c>
      <c r="Y223" s="41">
        <f>'140°C'!K103</f>
        <v>140</v>
      </c>
      <c r="Z223" s="41">
        <f>'140°C'!L103</f>
        <v>96</v>
      </c>
      <c r="AA223" s="41" t="str">
        <f>'140°C'!M103</f>
        <v>H398</v>
      </c>
      <c r="AB223" s="41" t="str">
        <f>'140°C'!N103</f>
        <v>NA</v>
      </c>
    </row>
    <row r="224" spans="1:28">
      <c r="A224" s="99">
        <f t="shared" si="27"/>
        <v>0.94827913550926557</v>
      </c>
      <c r="B224" s="100">
        <f t="shared" si="24"/>
        <v>4.8574109147171245E-2</v>
      </c>
      <c r="C224">
        <f>fossil!J79</f>
        <v>4122</v>
      </c>
      <c r="D224" t="str">
        <f>fossil!K79</f>
        <v>YSG</v>
      </c>
      <c r="E224" t="str">
        <f>fossil!L79</f>
        <v>Anglo-Scandinavian</v>
      </c>
      <c r="F224" t="str">
        <f>fossil!M79</f>
        <v>G483</v>
      </c>
      <c r="G224">
        <f>fossil!N79</f>
        <v>0</v>
      </c>
      <c r="V224" s="101">
        <f t="shared" si="25"/>
        <v>3.510545010206612</v>
      </c>
      <c r="W224" s="103">
        <f t="shared" si="26"/>
        <v>0.202570153</v>
      </c>
      <c r="X224" s="41">
        <f>'140°C'!J104</f>
        <v>4129</v>
      </c>
      <c r="Y224" s="41">
        <f>'140°C'!K104</f>
        <v>140</v>
      </c>
      <c r="Z224" s="41">
        <f>'140°C'!L104</f>
        <v>120</v>
      </c>
      <c r="AA224" s="41" t="str">
        <f>'140°C'!M104</f>
        <v>H398</v>
      </c>
      <c r="AB224" s="41" t="str">
        <f>'140°C'!N104</f>
        <v>NA</v>
      </c>
    </row>
    <row r="225" spans="1:28">
      <c r="A225" s="99">
        <f t="shared" si="27"/>
        <v>0.94827913550926557</v>
      </c>
      <c r="B225" s="100">
        <f t="shared" si="24"/>
        <v>4.746642365120711E-2</v>
      </c>
      <c r="C225">
        <f>fossil!J80</f>
        <v>4123</v>
      </c>
      <c r="D225" t="str">
        <f>fossil!K80</f>
        <v>YSG</v>
      </c>
      <c r="E225" t="str">
        <f>fossil!L80</f>
        <v>Anglo-Scandinavian</v>
      </c>
      <c r="F225" t="str">
        <f>fossil!M80</f>
        <v>G483</v>
      </c>
      <c r="G225">
        <f>fossil!N80</f>
        <v>0</v>
      </c>
      <c r="V225" s="101">
        <f t="shared" si="25"/>
        <v>3.510545010206612</v>
      </c>
      <c r="W225" s="103">
        <f t="shared" si="26"/>
        <v>0.20002930999999999</v>
      </c>
      <c r="X225" s="41">
        <f>'140°C'!J105</f>
        <v>4129</v>
      </c>
      <c r="Y225" s="41">
        <f>'140°C'!K105</f>
        <v>140</v>
      </c>
      <c r="Z225" s="41">
        <f>'140°C'!L105</f>
        <v>120</v>
      </c>
      <c r="AA225" s="41" t="str">
        <f>'140°C'!M105</f>
        <v>H398</v>
      </c>
      <c r="AB225" s="41" t="str">
        <f>'140°C'!N105</f>
        <v>NA</v>
      </c>
    </row>
    <row r="226" spans="1:28">
      <c r="A226" s="99">
        <f t="shared" si="27"/>
        <v>0.94827913550926557</v>
      </c>
      <c r="B226" s="100">
        <f t="shared" ref="B226:B247" si="28">B103</f>
        <v>4.8534879428595447E-2</v>
      </c>
      <c r="C226">
        <f>fossil!J81</f>
        <v>4124</v>
      </c>
      <c r="D226" t="str">
        <f>fossil!K81</f>
        <v>YSG</v>
      </c>
      <c r="E226" t="str">
        <f>fossil!L81</f>
        <v>Anglo-Scandinavian</v>
      </c>
      <c r="F226" t="str">
        <f>fossil!M81</f>
        <v>G483</v>
      </c>
      <c r="G226">
        <f>fossil!N81</f>
        <v>0</v>
      </c>
    </row>
    <row r="227" spans="1:28">
      <c r="A227" s="99">
        <f t="shared" si="27"/>
        <v>0.94827913550926557</v>
      </c>
      <c r="B227" s="100">
        <f t="shared" si="28"/>
        <v>4.8237372399081817E-2</v>
      </c>
      <c r="C227">
        <f>fossil!J82</f>
        <v>4125</v>
      </c>
      <c r="D227" t="str">
        <f>fossil!K82</f>
        <v>YSG</v>
      </c>
      <c r="E227" t="str">
        <f>fossil!L82</f>
        <v>Anglo-Scandinavian</v>
      </c>
      <c r="F227" t="str">
        <f>fossil!M82</f>
        <v>G483</v>
      </c>
      <c r="G227">
        <f>fossil!N82</f>
        <v>0</v>
      </c>
    </row>
    <row r="228" spans="1:28">
      <c r="A228" s="99">
        <f t="shared" si="27"/>
        <v>0.71173672425309975</v>
      </c>
      <c r="B228" s="100">
        <f t="shared" si="28"/>
        <v>4.9663512463676403E-2</v>
      </c>
      <c r="C228">
        <f>fossil!J83</f>
        <v>3944</v>
      </c>
      <c r="D228" t="str">
        <f>fossil!K83</f>
        <v>NBG</v>
      </c>
      <c r="E228">
        <f>fossil!L83</f>
        <v>6</v>
      </c>
      <c r="F228" t="str">
        <f>fossil!M83</f>
        <v>G483</v>
      </c>
      <c r="G228">
        <f>fossil!N83</f>
        <v>0</v>
      </c>
    </row>
    <row r="229" spans="1:28">
      <c r="A229" s="99">
        <f t="shared" si="27"/>
        <v>0.71173672425309975</v>
      </c>
      <c r="B229" s="100">
        <f t="shared" si="28"/>
        <v>4.9347286733233527E-2</v>
      </c>
      <c r="C229">
        <f>fossil!J84</f>
        <v>3945</v>
      </c>
      <c r="D229" t="str">
        <f>fossil!K84</f>
        <v>NBG</v>
      </c>
      <c r="E229">
        <f>fossil!L84</f>
        <v>6</v>
      </c>
      <c r="F229" t="str">
        <f>fossil!M84</f>
        <v>G483</v>
      </c>
      <c r="G229">
        <f>fossil!N84</f>
        <v>0</v>
      </c>
    </row>
    <row r="230" spans="1:28">
      <c r="A230" s="99">
        <f t="shared" si="27"/>
        <v>0.71173672425309975</v>
      </c>
      <c r="B230" s="100">
        <f t="shared" si="28"/>
        <v>4.7683343338738582E-2</v>
      </c>
      <c r="C230">
        <f>fossil!J85</f>
        <v>3946</v>
      </c>
      <c r="D230" t="str">
        <f>fossil!K85</f>
        <v>NBG</v>
      </c>
      <c r="E230">
        <f>fossil!L85</f>
        <v>6</v>
      </c>
      <c r="F230" t="str">
        <f>fossil!M85</f>
        <v>G483</v>
      </c>
      <c r="G230">
        <f>fossil!N85</f>
        <v>0</v>
      </c>
    </row>
    <row r="231" spans="1:28">
      <c r="A231" s="99">
        <f t="shared" si="27"/>
        <v>0.71173672425309975</v>
      </c>
      <c r="B231" s="100">
        <f t="shared" si="28"/>
        <v>4.8749457854346492E-2</v>
      </c>
      <c r="C231">
        <f>fossil!J86</f>
        <v>3947</v>
      </c>
      <c r="D231" t="str">
        <f>fossil!K86</f>
        <v>NBG</v>
      </c>
      <c r="E231">
        <f>fossil!L86</f>
        <v>6</v>
      </c>
      <c r="F231" t="str">
        <f>fossil!M86</f>
        <v>G483</v>
      </c>
      <c r="G231">
        <f>fossil!N86</f>
        <v>0</v>
      </c>
    </row>
    <row r="232" spans="1:28">
      <c r="A232" s="99">
        <f t="shared" si="27"/>
        <v>0.71173672425309975</v>
      </c>
      <c r="B232" s="100">
        <f t="shared" si="28"/>
        <v>5.006646375684972E-2</v>
      </c>
      <c r="C232">
        <f>fossil!J87</f>
        <v>3948</v>
      </c>
      <c r="D232" t="str">
        <f>fossil!K87</f>
        <v>NBG</v>
      </c>
      <c r="E232">
        <f>fossil!L87</f>
        <v>6</v>
      </c>
      <c r="F232" t="str">
        <f>fossil!M87</f>
        <v>G483</v>
      </c>
      <c r="G232">
        <f>fossil!N87</f>
        <v>0</v>
      </c>
    </row>
    <row r="233" spans="1:28">
      <c r="A233" s="99">
        <f t="shared" si="27"/>
        <v>0.71173672425309975</v>
      </c>
      <c r="B233" s="100">
        <f t="shared" si="28"/>
        <v>4.8564668285952947E-2</v>
      </c>
      <c r="C233">
        <f>fossil!J88</f>
        <v>3949</v>
      </c>
      <c r="D233" t="str">
        <f>fossil!K88</f>
        <v>NBG</v>
      </c>
      <c r="E233">
        <f>fossil!L88</f>
        <v>6</v>
      </c>
      <c r="F233" t="str">
        <f>fossil!M88</f>
        <v>G483</v>
      </c>
      <c r="G233">
        <f>fossil!N88</f>
        <v>0</v>
      </c>
    </row>
    <row r="234" spans="1:28">
      <c r="A234" s="99">
        <f t="shared" si="27"/>
        <v>0.65236858398131603</v>
      </c>
      <c r="B234" s="100">
        <f t="shared" si="28"/>
        <v>5.1260344331368023E-2</v>
      </c>
      <c r="C234">
        <f>fossil!J89</f>
        <v>3950</v>
      </c>
      <c r="D234" t="str">
        <f>fossil!K89</f>
        <v>NBG</v>
      </c>
      <c r="E234">
        <f>fossil!L89</f>
        <v>8</v>
      </c>
      <c r="F234" t="str">
        <f>fossil!M89</f>
        <v>G483</v>
      </c>
      <c r="G234">
        <f>fossil!N89</f>
        <v>0</v>
      </c>
    </row>
    <row r="235" spans="1:28">
      <c r="A235" s="99">
        <f t="shared" si="27"/>
        <v>0.65236858398131603</v>
      </c>
      <c r="B235" s="100">
        <f t="shared" si="28"/>
        <v>5.0045858797060097E-2</v>
      </c>
      <c r="C235">
        <f>fossil!J90</f>
        <v>3951</v>
      </c>
      <c r="D235" t="str">
        <f>fossil!K90</f>
        <v>NBG</v>
      </c>
      <c r="E235">
        <f>fossil!L90</f>
        <v>8</v>
      </c>
      <c r="F235" t="str">
        <f>fossil!M90</f>
        <v>G483</v>
      </c>
      <c r="G235">
        <f>fossil!N90</f>
        <v>0</v>
      </c>
    </row>
    <row r="236" spans="1:28">
      <c r="A236" s="99">
        <f t="shared" si="27"/>
        <v>0.65236858398131603</v>
      </c>
      <c r="B236" s="100">
        <f t="shared" si="28"/>
        <v>5.0524780981571968E-2</v>
      </c>
      <c r="C236">
        <f>fossil!J91</f>
        <v>3952</v>
      </c>
      <c r="D236" t="str">
        <f>fossil!K91</f>
        <v>NBG</v>
      </c>
      <c r="E236">
        <f>fossil!L91</f>
        <v>8</v>
      </c>
      <c r="F236" t="str">
        <f>fossil!M91</f>
        <v>G483</v>
      </c>
      <c r="G236">
        <f>fossil!N91</f>
        <v>0</v>
      </c>
    </row>
    <row r="237" spans="1:28">
      <c r="A237" s="99">
        <f t="shared" si="27"/>
        <v>0.65236858398131603</v>
      </c>
      <c r="B237" s="100">
        <f t="shared" si="28"/>
        <v>4.838697352708788E-2</v>
      </c>
      <c r="C237">
        <f>fossil!J92</f>
        <v>3953</v>
      </c>
      <c r="D237" t="str">
        <f>fossil!K92</f>
        <v>NBG</v>
      </c>
      <c r="E237">
        <f>fossil!L92</f>
        <v>8</v>
      </c>
      <c r="F237" t="str">
        <f>fossil!M92</f>
        <v>G483</v>
      </c>
      <c r="G237">
        <f>fossil!N92</f>
        <v>0</v>
      </c>
    </row>
    <row r="238" spans="1:28">
      <c r="A238" s="99">
        <f t="shared" si="27"/>
        <v>0.65236858398131603</v>
      </c>
      <c r="B238" s="100">
        <f t="shared" si="28"/>
        <v>4.8081722045664792E-2</v>
      </c>
      <c r="C238">
        <f>fossil!J93</f>
        <v>3954</v>
      </c>
      <c r="D238" t="str">
        <f>fossil!K93</f>
        <v>NBG</v>
      </c>
      <c r="E238">
        <f>fossil!L93</f>
        <v>8</v>
      </c>
      <c r="F238" t="str">
        <f>fossil!M93</f>
        <v>G483</v>
      </c>
      <c r="G238">
        <f>fossil!N93</f>
        <v>0</v>
      </c>
    </row>
    <row r="239" spans="1:28">
      <c r="A239" s="99">
        <f t="shared" si="27"/>
        <v>0.65236858398131603</v>
      </c>
      <c r="B239" s="100">
        <f t="shared" si="28"/>
        <v>5.059022701113669E-2</v>
      </c>
      <c r="C239">
        <f>fossil!J94</f>
        <v>3955</v>
      </c>
      <c r="D239" t="str">
        <f>fossil!K94</f>
        <v>NBG</v>
      </c>
      <c r="E239">
        <f>fossil!L94</f>
        <v>8</v>
      </c>
      <c r="F239" t="str">
        <f>fossil!M94</f>
        <v>G483</v>
      </c>
      <c r="G239">
        <f>fossil!N94</f>
        <v>0</v>
      </c>
    </row>
    <row r="240" spans="1:28">
      <c r="A240" s="99">
        <f t="shared" si="27"/>
        <v>0.65236858398131603</v>
      </c>
      <c r="B240" s="100">
        <f t="shared" si="28"/>
        <v>4.7294779694150871E-2</v>
      </c>
      <c r="C240">
        <f>fossil!J95</f>
        <v>3956</v>
      </c>
      <c r="D240" t="str">
        <f>fossil!K95</f>
        <v>NBG</v>
      </c>
      <c r="E240">
        <f>fossil!L95</f>
        <v>8</v>
      </c>
      <c r="F240" t="str">
        <f>fossil!M95</f>
        <v>G483</v>
      </c>
      <c r="G240">
        <f>fossil!N95</f>
        <v>0</v>
      </c>
    </row>
    <row r="241" spans="1:17">
      <c r="A241" s="99">
        <f t="shared" si="27"/>
        <v>0.65236858398131603</v>
      </c>
      <c r="B241" s="100">
        <f t="shared" si="28"/>
        <v>4.6426243981247665E-2</v>
      </c>
      <c r="C241">
        <f>fossil!J96</f>
        <v>3967</v>
      </c>
      <c r="D241" t="str">
        <f>fossil!K96</f>
        <v>NBG</v>
      </c>
      <c r="E241">
        <f>fossil!L96</f>
        <v>8</v>
      </c>
      <c r="F241" t="str">
        <f>fossil!M96</f>
        <v>G483</v>
      </c>
      <c r="G241">
        <f>fossil!N96</f>
        <v>0</v>
      </c>
    </row>
    <row r="242" spans="1:17">
      <c r="A242" s="99">
        <f t="shared" si="27"/>
        <v>0.81056611086453667</v>
      </c>
      <c r="B242" s="100">
        <f t="shared" si="28"/>
        <v>4.3129796709572947E-2</v>
      </c>
      <c r="C242">
        <f>fossil!J97</f>
        <v>4544</v>
      </c>
      <c r="D242" t="str">
        <f>fossil!K97</f>
        <v>NQS</v>
      </c>
      <c r="E242">
        <f>fossil!L97</f>
        <v>4</v>
      </c>
      <c r="F242" t="str">
        <f>fossil!M97</f>
        <v>H402</v>
      </c>
      <c r="G242">
        <f>fossil!N97</f>
        <v>0</v>
      </c>
    </row>
    <row r="243" spans="1:17">
      <c r="A243" s="99">
        <f t="shared" si="27"/>
        <v>0.81056611086453667</v>
      </c>
      <c r="B243" s="100">
        <f t="shared" si="28"/>
        <v>4.5520396723321359E-2</v>
      </c>
      <c r="C243">
        <f>fossil!J98</f>
        <v>4545</v>
      </c>
      <c r="D243" t="str">
        <f>fossil!K98</f>
        <v>NQS</v>
      </c>
      <c r="E243">
        <f>fossil!L98</f>
        <v>4</v>
      </c>
      <c r="F243" t="str">
        <f>fossil!M98</f>
        <v>H402</v>
      </c>
      <c r="G243">
        <f>fossil!N98</f>
        <v>0</v>
      </c>
      <c r="O243"/>
      <c r="P243"/>
      <c r="Q243"/>
    </row>
    <row r="244" spans="1:17">
      <c r="A244" s="99">
        <f t="shared" ref="A244:A263" si="29">LOG(A121*B$146)</f>
        <v>0.81056611086453667</v>
      </c>
      <c r="B244" s="100">
        <f t="shared" si="28"/>
        <v>5.1411591457777558E-2</v>
      </c>
      <c r="C244">
        <f>fossil!J99</f>
        <v>4546</v>
      </c>
      <c r="D244" t="str">
        <f>fossil!K99</f>
        <v>NQS</v>
      </c>
      <c r="E244">
        <f>fossil!L99</f>
        <v>4</v>
      </c>
      <c r="F244" t="str">
        <f>fossil!M99</f>
        <v>H402</v>
      </c>
      <c r="G244">
        <f>fossil!N99</f>
        <v>0</v>
      </c>
      <c r="O244"/>
      <c r="P244"/>
      <c r="Q244"/>
    </row>
    <row r="245" spans="1:17">
      <c r="A245" s="99">
        <f t="shared" si="29"/>
        <v>0.81056611086453667</v>
      </c>
      <c r="B245" s="100">
        <f t="shared" si="28"/>
        <v>5.1882645182997095E-2</v>
      </c>
      <c r="C245">
        <f>fossil!J100</f>
        <v>4547</v>
      </c>
      <c r="D245" t="str">
        <f>fossil!K100</f>
        <v>NQS</v>
      </c>
      <c r="E245">
        <f>fossil!L100</f>
        <v>4</v>
      </c>
      <c r="F245" t="str">
        <f>fossil!M100</f>
        <v>H402</v>
      </c>
      <c r="G245">
        <f>fossil!N100</f>
        <v>0</v>
      </c>
      <c r="O245"/>
      <c r="P245"/>
      <c r="Q245"/>
    </row>
    <row r="246" spans="1:17">
      <c r="A246" s="99">
        <f t="shared" si="29"/>
        <v>0.94827913550926557</v>
      </c>
      <c r="B246" s="100">
        <f t="shared" si="28"/>
        <v>4.8828799456524512E-2</v>
      </c>
      <c r="C246" t="str">
        <f>fossil!J101</f>
        <v>3958-1</v>
      </c>
      <c r="D246" t="str">
        <f>fossil!K101</f>
        <v>CTB</v>
      </c>
      <c r="E246" t="str">
        <f>fossil!L101</f>
        <v>NA</v>
      </c>
      <c r="F246" t="str">
        <f>fossil!M101</f>
        <v>H391</v>
      </c>
      <c r="G246">
        <f>fossil!N101</f>
        <v>0</v>
      </c>
      <c r="K246"/>
      <c r="L246"/>
      <c r="M246"/>
      <c r="N246"/>
      <c r="O246"/>
      <c r="P246"/>
      <c r="Q246"/>
    </row>
    <row r="247" spans="1:17">
      <c r="A247" s="99">
        <f t="shared" si="29"/>
        <v>0.94827913550926557</v>
      </c>
      <c r="B247" s="100">
        <f t="shared" si="28"/>
        <v>4.7841255534833219E-2</v>
      </c>
      <c r="C247" t="str">
        <f>fossil!J102</f>
        <v>3958-2</v>
      </c>
      <c r="D247" t="str">
        <f>fossil!K102</f>
        <v>CTB</v>
      </c>
      <c r="E247" t="str">
        <f>fossil!L102</f>
        <v>NA</v>
      </c>
      <c r="F247" t="str">
        <f>fossil!M102</f>
        <v>G483</v>
      </c>
      <c r="G247">
        <f>fossil!N102</f>
        <v>0</v>
      </c>
      <c r="K247"/>
      <c r="L247"/>
      <c r="M247"/>
      <c r="N247"/>
      <c r="O247"/>
      <c r="P247"/>
      <c r="Q247"/>
    </row>
    <row r="248" spans="1:17">
      <c r="A248" s="99">
        <f t="shared" si="29"/>
        <v>1.0610324580451267</v>
      </c>
      <c r="B248" s="100">
        <f t="shared" ref="B248:B263" si="30">B125</f>
        <v>4.055903992444318E-2</v>
      </c>
      <c r="C248">
        <f>fossil!J103</f>
        <v>4329</v>
      </c>
      <c r="D248" t="str">
        <f>fossil!K103</f>
        <v>HSS</v>
      </c>
      <c r="E248" t="str">
        <f>fossil!L103</f>
        <v>NA</v>
      </c>
      <c r="F248" t="str">
        <f>fossil!M103</f>
        <v>H402</v>
      </c>
      <c r="G248">
        <f>fossil!N103</f>
        <v>0</v>
      </c>
      <c r="K248"/>
      <c r="L248"/>
      <c r="M248"/>
      <c r="N248"/>
      <c r="O248"/>
      <c r="P248"/>
      <c r="Q248"/>
    </row>
    <row r="249" spans="1:17">
      <c r="A249" s="99">
        <f t="shared" si="29"/>
        <v>1.0610324580451267</v>
      </c>
      <c r="B249" s="100">
        <f t="shared" si="30"/>
        <v>4.3560604912464301E-2</v>
      </c>
      <c r="C249">
        <f>fossil!J104</f>
        <v>4330</v>
      </c>
      <c r="D249" t="str">
        <f>fossil!K104</f>
        <v>HSS</v>
      </c>
      <c r="E249" t="str">
        <f>fossil!L104</f>
        <v>NA</v>
      </c>
      <c r="F249" t="str">
        <f>fossil!M104</f>
        <v>H402</v>
      </c>
      <c r="G249">
        <f>fossil!N104</f>
        <v>0</v>
      </c>
      <c r="K249"/>
      <c r="L249"/>
      <c r="M249"/>
      <c r="N249"/>
      <c r="O249"/>
      <c r="P249"/>
    </row>
    <row r="250" spans="1:17">
      <c r="A250" s="99">
        <f t="shared" si="29"/>
        <v>1.0610324580451267</v>
      </c>
      <c r="B250" s="100">
        <f t="shared" si="30"/>
        <v>4.2961489185357499E-2</v>
      </c>
      <c r="C250">
        <f>fossil!J105</f>
        <v>4331</v>
      </c>
      <c r="D250" t="str">
        <f>fossil!K105</f>
        <v>HSS</v>
      </c>
      <c r="E250" t="str">
        <f>fossil!L105</f>
        <v>NA</v>
      </c>
      <c r="F250" t="str">
        <f>fossil!M105</f>
        <v>H402</v>
      </c>
      <c r="G250">
        <f>fossil!N105</f>
        <v>0</v>
      </c>
      <c r="K250"/>
      <c r="L250"/>
      <c r="M250"/>
      <c r="N250"/>
      <c r="O250"/>
      <c r="P250"/>
    </row>
    <row r="251" spans="1:17">
      <c r="A251" s="99">
        <f t="shared" si="29"/>
        <v>1.0610324580451267</v>
      </c>
      <c r="B251" s="100">
        <f t="shared" si="30"/>
        <v>4.380408500099893E-2</v>
      </c>
      <c r="C251">
        <f>fossil!J106</f>
        <v>4332</v>
      </c>
      <c r="D251" t="str">
        <f>fossil!K106</f>
        <v>HSS</v>
      </c>
      <c r="E251" t="str">
        <f>fossil!L106</f>
        <v>NA</v>
      </c>
      <c r="F251" t="str">
        <f>fossil!M106</f>
        <v>H402</v>
      </c>
      <c r="G251">
        <f>fossil!N106</f>
        <v>0</v>
      </c>
      <c r="K251"/>
      <c r="L251"/>
      <c r="M251"/>
      <c r="N251"/>
      <c r="O251"/>
      <c r="P251"/>
    </row>
    <row r="252" spans="1:17">
      <c r="A252" s="99">
        <f t="shared" si="29"/>
        <v>1.0610324580451267</v>
      </c>
      <c r="B252" s="100">
        <f t="shared" si="30"/>
        <v>4.1630649252737142E-2</v>
      </c>
      <c r="C252">
        <f>fossil!J107</f>
        <v>4333</v>
      </c>
      <c r="D252" t="str">
        <f>fossil!K107</f>
        <v>HSS</v>
      </c>
      <c r="E252" t="str">
        <f>fossil!L107</f>
        <v>NA</v>
      </c>
      <c r="F252" t="str">
        <f>fossil!M107</f>
        <v>H402</v>
      </c>
      <c r="G252">
        <f>fossil!N107</f>
        <v>0</v>
      </c>
      <c r="K252"/>
      <c r="L252"/>
      <c r="M252"/>
      <c r="N252"/>
      <c r="O252"/>
      <c r="P252"/>
    </row>
    <row r="253" spans="1:17">
      <c r="A253" s="99">
        <f t="shared" si="29"/>
        <v>1.0610324580451267</v>
      </c>
      <c r="B253" s="100">
        <f t="shared" si="30"/>
        <v>4.4190833465124056E-2</v>
      </c>
      <c r="C253">
        <f>fossil!J108</f>
        <v>4335</v>
      </c>
      <c r="D253" t="str">
        <f>fossil!K108</f>
        <v>HSS</v>
      </c>
      <c r="E253" t="str">
        <f>fossil!L108</f>
        <v>NA</v>
      </c>
      <c r="F253" t="str">
        <f>fossil!M108</f>
        <v>H402</v>
      </c>
      <c r="G253">
        <f>fossil!N108</f>
        <v>0</v>
      </c>
      <c r="K253"/>
      <c r="L253"/>
      <c r="M253"/>
      <c r="N253"/>
    </row>
    <row r="254" spans="1:17">
      <c r="A254" s="99">
        <f t="shared" si="29"/>
        <v>1.0610324580451267</v>
      </c>
      <c r="B254" s="100">
        <f t="shared" si="30"/>
        <v>4.185472836415291E-2</v>
      </c>
      <c r="C254">
        <f>fossil!J109</f>
        <v>4336</v>
      </c>
      <c r="D254" t="str">
        <f>fossil!K109</f>
        <v>HSS</v>
      </c>
      <c r="E254" t="str">
        <f>fossil!L109</f>
        <v>NA</v>
      </c>
      <c r="F254" t="str">
        <f>fossil!M109</f>
        <v>H402</v>
      </c>
      <c r="G254">
        <f>fossil!N109</f>
        <v>0</v>
      </c>
      <c r="K254"/>
      <c r="L254"/>
      <c r="M254"/>
      <c r="N254"/>
    </row>
    <row r="255" spans="1:17">
      <c r="A255" s="99">
        <f t="shared" si="29"/>
        <v>1.0610324580451267</v>
      </c>
      <c r="B255" s="100">
        <f t="shared" si="30"/>
        <v>3.7095217085746868E-2</v>
      </c>
      <c r="C255">
        <f>fossil!J110</f>
        <v>4337</v>
      </c>
      <c r="D255" t="str">
        <f>fossil!K110</f>
        <v>HSS</v>
      </c>
      <c r="E255" t="str">
        <f>fossil!L110</f>
        <v>NA</v>
      </c>
      <c r="F255" t="str">
        <f>fossil!M110</f>
        <v>H402</v>
      </c>
      <c r="G255">
        <f>fossil!N110</f>
        <v>0</v>
      </c>
      <c r="K255"/>
      <c r="L255"/>
      <c r="M255"/>
      <c r="N255"/>
    </row>
    <row r="256" spans="1:17">
      <c r="A256" s="99">
        <f t="shared" si="29"/>
        <v>1.0610324580451267</v>
      </c>
      <c r="B256" s="100">
        <f t="shared" si="30"/>
        <v>3.908070091833863E-2</v>
      </c>
      <c r="C256">
        <f>fossil!J111</f>
        <v>4338</v>
      </c>
      <c r="D256" t="str">
        <f>fossil!K111</f>
        <v>HSS</v>
      </c>
      <c r="E256" t="str">
        <f>fossil!L111</f>
        <v>NA</v>
      </c>
      <c r="F256" t="str">
        <f>fossil!M111</f>
        <v>H402</v>
      </c>
      <c r="G256">
        <f>fossil!N111</f>
        <v>0</v>
      </c>
    </row>
    <row r="257" spans="1:7">
      <c r="A257" s="99">
        <f t="shared" si="29"/>
        <v>1.0266012428357527</v>
      </c>
      <c r="B257" s="100">
        <f t="shared" si="30"/>
        <v>4.5576114548765152E-2</v>
      </c>
      <c r="C257">
        <f>fossil!J112</f>
        <v>5169</v>
      </c>
      <c r="D257" t="str">
        <f>fossil!K112</f>
        <v>BKA</v>
      </c>
      <c r="E257">
        <f>fossil!L112</f>
        <v>1</v>
      </c>
      <c r="F257" t="str">
        <f>fossil!M112</f>
        <v>H429</v>
      </c>
      <c r="G257">
        <f>fossil!N112</f>
        <v>0</v>
      </c>
    </row>
    <row r="258" spans="1:7">
      <c r="A258" s="99">
        <f t="shared" si="29"/>
        <v>0.96922313975093555</v>
      </c>
      <c r="B258" s="100">
        <f t="shared" si="30"/>
        <v>4.6489212406490357E-2</v>
      </c>
      <c r="C258">
        <f>fossil!J113</f>
        <v>5170</v>
      </c>
      <c r="D258" t="str">
        <f>fossil!K113</f>
        <v>BKA</v>
      </c>
      <c r="E258">
        <f>fossil!L113</f>
        <v>2</v>
      </c>
      <c r="F258" t="str">
        <f>fossil!M113</f>
        <v>H429</v>
      </c>
      <c r="G258">
        <f>fossil!N113</f>
        <v>0</v>
      </c>
    </row>
    <row r="259" spans="1:7">
      <c r="A259" s="99">
        <f t="shared" si="29"/>
        <v>0.96922313975093555</v>
      </c>
      <c r="B259" s="100">
        <f t="shared" si="30"/>
        <v>4.3890318181462377E-2</v>
      </c>
      <c r="C259">
        <f>fossil!J114</f>
        <v>5171</v>
      </c>
      <c r="D259" t="str">
        <f>fossil!K114</f>
        <v>BKA</v>
      </c>
      <c r="E259">
        <f>fossil!L114</f>
        <v>2</v>
      </c>
      <c r="F259" t="str">
        <f>fossil!M114</f>
        <v>H429</v>
      </c>
      <c r="G259">
        <f>fossil!N114</f>
        <v>0</v>
      </c>
    </row>
    <row r="260" spans="1:7">
      <c r="A260" s="99">
        <f t="shared" si="29"/>
        <v>0.96387411119904309</v>
      </c>
      <c r="B260" s="100">
        <f t="shared" si="30"/>
        <v>4.6964022320754813E-2</v>
      </c>
      <c r="C260">
        <f>fossil!J115</f>
        <v>5172</v>
      </c>
      <c r="D260" t="str">
        <f>fossil!K115</f>
        <v>BKA</v>
      </c>
      <c r="E260">
        <f>fossil!L115</f>
        <v>2</v>
      </c>
      <c r="F260" t="str">
        <f>fossil!M115</f>
        <v>H429</v>
      </c>
      <c r="G260">
        <f>fossil!N115</f>
        <v>0</v>
      </c>
    </row>
    <row r="261" spans="1:7">
      <c r="A261" s="99">
        <f t="shared" si="29"/>
        <v>0.96922313975093555</v>
      </c>
      <c r="B261" s="100">
        <f t="shared" si="30"/>
        <v>4.4543606962446018E-2</v>
      </c>
      <c r="C261">
        <f>fossil!J116</f>
        <v>5173</v>
      </c>
      <c r="D261" t="str">
        <f>fossil!K116</f>
        <v>BKA</v>
      </c>
      <c r="E261">
        <f>fossil!L116</f>
        <v>2</v>
      </c>
      <c r="F261" t="str">
        <f>fossil!M116</f>
        <v>H429</v>
      </c>
      <c r="G261">
        <f>fossil!N116</f>
        <v>0</v>
      </c>
    </row>
    <row r="262" spans="1:7">
      <c r="A262" s="99">
        <f t="shared" si="29"/>
        <v>0.96922313975093555</v>
      </c>
      <c r="B262" s="100">
        <f t="shared" si="30"/>
        <v>4.9943983266830493E-2</v>
      </c>
      <c r="C262">
        <f>fossil!J117</f>
        <v>5174</v>
      </c>
      <c r="D262" t="str">
        <f>fossil!K117</f>
        <v>BKA</v>
      </c>
      <c r="E262">
        <f>fossil!L117</f>
        <v>2</v>
      </c>
      <c r="F262" t="str">
        <f>fossil!M117</f>
        <v>H430</v>
      </c>
      <c r="G262">
        <f>fossil!N117</f>
        <v>0</v>
      </c>
    </row>
    <row r="263" spans="1:7">
      <c r="A263" s="99">
        <f t="shared" si="29"/>
        <v>0.96922313975093555</v>
      </c>
      <c r="B263" s="100">
        <f t="shared" si="30"/>
        <v>4.3719608330877402E-2</v>
      </c>
      <c r="C263">
        <f>fossil!J118</f>
        <v>5175</v>
      </c>
      <c r="D263" t="str">
        <f>fossil!K118</f>
        <v>BKA</v>
      </c>
      <c r="E263">
        <f>fossil!L118</f>
        <v>2</v>
      </c>
      <c r="F263" t="str">
        <f>fossil!M118</f>
        <v>H430</v>
      </c>
      <c r="G263">
        <f>fossil!N118</f>
        <v>0</v>
      </c>
    </row>
    <row r="264" spans="1:7">
      <c r="A264"/>
      <c r="B264"/>
      <c r="C264"/>
      <c r="D264"/>
      <c r="E264"/>
      <c r="F264"/>
      <c r="G264"/>
    </row>
    <row r="265" spans="1:7">
      <c r="A265"/>
      <c r="B265"/>
      <c r="C265"/>
      <c r="D265"/>
      <c r="E265"/>
      <c r="F265"/>
      <c r="G265"/>
    </row>
    <row r="266" spans="1:7">
      <c r="A266"/>
      <c r="B266"/>
      <c r="C266"/>
      <c r="D266"/>
      <c r="E266"/>
      <c r="F266"/>
      <c r="G266"/>
    </row>
    <row r="267" spans="1:7">
      <c r="A267"/>
      <c r="B267"/>
      <c r="C267"/>
      <c r="D267"/>
      <c r="E267"/>
      <c r="F267"/>
      <c r="G267"/>
    </row>
    <row r="268" spans="1:7">
      <c r="A268"/>
      <c r="B268"/>
      <c r="C268"/>
      <c r="D268"/>
      <c r="E268"/>
      <c r="F268"/>
      <c r="G268"/>
    </row>
    <row r="269" spans="1:7">
      <c r="A269"/>
      <c r="B269"/>
      <c r="C269"/>
      <c r="D269"/>
      <c r="E269"/>
      <c r="F269"/>
      <c r="G269"/>
    </row>
    <row r="270" spans="1:7">
      <c r="A270"/>
      <c r="B270"/>
      <c r="C270"/>
      <c r="D270"/>
      <c r="E270"/>
      <c r="F270"/>
      <c r="G270"/>
    </row>
    <row r="271" spans="1:7">
      <c r="A271"/>
      <c r="B271"/>
      <c r="C271"/>
    </row>
    <row r="272" spans="1:7">
      <c r="A272"/>
      <c r="B272"/>
      <c r="C272"/>
    </row>
    <row r="273" spans="1:3">
      <c r="A273"/>
      <c r="B273"/>
      <c r="C273"/>
    </row>
  </sheetData>
  <mergeCells count="2">
    <mergeCell ref="B5:C5"/>
    <mergeCell ref="D4:D5"/>
  </mergeCells>
  <phoneticPr fontId="11" type="noConversion"/>
  <conditionalFormatting sqref="W148:W225">
    <cfRule type="cellIs" dxfId="21" priority="1" operator="greaterThan">
      <formula>0.25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273"/>
  <sheetViews>
    <sheetView topLeftCell="J13" zoomScale="70" zoomScaleNormal="70" workbookViewId="0">
      <selection activeCell="AE177" sqref="AE177"/>
    </sheetView>
  </sheetViews>
  <sheetFormatPr defaultColWidth="11" defaultRowHeight="15.75"/>
  <cols>
    <col min="1" max="1" width="17" style="41" bestFit="1" customWidth="1"/>
    <col min="2" max="2" width="24.5" style="41" bestFit="1" customWidth="1"/>
    <col min="3" max="3" width="16.625" style="41" customWidth="1"/>
    <col min="4" max="4" width="12.5" style="41" customWidth="1"/>
    <col min="5" max="5" width="19.125" style="41" customWidth="1"/>
    <col min="6" max="6" width="13.875" style="41" customWidth="1"/>
    <col min="7" max="7" width="14.625" style="41" customWidth="1"/>
    <col min="8" max="8" width="14.375" style="41" customWidth="1"/>
    <col min="9" max="9" width="11" style="41"/>
    <col min="10" max="20" width="9.125" style="41" customWidth="1"/>
    <col min="21" max="21" width="10" style="41" customWidth="1"/>
    <col min="22" max="22" width="9.125" style="41" customWidth="1"/>
    <col min="23" max="24" width="11" style="41"/>
    <col min="25" max="25" width="11.125" style="41" bestFit="1" customWidth="1"/>
    <col min="26" max="27" width="15.125" style="41" bestFit="1" customWidth="1"/>
    <col min="28" max="29" width="11.125" style="41" bestFit="1" customWidth="1"/>
    <col min="30" max="16384" width="11" style="41"/>
  </cols>
  <sheetData>
    <row r="1" spans="1:29" ht="18.75">
      <c r="A1" s="112" t="str">
        <f>LEFT(B24,3)</f>
        <v>Ser</v>
      </c>
      <c r="M1" s="52"/>
      <c r="Q1" s="52"/>
      <c r="U1" s="52"/>
    </row>
    <row r="2" spans="1:29">
      <c r="A2" s="16"/>
      <c r="J2" s="104" t="s">
        <v>24</v>
      </c>
      <c r="K2" s="111" t="s">
        <v>0</v>
      </c>
      <c r="L2" s="1" t="str">
        <f>A17</f>
        <v>10˚C</v>
      </c>
      <c r="M2" s="1" t="str">
        <f>CONCATENATE(A18," model")</f>
        <v>80˚C model</v>
      </c>
      <c r="N2" s="104" t="s">
        <v>24</v>
      </c>
      <c r="O2" s="111" t="s">
        <v>0</v>
      </c>
      <c r="P2" s="1" t="str">
        <f>A18</f>
        <v>80˚C</v>
      </c>
      <c r="Q2" s="1" t="str">
        <f>CONCATENATE(A19," model")</f>
        <v>110˚C model</v>
      </c>
      <c r="R2" s="104" t="s">
        <v>24</v>
      </c>
      <c r="S2" s="111" t="s">
        <v>0</v>
      </c>
      <c r="T2" s="1" t="str">
        <f>A19</f>
        <v>110˚C</v>
      </c>
      <c r="U2" s="1" t="str">
        <f>CONCATENATE(A20," model")</f>
        <v>140˚C model</v>
      </c>
      <c r="V2"/>
      <c r="Z2" s="42" t="str">
        <f>B24</f>
        <v>Ser 10˚C</v>
      </c>
      <c r="AA2" s="42" t="str">
        <f>D24</f>
        <v>Ser 80˚C</v>
      </c>
      <c r="AB2" s="43" t="str">
        <f>F24</f>
        <v>Ser 110˚C</v>
      </c>
      <c r="AC2" s="43" t="str">
        <f>H24</f>
        <v>Ser 140˚C</v>
      </c>
    </row>
    <row r="3" spans="1:29" ht="18">
      <c r="A3" s="113" t="str">
        <f>CONCATENATE("Racemization ",A1)</f>
        <v>Racemization Ser</v>
      </c>
      <c r="J3" s="109">
        <v>1</v>
      </c>
      <c r="K3" s="44">
        <f>LOG(J3)</f>
        <v>0</v>
      </c>
      <c r="L3" s="45">
        <f t="shared" ref="L3:L23" si="0">(K3^3*B$17)+(K3^2*C$17)+(K3*$D$17)+$E$17</f>
        <v>6.2753218136855499E-2</v>
      </c>
      <c r="M3" s="45">
        <f t="shared" ref="M3:M23" si="1">(K3^3*B$18)+(K3^2*C$18)+(K3*$D$18)+$E$18</f>
        <v>3.0666193498981666E-2</v>
      </c>
      <c r="N3" s="109">
        <v>20</v>
      </c>
      <c r="O3" s="44">
        <f>LOG(N3)</f>
        <v>1.3010299956639813</v>
      </c>
      <c r="P3" s="45">
        <f t="shared" ref="P3:P23" si="2">(O3^3*B$18)+(O3^2*C$18)+(O3*$D$18)+$E$18</f>
        <v>2.3205793202416267E-2</v>
      </c>
      <c r="Q3" s="45">
        <f t="shared" ref="Q3:Q23" si="3">(O3^3*B$19)+(O3^2*C$19)+(O3*$D$19)+$E$19</f>
        <v>-7.870680932873364E-2</v>
      </c>
      <c r="R3" s="109">
        <v>25</v>
      </c>
      <c r="S3" s="44">
        <f>LOG(R3)</f>
        <v>1.3979400086720377</v>
      </c>
      <c r="T3" s="45">
        <f t="shared" ref="T3:T23" si="4">(S3^3*B$19)+(S3^2*C$19)+(S3*$D$19)+$E$19</f>
        <v>-5.3509027621300553E-2</v>
      </c>
      <c r="U3" s="45">
        <f t="shared" ref="U3:U23" si="5">(S3^3*B$20)+(S3^2*C$20)+(S3*$D$20)+$E$20</f>
        <v>-9.6427110048504516E-3</v>
      </c>
      <c r="V3"/>
      <c r="X3" s="2" t="s">
        <v>8</v>
      </c>
      <c r="Z3" s="20">
        <f>SUM(L25:L45)</f>
        <v>4.1225778736050177E-2</v>
      </c>
      <c r="AA3" s="20">
        <f>SUM(P25:P45)</f>
        <v>4.1228503729170488E-2</v>
      </c>
      <c r="AB3" s="41">
        <f>SUM(AC3+AA3+Z3)</f>
        <v>0.10617096238178345</v>
      </c>
      <c r="AC3" s="20">
        <f>SUM(T25:T45)</f>
        <v>2.3716679916562775E-2</v>
      </c>
    </row>
    <row r="4" spans="1:29">
      <c r="A4" s="3"/>
      <c r="B4" s="3"/>
      <c r="D4" s="175"/>
      <c r="E4" s="3"/>
      <c r="F4" s="3"/>
      <c r="J4" s="110">
        <f>10^K4</f>
        <v>1.056467308549538</v>
      </c>
      <c r="K4" s="44">
        <f>K$3+((K$23-K$3)*0.05)</f>
        <v>2.3856062735983122E-2</v>
      </c>
      <c r="L4" s="45">
        <f t="shared" si="0"/>
        <v>7.6014608639154768E-2</v>
      </c>
      <c r="M4" s="45">
        <f t="shared" si="1"/>
        <v>3.0417823836546891E-2</v>
      </c>
      <c r="N4" s="110">
        <f>10^O4</f>
        <v>22.692142195440468</v>
      </c>
      <c r="O4" s="44">
        <f>O$3+((O$23-O$3)*0.05)</f>
        <v>1.355875496314384</v>
      </c>
      <c r="P4" s="45">
        <f t="shared" si="2"/>
        <v>2.4700953871960203E-2</v>
      </c>
      <c r="Q4" s="45">
        <f t="shared" si="3"/>
        <v>-6.4447547742649713E-2</v>
      </c>
      <c r="R4" s="110">
        <f>10^S4</f>
        <v>30.679450111342078</v>
      </c>
      <c r="S4" s="44">
        <f>S$3+((S$23-S$3)*0.05)</f>
        <v>1.4868475711912199</v>
      </c>
      <c r="T4" s="45">
        <f t="shared" si="4"/>
        <v>-3.0496705848842454E-2</v>
      </c>
      <c r="U4" s="45">
        <f t="shared" si="5"/>
        <v>1.6792030243258926E-3</v>
      </c>
      <c r="V4"/>
      <c r="Y4" s="41">
        <v>0</v>
      </c>
      <c r="Z4" s="54">
        <f>Z5/10000000</f>
        <v>1.9999999999999999E-7</v>
      </c>
      <c r="AA4" s="54">
        <f>AA5/50</f>
        <v>3.7432746991476779E-2</v>
      </c>
      <c r="AB4" s="47">
        <v>0.9999999999999849</v>
      </c>
      <c r="AC4" s="23">
        <f>AC5*15</f>
        <v>37.369286242520687</v>
      </c>
    </row>
    <row r="5" spans="1:29" ht="18.95" customHeight="1">
      <c r="A5" s="3"/>
      <c r="B5" s="174" t="s">
        <v>45</v>
      </c>
      <c r="C5" s="174"/>
      <c r="D5" s="175" t="s">
        <v>47</v>
      </c>
      <c r="E5" s="60" t="s">
        <v>9</v>
      </c>
      <c r="F5" s="60" t="s">
        <v>46</v>
      </c>
      <c r="H5" s="3"/>
      <c r="J5" s="110">
        <f t="shared" ref="J5:J22" si="6">10^K5</f>
        <v>1.1161231740339044</v>
      </c>
      <c r="K5" s="44">
        <f>K$3+((K$23-K$3)*0.1)</f>
        <v>4.7712125471966245E-2</v>
      </c>
      <c r="L5" s="45">
        <f t="shared" si="0"/>
        <v>8.5374454578174802E-2</v>
      </c>
      <c r="M5" s="45">
        <f t="shared" si="1"/>
        <v>3.0151481785156736E-2</v>
      </c>
      <c r="N5" s="110">
        <f t="shared" ref="N5:N22" si="7">10^O5</f>
        <v>25.74666587090449</v>
      </c>
      <c r="O5" s="44">
        <f>O$3+((O$23-O$3)*0.1)</f>
        <v>1.4107209969647869</v>
      </c>
      <c r="P5" s="45">
        <f t="shared" si="2"/>
        <v>2.6474236779812994E-2</v>
      </c>
      <c r="Q5" s="45">
        <f t="shared" si="3"/>
        <v>-5.0189100443341239E-2</v>
      </c>
      <c r="R5" s="110">
        <f t="shared" ref="R5:R22" si="8">10^S5</f>
        <v>37.649146365373085</v>
      </c>
      <c r="S5" s="44">
        <f>S$3+((S$23-S$3)*0.1)</f>
        <v>1.5757551337104021</v>
      </c>
      <c r="T5" s="45">
        <f t="shared" si="4"/>
        <v>-7.8125678144118083E-3</v>
      </c>
      <c r="U5" s="45">
        <f t="shared" si="5"/>
        <v>1.3217434746605861E-2</v>
      </c>
      <c r="V5"/>
      <c r="X5" s="3"/>
      <c r="Z5" s="45">
        <v>2</v>
      </c>
      <c r="AA5" s="9">
        <v>1.8716373495738388</v>
      </c>
      <c r="AB5" s="9">
        <v>1</v>
      </c>
      <c r="AC5" s="9">
        <v>2.4912857495013792</v>
      </c>
    </row>
    <row r="6" spans="1:29">
      <c r="A6" s="53"/>
      <c r="B6" s="3">
        <f>'140°C'!A1</f>
        <v>140</v>
      </c>
      <c r="C6" s="15" t="s">
        <v>12</v>
      </c>
      <c r="D6" s="3">
        <f>AC4</f>
        <v>37.369286242520687</v>
      </c>
      <c r="E6" s="6">
        <f>1/(B6+273.15)</f>
        <v>2.4204284158296022E-3</v>
      </c>
      <c r="F6" s="7">
        <f>LN(D6)</f>
        <v>3.6208491435697581</v>
      </c>
      <c r="G6" s="3"/>
      <c r="H6" s="3"/>
      <c r="J6" s="110">
        <f t="shared" si="6"/>
        <v>1.1791476456813665</v>
      </c>
      <c r="K6" s="44">
        <f>K$3+((K$23-K$3)*0.15)</f>
        <v>7.1568188207949357E-2</v>
      </c>
      <c r="L6" s="45">
        <f t="shared" si="0"/>
        <v>9.1254981685355091E-2</v>
      </c>
      <c r="M6" s="45">
        <f t="shared" si="1"/>
        <v>2.9868431633880702E-2</v>
      </c>
      <c r="N6" s="110">
        <f t="shared" si="7"/>
        <v>29.212350150052931</v>
      </c>
      <c r="O6" s="44">
        <f>O$3+((O$23-O$3)*0.15)</f>
        <v>1.4655664976151896</v>
      </c>
      <c r="P6" s="45">
        <f t="shared" si="2"/>
        <v>2.8541004822107384E-2</v>
      </c>
      <c r="Q6" s="45">
        <f t="shared" si="3"/>
        <v>-3.5983424307110934E-2</v>
      </c>
      <c r="R6" s="110">
        <f t="shared" si="8"/>
        <v>46.202204306043164</v>
      </c>
      <c r="S6" s="44">
        <f>S$3+((S$23-S$3)*0.15)</f>
        <v>1.6646626962295843</v>
      </c>
      <c r="T6" s="45">
        <f t="shared" si="4"/>
        <v>1.4322058599627319E-2</v>
      </c>
      <c r="U6" s="45">
        <f t="shared" si="5"/>
        <v>2.4905546055670774E-2</v>
      </c>
      <c r="V6"/>
    </row>
    <row r="7" spans="1:29">
      <c r="A7" s="3"/>
      <c r="B7" s="3">
        <f>'110°C'!A1</f>
        <v>110</v>
      </c>
      <c r="C7" s="15" t="s">
        <v>12</v>
      </c>
      <c r="D7" s="55">
        <f>AB4</f>
        <v>0.9999999999999849</v>
      </c>
      <c r="E7" s="6">
        <f>1/(B7+273.15)</f>
        <v>2.6099438862064468E-3</v>
      </c>
      <c r="F7" s="7">
        <f>LN(D7)</f>
        <v>-1.5099033134902243E-14</v>
      </c>
      <c r="G7" s="3"/>
      <c r="J7" s="110">
        <f t="shared" si="6"/>
        <v>1.2457309396155174</v>
      </c>
      <c r="K7" s="44">
        <f>K$3+((K$23-K$3)*0.2)</f>
        <v>9.542425094393249E-2</v>
      </c>
      <c r="L7" s="45">
        <f t="shared" si="0"/>
        <v>9.4078415692135153E-2</v>
      </c>
      <c r="M7" s="45">
        <f t="shared" si="1"/>
        <v>2.9569937671788289E-2</v>
      </c>
      <c r="N7" s="110">
        <f t="shared" si="7"/>
        <v>33.144540173399882</v>
      </c>
      <c r="O7" s="44">
        <f>O$3+((O$23-O$3)*0.2)</f>
        <v>1.5204119982655926</v>
      </c>
      <c r="P7" s="45">
        <f t="shared" si="2"/>
        <v>3.0916620894976175E-2</v>
      </c>
      <c r="Q7" s="45">
        <f t="shared" si="3"/>
        <v>-2.188247621026157E-2</v>
      </c>
      <c r="R7" s="110">
        <f t="shared" si="8"/>
        <v>56.698328881651399</v>
      </c>
      <c r="S7" s="44">
        <f>S$3+((S$23-S$3)*0.2)</f>
        <v>1.7535702587487665</v>
      </c>
      <c r="T7" s="45">
        <f t="shared" si="4"/>
        <v>3.5685845510911196E-2</v>
      </c>
      <c r="U7" s="45">
        <f t="shared" si="5"/>
        <v>3.6677098845201955E-2</v>
      </c>
      <c r="V7"/>
    </row>
    <row r="8" spans="1:29">
      <c r="A8" s="3"/>
      <c r="B8" s="3">
        <f>'80°C'!A1</f>
        <v>80</v>
      </c>
      <c r="C8" s="15" t="s">
        <v>12</v>
      </c>
      <c r="D8" s="56">
        <f>AA4</f>
        <v>3.7432746991476779E-2</v>
      </c>
      <c r="E8" s="6">
        <f>1/(B8+273.15)</f>
        <v>2.831657935721365E-3</v>
      </c>
      <c r="F8" s="7">
        <f>LN(D8)</f>
        <v>-3.2852093696578186</v>
      </c>
      <c r="J8" s="110">
        <f t="shared" si="6"/>
        <v>1.3160740129524926</v>
      </c>
      <c r="K8" s="44">
        <f>K$3+((K$23-K$3)*0.25)</f>
        <v>0.11928031367991561</v>
      </c>
      <c r="L8" s="45">
        <f t="shared" si="0"/>
        <v>9.4266982329954466E-2</v>
      </c>
      <c r="M8" s="45">
        <f t="shared" si="1"/>
        <v>2.9257264187948995E-2</v>
      </c>
      <c r="N8" s="110">
        <f t="shared" si="7"/>
        <v>37.606030930863952</v>
      </c>
      <c r="O8" s="44">
        <f>O$3+((O$23-O$3)*0.25)</f>
        <v>1.5752574989159953</v>
      </c>
      <c r="P8" s="45">
        <f t="shared" si="2"/>
        <v>3.3616447894552107E-2</v>
      </c>
      <c r="Q8" s="45">
        <f t="shared" si="3"/>
        <v>-7.9382130290959751E-3</v>
      </c>
      <c r="R8" s="110">
        <f t="shared" si="8"/>
        <v>69.578942092843548</v>
      </c>
      <c r="S8" s="44">
        <f>S$3+((S$23-S$3)*0.25)</f>
        <v>1.8424778212679487</v>
      </c>
      <c r="T8" s="45">
        <f t="shared" si="4"/>
        <v>5.605746503707576E-2</v>
      </c>
      <c r="U8" s="45">
        <f t="shared" si="5"/>
        <v>4.8465655008880532E-2</v>
      </c>
      <c r="V8"/>
    </row>
    <row r="9" spans="1:29">
      <c r="A9" s="3"/>
      <c r="B9" s="3">
        <f>fossil!A1</f>
        <v>10</v>
      </c>
      <c r="C9" s="15" t="s">
        <v>12</v>
      </c>
      <c r="D9" s="56">
        <f>Z4</f>
        <v>1.9999999999999999E-7</v>
      </c>
      <c r="E9" s="6">
        <f>1/(B9+273.15)</f>
        <v>3.5316969803990822E-3</v>
      </c>
      <c r="F9" s="7">
        <f>LN(D9)</f>
        <v>-15.424948470398375</v>
      </c>
      <c r="J9" s="110">
        <f t="shared" si="6"/>
        <v>1.3903891703159093</v>
      </c>
      <c r="K9" s="44">
        <f>K$3+((K$23-K$3)*0.3)</f>
        <v>0.14313637641589871</v>
      </c>
      <c r="L9" s="45">
        <f t="shared" si="0"/>
        <v>9.2242907330252547E-2</v>
      </c>
      <c r="M9" s="45">
        <f t="shared" si="1"/>
        <v>2.8931675471432314E-2</v>
      </c>
      <c r="N9" s="110">
        <f t="shared" si="7"/>
        <v>42.66807006446485</v>
      </c>
      <c r="O9" s="44">
        <f>O$3+((O$23-O$3)*0.3)</f>
        <v>1.630102999566398</v>
      </c>
      <c r="P9" s="45">
        <f t="shared" si="2"/>
        <v>3.6655848716967955E-2</v>
      </c>
      <c r="Q9" s="45">
        <f t="shared" si="3"/>
        <v>5.7974083600833004E-3</v>
      </c>
      <c r="R9" s="110">
        <f t="shared" si="8"/>
        <v>85.38574730949405</v>
      </c>
      <c r="S9" s="44">
        <f>S$3+((S$23-S$3)*0.3)</f>
        <v>1.9313853837871306</v>
      </c>
      <c r="T9" s="45">
        <f t="shared" si="4"/>
        <v>7.5215589295757168E-2</v>
      </c>
      <c r="U9" s="45">
        <f t="shared" si="5"/>
        <v>6.0204776440387825E-2</v>
      </c>
      <c r="V9"/>
    </row>
    <row r="10" spans="1:29" ht="15.95" customHeight="1">
      <c r="A10" s="16"/>
      <c r="B10" s="61" t="s">
        <v>39</v>
      </c>
      <c r="C10" s="62" t="s">
        <v>10</v>
      </c>
      <c r="D10" s="62" t="s">
        <v>42</v>
      </c>
      <c r="E10" s="62" t="s">
        <v>43</v>
      </c>
      <c r="F10" s="62" t="s">
        <v>44</v>
      </c>
      <c r="H10" s="48"/>
      <c r="J10" s="110">
        <f t="shared" si="6"/>
        <v>1.4689007046000737</v>
      </c>
      <c r="K10" s="44">
        <f>K$3+((K$23-K$3)*0.35)</f>
        <v>0.16699243915188183</v>
      </c>
      <c r="L10" s="45">
        <f t="shared" si="0"/>
        <v>8.8428416424468886E-2</v>
      </c>
      <c r="M10" s="45">
        <f t="shared" si="1"/>
        <v>2.8594435811307748E-2</v>
      </c>
      <c r="N10" s="110">
        <f t="shared" si="7"/>
        <v>48.411495655392663</v>
      </c>
      <c r="O10" s="44">
        <f>O$3+((O$23-O$3)*0.35)</f>
        <v>1.684948500216801</v>
      </c>
      <c r="P10" s="45">
        <f t="shared" si="2"/>
        <v>4.0050186258356511E-2</v>
      </c>
      <c r="Q10" s="45">
        <f t="shared" si="3"/>
        <v>1.9272431080973595E-2</v>
      </c>
      <c r="R10" s="110">
        <f t="shared" si="8"/>
        <v>104.78351099205138</v>
      </c>
      <c r="S10" s="44">
        <f>S$3+((S$23-S$3)*0.35)</f>
        <v>2.0202929463063128</v>
      </c>
      <c r="T10" s="45">
        <f t="shared" si="4"/>
        <v>9.2938890404591523E-2</v>
      </c>
      <c r="U10" s="45">
        <f t="shared" si="5"/>
        <v>7.182802503340513E-2</v>
      </c>
      <c r="V10"/>
    </row>
    <row r="11" spans="1:29">
      <c r="A11" s="16"/>
      <c r="B11" s="12" t="str">
        <f>CONCATENATE(B6,"-",B7)</f>
        <v>140-110</v>
      </c>
      <c r="C11" s="9">
        <f>INTERCEPT(F6:F7,E6:E7)</f>
        <v>49.865127455528416</v>
      </c>
      <c r="D11" s="13">
        <f>SLOPE(F6:F7,E6:E7)</f>
        <v>-19105.823584585716</v>
      </c>
      <c r="E11" s="14">
        <f>(D11*8.3144621)/1000</f>
        <v>-158.85464608332407</v>
      </c>
      <c r="F11" s="3"/>
      <c r="G11" s="8"/>
      <c r="J11" s="110">
        <f t="shared" si="6"/>
        <v>1.5518455739153598</v>
      </c>
      <c r="K11" s="44">
        <f>K$3+((K$23-K$3)*0.4)</f>
        <v>0.19084850188786498</v>
      </c>
      <c r="L11" s="45">
        <f t="shared" si="0"/>
        <v>8.324573534404299E-2</v>
      </c>
      <c r="M11" s="45">
        <f t="shared" si="1"/>
        <v>2.8246809496644796E-2</v>
      </c>
      <c r="N11" s="110">
        <f t="shared" si="7"/>
        <v>54.92802716530592</v>
      </c>
      <c r="O11" s="44">
        <f>O$3+((O$23-O$3)*0.4)</f>
        <v>1.7397940008672037</v>
      </c>
      <c r="P11" s="45">
        <f t="shared" si="2"/>
        <v>4.3814823414850504E-2</v>
      </c>
      <c r="Q11" s="45">
        <f t="shared" si="3"/>
        <v>3.2434898257272027E-2</v>
      </c>
      <c r="R11" s="110">
        <f t="shared" si="8"/>
        <v>128.58801991887609</v>
      </c>
      <c r="S11" s="44">
        <f>S$3+((S$23-S$3)*0.4)</f>
        <v>2.109200508825495</v>
      </c>
      <c r="T11" s="45">
        <f t="shared" si="4"/>
        <v>0.10900604048121476</v>
      </c>
      <c r="U11" s="45">
        <f t="shared" si="5"/>
        <v>8.326896268161374E-2</v>
      </c>
      <c r="V11"/>
    </row>
    <row r="12" spans="1:29">
      <c r="A12" s="16"/>
      <c r="B12" s="12" t="str">
        <f>CONCATENATE(B7,"-",B8)</f>
        <v>110-80</v>
      </c>
      <c r="C12" s="9">
        <f>INTERCEPT(F7:F8,E7:E8)</f>
        <v>38.672389629821765</v>
      </c>
      <c r="D12" s="13">
        <f>SLOPE(F7:F8,E7:E8)</f>
        <v>-14817.326086666217</v>
      </c>
      <c r="E12" s="14">
        <f>(D12*8.3144621)/1000</f>
        <v>-123.19809617092757</v>
      </c>
      <c r="F12" s="3"/>
      <c r="J12" s="110">
        <f t="shared" si="6"/>
        <v>1.6394741167588731</v>
      </c>
      <c r="K12" s="44">
        <f>K$3+((K$23-K$3)*0.45)</f>
        <v>0.2147045646238481</v>
      </c>
      <c r="L12" s="45">
        <f t="shared" si="0"/>
        <v>7.7117089820414347E-2</v>
      </c>
      <c r="M12" s="45">
        <f t="shared" si="1"/>
        <v>2.7890060816512956E-2</v>
      </c>
      <c r="N12" s="110">
        <f t="shared" si="7"/>
        <v>62.321730147506948</v>
      </c>
      <c r="O12" s="44">
        <f>O$3+((O$23-O$3)*0.45)</f>
        <v>1.7946395015176067</v>
      </c>
      <c r="P12" s="45">
        <f t="shared" si="2"/>
        <v>4.7965123082582758E-2</v>
      </c>
      <c r="Q12" s="45">
        <f t="shared" si="3"/>
        <v>4.5232853012676044E-2</v>
      </c>
      <c r="R12" s="110">
        <f t="shared" si="8"/>
        <v>157.80038968069667</v>
      </c>
      <c r="S12" s="44">
        <f>S$3+((S$23-S$3)*0.45)</f>
        <v>2.1981080713446772</v>
      </c>
      <c r="T12" s="45">
        <f t="shared" si="4"/>
        <v>0.12319571164326304</v>
      </c>
      <c r="U12" s="45">
        <f t="shared" si="5"/>
        <v>9.446115127869481E-2</v>
      </c>
      <c r="V12"/>
    </row>
    <row r="13" spans="1:29">
      <c r="A13" s="16"/>
      <c r="B13" s="12" t="str">
        <f>CONCATENATE(B8,"-",B6)</f>
        <v>80-140</v>
      </c>
      <c r="C13" s="9">
        <f>INTERCEPT(F6:F8,E6:E8)</f>
        <v>43.977230116713542</v>
      </c>
      <c r="D13" s="13">
        <f>SLOPE(F6:F8,E6:E8)</f>
        <v>-16738.176602811633</v>
      </c>
      <c r="E13" s="14">
        <f>(D13*8.3144621)/1000</f>
        <v>-139.16893498718406</v>
      </c>
      <c r="F13" s="3">
        <f>CORREL(F6:F8,E6:E8)^2</f>
        <v>0.99464736842943668</v>
      </c>
      <c r="J13" s="110">
        <f t="shared" si="6"/>
        <v>1.7320508075688774</v>
      </c>
      <c r="K13" s="44">
        <f>K$3+((K$23-K$3)*0.5)</f>
        <v>0.23856062735983122</v>
      </c>
      <c r="L13" s="45">
        <f t="shared" si="0"/>
        <v>7.0464705585022436E-2</v>
      </c>
      <c r="M13" s="45">
        <f t="shared" si="1"/>
        <v>2.7525454059981726E-2</v>
      </c>
      <c r="N13" s="110">
        <f t="shared" si="7"/>
        <v>70.710678118654783</v>
      </c>
      <c r="O13" s="44">
        <f>O$3+((O$23-O$3)*0.5)</f>
        <v>1.8494850021680094</v>
      </c>
      <c r="P13" s="45">
        <f t="shared" si="2"/>
        <v>5.2516448157685983E-2</v>
      </c>
      <c r="Q13" s="45">
        <f t="shared" si="3"/>
        <v>5.7614338470882709E-2</v>
      </c>
      <c r="R13" s="110">
        <f t="shared" si="8"/>
        <v>193.64916731037096</v>
      </c>
      <c r="S13" s="44">
        <f>S$3+((S$23-S$3)*0.5)</f>
        <v>2.2870156338638594</v>
      </c>
      <c r="T13" s="45">
        <f t="shared" si="4"/>
        <v>0.13528657600837252</v>
      </c>
      <c r="U13" s="45">
        <f t="shared" si="5"/>
        <v>0.10533815271832966</v>
      </c>
      <c r="V13"/>
    </row>
    <row r="14" spans="1:29">
      <c r="A14" s="16"/>
      <c r="B14" s="12" t="str">
        <f>CONCATENATE(B6,"-",B9)</f>
        <v>140-10</v>
      </c>
      <c r="C14" s="9">
        <f>INTERCEPT(F6:F9,E6:E9)</f>
        <v>44.697845705308872</v>
      </c>
      <c r="D14" s="13">
        <f>SLOPE(F6:F9,E6:E9)</f>
        <v>-17016.441398453266</v>
      </c>
      <c r="E14" s="14">
        <f>(D14*8.3144621)/1000</f>
        <v>-141.48255708431068</v>
      </c>
      <c r="F14" s="3">
        <f>CORREL(F6:F9,E6:E9)^2</f>
        <v>0.99934021242294602</v>
      </c>
      <c r="J14" s="110">
        <f t="shared" si="6"/>
        <v>1.8298550549433454</v>
      </c>
      <c r="K14" s="44">
        <f>K$3+((K$23-K$3)*0.55)</f>
        <v>0.26241669009581436</v>
      </c>
      <c r="L14" s="45">
        <f t="shared" si="0"/>
        <v>6.3710808369306843E-2</v>
      </c>
      <c r="M14" s="45">
        <f t="shared" si="1"/>
        <v>2.7154253516120601E-2</v>
      </c>
      <c r="N14" s="110">
        <f t="shared" si="7"/>
        <v>80.228838130226691</v>
      </c>
      <c r="O14" s="44">
        <f>O$3+((O$23-O$3)*0.55)</f>
        <v>1.9043305028184121</v>
      </c>
      <c r="P14" s="45">
        <f t="shared" si="2"/>
        <v>5.7484161536292981E-2</v>
      </c>
      <c r="Q14" s="45">
        <f t="shared" si="3"/>
        <v>6.9527397755589415E-2</v>
      </c>
      <c r="R14" s="110">
        <f t="shared" si="8"/>
        <v>237.64199870405827</v>
      </c>
      <c r="S14" s="44">
        <f>S$3+((S$23-S$3)*0.55)</f>
        <v>2.3759231963830416</v>
      </c>
      <c r="T14" s="45">
        <f t="shared" si="4"/>
        <v>0.14505730569417902</v>
      </c>
      <c r="U14" s="45">
        <f t="shared" si="5"/>
        <v>0.11583352889419957</v>
      </c>
      <c r="V14"/>
    </row>
    <row r="15" spans="1:29">
      <c r="A15" s="16"/>
      <c r="B15" s="27"/>
      <c r="C15" s="28"/>
      <c r="D15" s="29"/>
      <c r="E15" s="57"/>
      <c r="F15" s="30"/>
      <c r="J15" s="110">
        <f t="shared" si="6"/>
        <v>1.9331820449317627</v>
      </c>
      <c r="K15" s="44">
        <f>K$3+((K$23-K$3)*0.6)</f>
        <v>0.28627275283179743</v>
      </c>
      <c r="L15" s="45">
        <f t="shared" si="0"/>
        <v>5.7277623904707003E-2</v>
      </c>
      <c r="M15" s="45">
        <f t="shared" si="1"/>
        <v>2.6777723473999086E-2</v>
      </c>
      <c r="N15" s="110">
        <f t="shared" si="7"/>
        <v>91.028210151304037</v>
      </c>
      <c r="O15" s="44">
        <f>O$3+((O$23-O$3)*0.6)</f>
        <v>1.9591760034688148</v>
      </c>
      <c r="P15" s="45">
        <f t="shared" si="2"/>
        <v>6.2883626114536503E-2</v>
      </c>
      <c r="Q15" s="45">
        <f t="shared" si="3"/>
        <v>8.0920073990493668E-2</v>
      </c>
      <c r="R15" s="110">
        <f t="shared" si="8"/>
        <v>291.62903374403101</v>
      </c>
      <c r="S15" s="44">
        <f>S$3+((S$23-S$3)*0.6)</f>
        <v>2.4648307589022238</v>
      </c>
      <c r="T15" s="45">
        <f t="shared" si="4"/>
        <v>0.15228657281831898</v>
      </c>
      <c r="U15" s="45">
        <f t="shared" si="5"/>
        <v>0.12588084169998576</v>
      </c>
      <c r="V15"/>
    </row>
    <row r="16" spans="1:29" ht="17.25">
      <c r="A16" s="114" t="s">
        <v>76</v>
      </c>
      <c r="B16" s="107" t="s">
        <v>40</v>
      </c>
      <c r="C16" s="107" t="s">
        <v>41</v>
      </c>
      <c r="D16" s="107" t="s">
        <v>4</v>
      </c>
      <c r="E16" s="107" t="s">
        <v>5</v>
      </c>
      <c r="F16"/>
      <c r="J16" s="110">
        <f t="shared" si="6"/>
        <v>2.0423436319453514</v>
      </c>
      <c r="K16" s="44">
        <f>K$3+((K$23-K$3)*0.65)</f>
        <v>0.3101288155677806</v>
      </c>
      <c r="L16" s="45">
        <f t="shared" si="0"/>
        <v>5.1587377922662353E-2</v>
      </c>
      <c r="M16" s="45">
        <f t="shared" si="1"/>
        <v>2.6397128222686677E-2</v>
      </c>
      <c r="N16" s="110">
        <f t="shared" si="7"/>
        <v>103.28125442749145</v>
      </c>
      <c r="O16" s="44">
        <f>O$3+((O$23-O$3)*0.65)</f>
        <v>2.014021504119218</v>
      </c>
      <c r="P16" s="45">
        <f t="shared" si="2"/>
        <v>6.8730204788549396E-2</v>
      </c>
      <c r="Q16" s="45">
        <f t="shared" si="3"/>
        <v>9.1740410299292641E-2</v>
      </c>
      <c r="R16" s="110">
        <f t="shared" si="8"/>
        <v>357.88073567075554</v>
      </c>
      <c r="S16" s="44">
        <f>S$3+((S$23-S$3)*0.65)</f>
        <v>2.553738321421406</v>
      </c>
      <c r="T16" s="45">
        <f t="shared" si="4"/>
        <v>0.15675304949842805</v>
      </c>
      <c r="U16" s="45">
        <f t="shared" si="5"/>
        <v>0.13541365302936953</v>
      </c>
      <c r="V16"/>
    </row>
    <row r="17" spans="1:22">
      <c r="A17" s="107" t="str">
        <f>fossil!A2</f>
        <v>10˚C</v>
      </c>
      <c r="B17" s="108">
        <f t="array" ref="B17:E17">LINEST(B150:B265,A150:A265^{1,2,3})</f>
        <v>5.1831901511912735</v>
      </c>
      <c r="C17" s="108">
        <v>-3.7987007404651343</v>
      </c>
      <c r="D17" s="108">
        <v>0.64356406437770119</v>
      </c>
      <c r="E17" s="108">
        <v>6.2753218136855499E-2</v>
      </c>
      <c r="F17"/>
      <c r="J17" s="110">
        <f t="shared" si="6"/>
        <v>2.1576692799745931</v>
      </c>
      <c r="K17" s="44">
        <f>K$3+((K$23-K$3)*0.7)</f>
        <v>0.33398487830376367</v>
      </c>
      <c r="L17" s="45">
        <f t="shared" si="0"/>
        <v>4.7062296154612521E-2</v>
      </c>
      <c r="M17" s="45">
        <f t="shared" si="1"/>
        <v>2.6013732051252875E-2</v>
      </c>
      <c r="N17" s="110">
        <f t="shared" si="7"/>
        <v>117.18364557960498</v>
      </c>
      <c r="O17" s="44">
        <f>O$3+((O$23-O$3)*0.7)</f>
        <v>2.0688670047696207</v>
      </c>
      <c r="P17" s="45">
        <f t="shared" si="2"/>
        <v>7.5039260454464296E-2</v>
      </c>
      <c r="Q17" s="45">
        <f t="shared" si="3"/>
        <v>0.10193644980568339</v>
      </c>
      <c r="R17" s="110">
        <f t="shared" si="8"/>
        <v>439.18336703285388</v>
      </c>
      <c r="S17" s="44">
        <f>S$3+((S$23-S$3)*0.7)</f>
        <v>2.6426458839405882</v>
      </c>
      <c r="T17" s="45">
        <f t="shared" si="4"/>
        <v>0.15823540785214252</v>
      </c>
      <c r="U17" s="45">
        <f t="shared" si="5"/>
        <v>0.14436552477603204</v>
      </c>
      <c r="V17"/>
    </row>
    <row r="18" spans="1:22">
      <c r="A18" s="107" t="str">
        <f>'80°C'!A2</f>
        <v>80˚C</v>
      </c>
      <c r="B18" s="108">
        <f t="array" ref="B18:E18">LINEST(I150:I187,H150:H187^{1,2,3})</f>
        <v>1.5520254132646096E-2</v>
      </c>
      <c r="C18" s="108">
        <v>-1.6900616377896822E-2</v>
      </c>
      <c r="D18" s="108">
        <v>-1.001682636870406E-2</v>
      </c>
      <c r="E18" s="108">
        <v>3.0666193498981666E-2</v>
      </c>
      <c r="F18"/>
      <c r="J18" s="110">
        <f t="shared" si="6"/>
        <v>2.279507056954778</v>
      </c>
      <c r="K18" s="44">
        <f>K$3+((K$23-K$3)*0.75)</f>
        <v>0.35784094103974684</v>
      </c>
      <c r="L18" s="45">
        <f t="shared" si="0"/>
        <v>4.4124604331996942E-2</v>
      </c>
      <c r="M18" s="45">
        <f t="shared" si="1"/>
        <v>2.5628799248767171E-2</v>
      </c>
      <c r="N18" s="110">
        <f t="shared" si="7"/>
        <v>132.95739742362477</v>
      </c>
      <c r="O18" s="44">
        <f>O$3+((O$23-O$3)*0.75)</f>
        <v>2.1237125054200234</v>
      </c>
      <c r="P18" s="45">
        <f t="shared" si="2"/>
        <v>8.182615600841403E-2</v>
      </c>
      <c r="Q18" s="45">
        <f t="shared" si="3"/>
        <v>0.11145623563336338</v>
      </c>
      <c r="R18" s="110">
        <f t="shared" si="8"/>
        <v>538.95616794462671</v>
      </c>
      <c r="S18" s="44">
        <f>S$3+((S$23-S$3)*0.75)</f>
        <v>2.7315534464597704</v>
      </c>
      <c r="T18" s="45">
        <f t="shared" si="4"/>
        <v>0.15651231999709841</v>
      </c>
      <c r="U18" s="45">
        <f t="shared" si="5"/>
        <v>0.15267001883365466</v>
      </c>
      <c r="V18"/>
    </row>
    <row r="19" spans="1:22">
      <c r="A19" s="107" t="str">
        <f>'110°C'!A2</f>
        <v>110˚C</v>
      </c>
      <c r="B19" s="108">
        <f t="array" ref="B19:E19">LINEST(P150:P187,O150:O187^{1,2,3})</f>
        <v>-5.248905656769625E-2</v>
      </c>
      <c r="C19" s="108">
        <v>0.21337052465682824</v>
      </c>
      <c r="D19" s="108">
        <v>-2.8980247116441475E-2</v>
      </c>
      <c r="E19" s="108">
        <v>-0.28657767898382375</v>
      </c>
      <c r="F19"/>
      <c r="J19" s="110">
        <f t="shared" si="6"/>
        <v>2.4082246852806923</v>
      </c>
      <c r="K19" s="44">
        <f>K$3+((K$23-K$3)*0.8)</f>
        <v>0.38169700377572996</v>
      </c>
      <c r="L19" s="45">
        <f t="shared" si="0"/>
        <v>4.3196528186255106E-2</v>
      </c>
      <c r="M19" s="45">
        <f t="shared" si="1"/>
        <v>2.5243594104299071E-2</v>
      </c>
      <c r="N19" s="110">
        <f t="shared" si="7"/>
        <v>150.85440841362907</v>
      </c>
      <c r="O19" s="44">
        <f>O$3+((O$23-O$3)*0.8)</f>
        <v>2.1785580060704262</v>
      </c>
      <c r="P19" s="45">
        <f t="shared" si="2"/>
        <v>8.9106254346531397E-2</v>
      </c>
      <c r="Q19" s="45">
        <f t="shared" si="3"/>
        <v>0.12024781090602998</v>
      </c>
      <c r="R19" s="110">
        <f t="shared" si="8"/>
        <v>661.39515466629064</v>
      </c>
      <c r="S19" s="44">
        <f>S$3+((S$23-S$3)*0.8)</f>
        <v>2.8204610089789526</v>
      </c>
      <c r="T19" s="45">
        <f t="shared" si="4"/>
        <v>0.15136245805093201</v>
      </c>
      <c r="U19" s="45">
        <f t="shared" si="5"/>
        <v>0.16026069709591872</v>
      </c>
      <c r="V19"/>
    </row>
    <row r="20" spans="1:22">
      <c r="A20" s="107" t="str">
        <f>'140°C'!A2</f>
        <v>140˚C</v>
      </c>
      <c r="B20" s="108">
        <f t="array" ref="B20:E20">LINEST(W150:W251,V150:V251^{1,2,3})</f>
        <v>-1.5756141899377785E-2</v>
      </c>
      <c r="C20" s="108">
        <v>8.3964048308420192E-2</v>
      </c>
      <c r="D20" s="108">
        <v>-1.6500574596461967E-2</v>
      </c>
      <c r="E20" s="108">
        <v>-0.10761720214663284</v>
      </c>
      <c r="F20"/>
      <c r="J20" s="110">
        <f t="shared" si="6"/>
        <v>2.544210651641051</v>
      </c>
      <c r="K20" s="44">
        <f>K$3+((K$23-K$3)*0.85)</f>
        <v>0.40555306651171308</v>
      </c>
      <c r="L20" s="45">
        <f t="shared" si="0"/>
        <v>4.4700293448826506E-2</v>
      </c>
      <c r="M20" s="45">
        <f t="shared" si="1"/>
        <v>2.4859380906918069E-2</v>
      </c>
      <c r="N20" s="110">
        <f t="shared" si="7"/>
        <v>171.16048432655612</v>
      </c>
      <c r="O20" s="44">
        <f>O$3+((O$23-O$3)*0.85)</f>
        <v>2.2334035067208289</v>
      </c>
      <c r="P20" s="45">
        <f t="shared" si="2"/>
        <v>9.6894918364949151E-2</v>
      </c>
      <c r="Q20" s="45">
        <f t="shared" si="3"/>
        <v>0.12825921874738011</v>
      </c>
      <c r="R20" s="110">
        <f t="shared" si="8"/>
        <v>811.64958605871379</v>
      </c>
      <c r="S20" s="44">
        <f>S$3+((S$23-S$3)*0.85)</f>
        <v>2.9093685714981348</v>
      </c>
      <c r="T20" s="45">
        <f t="shared" si="4"/>
        <v>0.1425644941312792</v>
      </c>
      <c r="U20" s="45">
        <f t="shared" si="5"/>
        <v>0.16707112145650538</v>
      </c>
      <c r="V20"/>
    </row>
    <row r="21" spans="1:22">
      <c r="F21"/>
      <c r="J21" s="110">
        <f t="shared" si="6"/>
        <v>2.6878753795222869</v>
      </c>
      <c r="K21" s="44">
        <f>K$3+((K$23-K$3)*0.9)</f>
        <v>0.4294091292476962</v>
      </c>
      <c r="L21" s="45">
        <f t="shared" si="0"/>
        <v>4.9058125851150741E-2</v>
      </c>
      <c r="M21" s="45">
        <f t="shared" si="1"/>
        <v>2.4477423945693664E-2</v>
      </c>
      <c r="N21" s="110">
        <f t="shared" si="7"/>
        <v>194.19990242893357</v>
      </c>
      <c r="O21" s="44">
        <f>O$3+((O$23-O$3)*0.9)</f>
        <v>2.288249007371232</v>
      </c>
      <c r="P21" s="45">
        <f t="shared" si="2"/>
        <v>0.10520751095980009</v>
      </c>
      <c r="Q21" s="45">
        <f t="shared" si="3"/>
        <v>0.13543850228111154</v>
      </c>
      <c r="R21" s="110">
        <f t="shared" si="8"/>
        <v>996.03851933518956</v>
      </c>
      <c r="S21" s="44">
        <f>S$3+((S$23-S$3)*0.9)</f>
        <v>2.998276134017317</v>
      </c>
      <c r="T21" s="45">
        <f t="shared" si="4"/>
        <v>0.12989710035577595</v>
      </c>
      <c r="U21" s="45">
        <f t="shared" si="5"/>
        <v>0.17303485380909589</v>
      </c>
      <c r="V21"/>
    </row>
    <row r="22" spans="1:22">
      <c r="J22" s="110">
        <f t="shared" si="6"/>
        <v>2.839652467920478</v>
      </c>
      <c r="K22" s="44">
        <f>K$3+((K$23-K$3)*0.95)</f>
        <v>0.45326519198367932</v>
      </c>
      <c r="L22" s="45">
        <f t="shared" si="0"/>
        <v>5.6692251124667109E-2</v>
      </c>
      <c r="M22" s="45">
        <f t="shared" si="1"/>
        <v>2.4098987509695358E-2</v>
      </c>
      <c r="N22" s="110">
        <f t="shared" si="7"/>
        <v>220.34059001290089</v>
      </c>
      <c r="O22" s="44">
        <f>O$3+((O$23-O$3)*0.95)</f>
        <v>2.3430945080216343</v>
      </c>
      <c r="P22" s="45">
        <f t="shared" si="2"/>
        <v>0.11405939502721683</v>
      </c>
      <c r="Q22" s="45">
        <f t="shared" si="3"/>
        <v>0.14173370463092144</v>
      </c>
      <c r="R22" s="110">
        <f t="shared" si="8"/>
        <v>1222.3165625167594</v>
      </c>
      <c r="S22" s="44">
        <f>S$3+((S$23-S$3)*0.95)</f>
        <v>3.0871836965364992</v>
      </c>
      <c r="T22" s="45">
        <f t="shared" si="4"/>
        <v>0.11313894884205866</v>
      </c>
      <c r="U22" s="45">
        <f t="shared" si="5"/>
        <v>0.17808545604737158</v>
      </c>
      <c r="V22"/>
    </row>
    <row r="23" spans="1:22">
      <c r="A23" s="41" t="s">
        <v>7</v>
      </c>
      <c r="J23" s="109">
        <v>3</v>
      </c>
      <c r="K23" s="19">
        <f>LOG(J23)</f>
        <v>0.47712125471966244</v>
      </c>
      <c r="L23" s="45">
        <f t="shared" si="0"/>
        <v>6.8024895000815239E-2</v>
      </c>
      <c r="M23" s="45">
        <f t="shared" si="1"/>
        <v>2.3725335887992645E-2</v>
      </c>
      <c r="N23" s="109">
        <v>250</v>
      </c>
      <c r="O23" s="19">
        <f>LOG(N23)</f>
        <v>2.3979400086720375</v>
      </c>
      <c r="P23" s="45">
        <f t="shared" si="2"/>
        <v>0.12346593346333241</v>
      </c>
      <c r="Q23" s="45">
        <f t="shared" si="3"/>
        <v>0.14709286892050694</v>
      </c>
      <c r="R23" s="109">
        <v>1500</v>
      </c>
      <c r="S23" s="19">
        <f>LOG(R23)</f>
        <v>3.1760912590556813</v>
      </c>
      <c r="T23" s="45">
        <f t="shared" si="4"/>
        <v>9.2068711707762818E-2</v>
      </c>
      <c r="U23" s="45">
        <f t="shared" si="5"/>
        <v>0.18215649006501344</v>
      </c>
      <c r="V23"/>
    </row>
    <row r="24" spans="1:22">
      <c r="A24" s="84" t="s">
        <v>35</v>
      </c>
      <c r="B24" s="85" t="str">
        <f>fossil!D2</f>
        <v>Ser 10˚C</v>
      </c>
      <c r="C24" s="84" t="s">
        <v>35</v>
      </c>
      <c r="D24" s="85" t="str">
        <f>'80°C'!D2</f>
        <v>Ser 80˚C</v>
      </c>
      <c r="E24" s="84" t="s">
        <v>35</v>
      </c>
      <c r="F24" s="84" t="str">
        <f>'110°C'!D2</f>
        <v>Ser 110˚C</v>
      </c>
      <c r="G24" s="84" t="s">
        <v>35</v>
      </c>
      <c r="H24" s="84" t="str">
        <f>'140°C'!D2</f>
        <v>Ser 140˚C</v>
      </c>
      <c r="M24" s="52">
        <f>AVERAGE(L23:M23)</f>
        <v>4.5875115444403938E-2</v>
      </c>
      <c r="Q24" s="52">
        <f>AVERAGE(P23:Q23)</f>
        <v>0.13527940119191967</v>
      </c>
      <c r="U24" s="52">
        <f>AVERAGE(T23:U23)</f>
        <v>0.13711260088638813</v>
      </c>
    </row>
    <row r="25" spans="1:22">
      <c r="A25" s="86">
        <f>fossil!A3</f>
        <v>8000064</v>
      </c>
      <c r="B25" s="87">
        <f>fossil!D3</f>
        <v>0.22675714159106139</v>
      </c>
      <c r="C25" s="86">
        <f>'80°C'!A3</f>
        <v>0</v>
      </c>
      <c r="D25" s="87">
        <f>'80°C'!D3</f>
        <v>7.4127250000000002E-3</v>
      </c>
      <c r="E25" s="88">
        <f>'110°C'!A3</f>
        <v>0</v>
      </c>
      <c r="F25" s="89">
        <f>'110°C'!D3</f>
        <v>7.4127250000000002E-3</v>
      </c>
      <c r="G25" s="90">
        <f>'140°C'!A3</f>
        <v>0</v>
      </c>
      <c r="H25" s="91">
        <f>'140°C'!D3</f>
        <v>7.4127250000000002E-3</v>
      </c>
      <c r="L25" s="41">
        <f>(L3-M3)^2</f>
        <v>1.0295771501115222E-3</v>
      </c>
      <c r="P25" s="41">
        <f>(P3-Q3)^2</f>
        <v>1.0386178554672143E-2</v>
      </c>
      <c r="T25" s="41">
        <f>(T3-U3)^2</f>
        <v>1.9242537334946462E-3</v>
      </c>
    </row>
    <row r="26" spans="1:22">
      <c r="A26" s="86">
        <f>fossil!A4</f>
        <v>8000064</v>
      </c>
      <c r="B26" s="87">
        <f>fossil!D4</f>
        <v>0.14260181642589875</v>
      </c>
      <c r="C26" s="86">
        <f>'80°C'!A4</f>
        <v>0</v>
      </c>
      <c r="D26" s="87">
        <f>'80°C'!D4</f>
        <v>8.1740719999999992E-3</v>
      </c>
      <c r="E26" s="88">
        <f>'110°C'!A4</f>
        <v>0</v>
      </c>
      <c r="F26" s="89">
        <f>'110°C'!D4</f>
        <v>8.1740719999999992E-3</v>
      </c>
      <c r="G26" s="90">
        <f>'140°C'!A4</f>
        <v>0</v>
      </c>
      <c r="H26" s="91">
        <f>'140°C'!D4</f>
        <v>8.1740719999999992E-3</v>
      </c>
      <c r="L26" s="41">
        <f t="shared" ref="L26:L45" si="9">(L4-M4)^2</f>
        <v>2.0790667843353329E-3</v>
      </c>
      <c r="P26" s="41">
        <f t="shared" ref="P26:P45" si="10">(P4-Q4)^2</f>
        <v>7.9474553401301055E-3</v>
      </c>
      <c r="T26" s="41">
        <f t="shared" ref="T26:T45" si="11">(T4-U4)^2</f>
        <v>1.0352891118144336E-3</v>
      </c>
    </row>
    <row r="27" spans="1:22">
      <c r="A27" s="86">
        <f>fossil!A5</f>
        <v>8000064</v>
      </c>
      <c r="B27" s="87">
        <f>fossil!D5</f>
        <v>1.1037050068990185E-2</v>
      </c>
      <c r="C27" s="86">
        <f>'80°C'!A5</f>
        <v>0</v>
      </c>
      <c r="D27" s="87">
        <f>'80°C'!D5</f>
        <v>8.3530949999999996E-3</v>
      </c>
      <c r="E27" s="88">
        <f>'110°C'!A5</f>
        <v>0</v>
      </c>
      <c r="F27" s="89">
        <f>'110°C'!D5</f>
        <v>8.3530949999999996E-3</v>
      </c>
      <c r="G27" s="90">
        <f>'140°C'!A5</f>
        <v>0</v>
      </c>
      <c r="H27" s="91">
        <f>'140°C'!D5</f>
        <v>8.3530949999999996E-3</v>
      </c>
      <c r="L27" s="41">
        <f t="shared" si="9"/>
        <v>3.0495767240984132E-3</v>
      </c>
      <c r="P27" s="41">
        <f t="shared" si="10"/>
        <v>5.8772672741910651E-3</v>
      </c>
      <c r="T27" s="41">
        <f t="shared" si="11"/>
        <v>4.422610077164097E-4</v>
      </c>
    </row>
    <row r="28" spans="1:22">
      <c r="A28" s="86">
        <f>fossil!A6</f>
        <v>6245664</v>
      </c>
      <c r="B28" s="87">
        <f>fossil!D6</f>
        <v>2.3776849750242267E-2</v>
      </c>
      <c r="C28" s="86">
        <f>'80°C'!A6</f>
        <v>0</v>
      </c>
      <c r="D28" s="87">
        <f>'80°C'!D6</f>
        <v>8.8133550000000001E-3</v>
      </c>
      <c r="E28" s="88">
        <f>'110°C'!A6</f>
        <v>0</v>
      </c>
      <c r="F28" s="89">
        <f>'110°C'!D6</f>
        <v>8.8133550000000001E-3</v>
      </c>
      <c r="G28" s="90">
        <f>'140°C'!A6</f>
        <v>0</v>
      </c>
      <c r="H28" s="91">
        <f>'140°C'!D6</f>
        <v>8.8133550000000001E-3</v>
      </c>
      <c r="L28" s="41">
        <f t="shared" si="9"/>
        <v>3.7683085272221706E-3</v>
      </c>
      <c r="P28" s="41">
        <f t="shared" si="10"/>
        <v>4.1634019544515184E-3</v>
      </c>
      <c r="T28" s="41">
        <f t="shared" si="11"/>
        <v>1.1201020673222917E-4</v>
      </c>
    </row>
    <row r="29" spans="1:22">
      <c r="A29" s="86">
        <f>fossil!A7</f>
        <v>6245664</v>
      </c>
      <c r="B29" s="87">
        <f>fossil!D7</f>
        <v>9.8349860889019453E-2</v>
      </c>
      <c r="C29" s="86">
        <f>'80°C'!A7</f>
        <v>0</v>
      </c>
      <c r="D29" s="87">
        <f>'80°C'!D7</f>
        <v>5.7913890000000001E-3</v>
      </c>
      <c r="E29" s="88">
        <f>'110°C'!A7</f>
        <v>0</v>
      </c>
      <c r="F29" s="89">
        <f>'110°C'!D7</f>
        <v>5.7913890000000001E-3</v>
      </c>
      <c r="G29" s="90">
        <f>'140°C'!A7</f>
        <v>0</v>
      </c>
      <c r="H29" s="91">
        <f>'140°C'!D7</f>
        <v>5.7913890000000001E-3</v>
      </c>
      <c r="L29" s="41">
        <f t="shared" si="9"/>
        <v>4.1613437365015755E-3</v>
      </c>
      <c r="P29" s="41">
        <f t="shared" si="10"/>
        <v>2.7877446551283248E-3</v>
      </c>
      <c r="T29" s="41">
        <f t="shared" si="11"/>
        <v>9.8258317274254769E-7</v>
      </c>
    </row>
    <row r="30" spans="1:22">
      <c r="A30" s="86">
        <f>fossil!A8</f>
        <v>6245664</v>
      </c>
      <c r="B30" s="87">
        <f>fossil!D8</f>
        <v>0.10365197676414552</v>
      </c>
      <c r="C30" s="86">
        <f>'80°C'!A8</f>
        <v>0</v>
      </c>
      <c r="D30" s="87">
        <f>'80°C'!D8</f>
        <v>5.6195409999999996E-3</v>
      </c>
      <c r="E30" s="88">
        <f>'110°C'!A8</f>
        <v>0</v>
      </c>
      <c r="F30" s="89">
        <f>'110°C'!D8</f>
        <v>5.6195409999999996E-3</v>
      </c>
      <c r="G30" s="90">
        <f>'140°C'!A8</f>
        <v>0</v>
      </c>
      <c r="H30" s="91">
        <f>'140°C'!D8</f>
        <v>5.6195409999999996E-3</v>
      </c>
      <c r="L30" s="41">
        <f t="shared" si="9"/>
        <v>4.2262634529029956E-3</v>
      </c>
      <c r="P30" s="41">
        <f t="shared" si="10"/>
        <v>1.7267898444793648E-3</v>
      </c>
      <c r="T30" s="41">
        <f t="shared" si="11"/>
        <v>5.7635579504205635E-5</v>
      </c>
    </row>
    <row r="31" spans="1:22">
      <c r="A31" s="86">
        <f>fossil!A9</f>
        <v>6245664</v>
      </c>
      <c r="B31" s="87">
        <f>fossil!D9</f>
        <v>0.11132106997417771</v>
      </c>
      <c r="C31" s="86">
        <f>'80°C'!A9</f>
        <v>0</v>
      </c>
      <c r="D31" s="87">
        <f>'80°C'!D9</f>
        <v>8.1445619999999993E-3</v>
      </c>
      <c r="E31" s="88">
        <f>'110°C'!A9</f>
        <v>0</v>
      </c>
      <c r="F31" s="89">
        <f>'110°C'!D9</f>
        <v>8.1445619999999993E-3</v>
      </c>
      <c r="G31" s="90">
        <f>'140°C'!A9</f>
        <v>0</v>
      </c>
      <c r="H31" s="91">
        <f>'140°C'!D9</f>
        <v>8.1445619999999993E-3</v>
      </c>
      <c r="L31" s="41">
        <f t="shared" si="9"/>
        <v>4.0083120794812939E-3</v>
      </c>
      <c r="P31" s="41">
        <f t="shared" si="10"/>
        <v>9.5224334125940753E-4</v>
      </c>
      <c r="T31" s="41">
        <f t="shared" si="11"/>
        <v>2.2532450257892154E-4</v>
      </c>
    </row>
    <row r="32" spans="1:22">
      <c r="A32" s="86">
        <f>fossil!A10</f>
        <v>6245664</v>
      </c>
      <c r="B32" s="87">
        <f>fossil!D10</f>
        <v>0.12861381532622246</v>
      </c>
      <c r="C32" s="86">
        <f>'80°C'!A10</f>
        <v>0</v>
      </c>
      <c r="D32" s="87">
        <f>'80°C'!D10</f>
        <v>8.6416440000000004E-3</v>
      </c>
      <c r="E32" s="88">
        <f>'110°C'!A10</f>
        <v>0</v>
      </c>
      <c r="F32" s="89">
        <f>'110°C'!D10</f>
        <v>8.6416440000000004E-3</v>
      </c>
      <c r="G32" s="90">
        <f>'140°C'!A10</f>
        <v>0</v>
      </c>
      <c r="H32" s="91">
        <f>'140°C'!D10</f>
        <v>8.6416440000000004E-3</v>
      </c>
      <c r="L32" s="41">
        <f t="shared" si="9"/>
        <v>3.5801052360161434E-3</v>
      </c>
      <c r="P32" s="41">
        <f t="shared" si="10"/>
        <v>4.3171511021126258E-4</v>
      </c>
      <c r="T32" s="41">
        <f t="shared" si="11"/>
        <v>4.4566863672035681E-4</v>
      </c>
    </row>
    <row r="33" spans="1:25">
      <c r="A33" s="86">
        <f>fossil!A11</f>
        <v>6245664</v>
      </c>
      <c r="B33" s="87">
        <f>fossil!D11</f>
        <v>0.10127954514463113</v>
      </c>
      <c r="C33" s="86">
        <f>'80°C'!A11</f>
        <v>0</v>
      </c>
      <c r="D33" s="87">
        <f>'80°C'!D11</f>
        <v>9.0134740000000005E-3</v>
      </c>
      <c r="E33" s="88">
        <f>'110°C'!A11</f>
        <v>0</v>
      </c>
      <c r="F33" s="89">
        <f>'110°C'!D11</f>
        <v>9.0134740000000005E-3</v>
      </c>
      <c r="G33" s="90">
        <f>'140°C'!A11</f>
        <v>0</v>
      </c>
      <c r="H33" s="91">
        <f>'140°C'!D11</f>
        <v>9.0134740000000005E-3</v>
      </c>
      <c r="L33" s="41">
        <f t="shared" si="9"/>
        <v>3.0248818443676054E-3</v>
      </c>
      <c r="P33" s="41">
        <f t="shared" si="10"/>
        <v>1.2950269659208751E-4</v>
      </c>
      <c r="T33" s="41">
        <f t="shared" si="11"/>
        <v>6.6239717366271573E-4</v>
      </c>
    </row>
    <row r="34" spans="1:25">
      <c r="A34" s="86">
        <f>fossil!A12</f>
        <v>6245664</v>
      </c>
      <c r="B34" s="87">
        <f>fossil!D12</f>
        <v>0.10611443842326325</v>
      </c>
      <c r="C34" s="86">
        <f>'80°C'!A12</f>
        <v>0</v>
      </c>
      <c r="D34" s="87">
        <f>'80°C'!D12</f>
        <v>1.0817601E-2</v>
      </c>
      <c r="E34" s="88">
        <f>'110°C'!A12</f>
        <v>0</v>
      </c>
      <c r="F34" s="89">
        <f>'110°C'!D12</f>
        <v>1.0817601E-2</v>
      </c>
      <c r="G34" s="90">
        <f>'140°C'!A12</f>
        <v>0</v>
      </c>
      <c r="H34" s="91">
        <f>'140°C'!D12</f>
        <v>1.0817601E-2</v>
      </c>
      <c r="L34" s="41">
        <f t="shared" si="9"/>
        <v>2.423300384550949E-3</v>
      </c>
      <c r="P34" s="41">
        <f t="shared" si="10"/>
        <v>7.4652997349080418E-6</v>
      </c>
      <c r="T34" s="41">
        <f t="shared" si="11"/>
        <v>8.2567495934501541E-4</v>
      </c>
    </row>
    <row r="35" spans="1:25">
      <c r="A35" s="86">
        <f>fossil!A13</f>
        <v>6245664</v>
      </c>
      <c r="B35" s="87">
        <f>fossil!D13</f>
        <v>0.10172933991357919</v>
      </c>
      <c r="C35" s="86">
        <f>'80°C'!A13</f>
        <v>0</v>
      </c>
      <c r="D35" s="87">
        <f>'80°C'!D13</f>
        <v>8.7111329999999994E-3</v>
      </c>
      <c r="E35" s="88">
        <f>'110°C'!A13</f>
        <v>0</v>
      </c>
      <c r="F35" s="89">
        <f>'110°C'!D13</f>
        <v>8.7111329999999994E-3</v>
      </c>
      <c r="G35" s="90">
        <f>'140°C'!A13</f>
        <v>0</v>
      </c>
      <c r="H35" s="91">
        <f>'140°C'!D13</f>
        <v>8.7111329999999994E-3</v>
      </c>
      <c r="L35" s="41">
        <f t="shared" si="9"/>
        <v>1.8437793215307109E-3</v>
      </c>
      <c r="P35" s="41">
        <f t="shared" si="10"/>
        <v>2.5988485645385017E-5</v>
      </c>
      <c r="T35" s="41">
        <f t="shared" si="11"/>
        <v>8.9690805755958121E-4</v>
      </c>
      <c r="Y35" t="s">
        <v>156</v>
      </c>
    </row>
    <row r="36" spans="1:25">
      <c r="A36" s="86">
        <f>fossil!A14</f>
        <v>6245664</v>
      </c>
      <c r="B36" s="87">
        <f>fossil!D14</f>
        <v>3.6632173431083027E-2</v>
      </c>
      <c r="C36" s="86">
        <f>'80°C'!A14</f>
        <v>0</v>
      </c>
      <c r="D36" s="87">
        <f>'80°C'!D14</f>
        <v>8.0900009999999994E-3</v>
      </c>
      <c r="E36" s="88">
        <f>'110°C'!A14</f>
        <v>0</v>
      </c>
      <c r="F36" s="89">
        <f>'110°C'!D14</f>
        <v>8.0900009999999994E-3</v>
      </c>
      <c r="G36" s="90">
        <f>'140°C'!A14</f>
        <v>0</v>
      </c>
      <c r="H36" s="91">
        <f>'140°C'!D14</f>
        <v>8.0900009999999994E-3</v>
      </c>
      <c r="L36" s="41">
        <f t="shared" si="9"/>
        <v>1.3363817027340146E-3</v>
      </c>
      <c r="P36" s="41">
        <f t="shared" si="10"/>
        <v>1.4503953863377345E-4</v>
      </c>
      <c r="T36" s="41">
        <f t="shared" si="11"/>
        <v>8.540291304550172E-4</v>
      </c>
      <c r="Y36" t="s">
        <v>162</v>
      </c>
    </row>
    <row r="37" spans="1:25">
      <c r="A37" s="86">
        <f>fossil!A15</f>
        <v>4491264</v>
      </c>
      <c r="B37" s="87">
        <f>fossil!D15</f>
        <v>2.3526519233551986E-2</v>
      </c>
      <c r="C37" s="86">
        <f>'80°C'!A15</f>
        <v>0</v>
      </c>
      <c r="D37" s="87">
        <f>'80°C'!D15</f>
        <v>1.0073738E-2</v>
      </c>
      <c r="E37" s="88">
        <f>'110°C'!A15</f>
        <v>0</v>
      </c>
      <c r="F37" s="89">
        <f>'110°C'!D15</f>
        <v>1.0073738E-2</v>
      </c>
      <c r="G37" s="90">
        <f>'140°C'!A15</f>
        <v>0</v>
      </c>
      <c r="H37" s="91">
        <f>'140°C'!D15</f>
        <v>1.0073738E-2</v>
      </c>
      <c r="L37" s="41">
        <f t="shared" si="9"/>
        <v>9.3024392628309697E-4</v>
      </c>
      <c r="P37" s="41">
        <f t="shared" si="10"/>
        <v>3.2531345198211973E-4</v>
      </c>
      <c r="T37" s="41">
        <f t="shared" si="11"/>
        <v>6.9726263589371131E-4</v>
      </c>
    </row>
    <row r="38" spans="1:25">
      <c r="A38" s="86">
        <f>fossil!A16</f>
        <v>4491264</v>
      </c>
      <c r="B38" s="87">
        <f>fossil!D16</f>
        <v>2.8604013810938245E-2</v>
      </c>
      <c r="C38" s="86">
        <f>'80°C'!A16</f>
        <v>0</v>
      </c>
      <c r="D38" s="87">
        <f>'80°C'!D16</f>
        <v>8.0137609999999995E-3</v>
      </c>
      <c r="E38" s="88">
        <f>'110°C'!A16</f>
        <v>0</v>
      </c>
      <c r="F38" s="89">
        <f>'110°C'!D16</f>
        <v>8.0137609999999995E-3</v>
      </c>
      <c r="G38" s="90">
        <f>'140°C'!A16</f>
        <v>0</v>
      </c>
      <c r="H38" s="91">
        <f>'140°C'!D16</f>
        <v>8.0137609999999995E-3</v>
      </c>
      <c r="L38" s="41">
        <f t="shared" si="9"/>
        <v>6.3454867994712462E-4</v>
      </c>
      <c r="P38" s="41">
        <f t="shared" si="10"/>
        <v>5.2946955764663879E-4</v>
      </c>
      <c r="T38" s="41">
        <f t="shared" si="11"/>
        <v>4.5536984166366743E-4</v>
      </c>
    </row>
    <row r="39" spans="1:25">
      <c r="A39" s="86">
        <f>fossil!A17</f>
        <v>4491264</v>
      </c>
      <c r="B39" s="87">
        <f>fossil!D17</f>
        <v>2.2856885908658753E-2</v>
      </c>
      <c r="C39" s="86">
        <f>'80°C'!A17</f>
        <v>120</v>
      </c>
      <c r="D39" s="87">
        <f>'80°C'!D17</f>
        <v>2.4257826999999999E-2</v>
      </c>
      <c r="E39" s="88">
        <f>'110°C'!A17</f>
        <v>120</v>
      </c>
      <c r="F39" s="89">
        <f>'110°C'!D17</f>
        <v>0.108070126</v>
      </c>
      <c r="G39" s="90">
        <f>'140°C'!A17</f>
        <v>1</v>
      </c>
      <c r="H39" s="91">
        <f>'140°C'!D17</f>
        <v>3.6085531999999997E-2</v>
      </c>
      <c r="L39" s="41">
        <f t="shared" si="9"/>
        <v>4.4304205081324027E-4</v>
      </c>
      <c r="P39" s="41">
        <f t="shared" si="10"/>
        <v>7.2345879499533406E-4</v>
      </c>
      <c r="T39" s="41">
        <f t="shared" si="11"/>
        <v>1.9237365654497588E-4</v>
      </c>
    </row>
    <row r="40" spans="1:25">
      <c r="A40" s="86">
        <f>fossil!A18</f>
        <v>4491264</v>
      </c>
      <c r="B40" s="87">
        <f>fossil!D18</f>
        <v>2.355433210174657E-2</v>
      </c>
      <c r="C40" s="86">
        <f>'80°C'!A18</f>
        <v>120</v>
      </c>
      <c r="D40" s="87">
        <f>'80°C'!D18</f>
        <v>2.4518956000000001E-2</v>
      </c>
      <c r="E40" s="88">
        <f>'110°C'!A18</f>
        <v>120</v>
      </c>
      <c r="F40" s="89">
        <f>'110°C'!D18</f>
        <v>0.10962269299999999</v>
      </c>
      <c r="G40" s="90">
        <f>'140°C'!A18</f>
        <v>1</v>
      </c>
      <c r="H40" s="91">
        <f>'140°C'!D18</f>
        <v>3.6957206999999999E-2</v>
      </c>
      <c r="L40" s="41">
        <f t="shared" si="9"/>
        <v>3.4209480567682824E-4</v>
      </c>
      <c r="P40" s="41">
        <f t="shared" si="10"/>
        <v>8.7794161858083838E-4</v>
      </c>
      <c r="T40" s="41">
        <f t="shared" si="11"/>
        <v>1.4763278230601203E-5</v>
      </c>
    </row>
    <row r="41" spans="1:25">
      <c r="A41" s="86">
        <f>fossil!A19</f>
        <v>4491264</v>
      </c>
      <c r="B41" s="87">
        <f>fossil!D19</f>
        <v>1.3240847395436829E-2</v>
      </c>
      <c r="C41" s="86">
        <f>'80°C'!A19</f>
        <v>1440</v>
      </c>
      <c r="D41" s="87">
        <f>'80°C'!D19</f>
        <v>4.9089805E-2</v>
      </c>
      <c r="E41" s="88">
        <f>'110°C'!A19</f>
        <v>240</v>
      </c>
      <c r="F41" s="89">
        <f>'110°C'!D19</f>
        <v>0.177429158</v>
      </c>
      <c r="G41" s="90">
        <f>'140°C'!A19</f>
        <v>1</v>
      </c>
      <c r="H41" s="91">
        <f>'140°C'!D19</f>
        <v>3.0008572000000001E-2</v>
      </c>
      <c r="L41" s="41">
        <f t="shared" si="9"/>
        <v>3.2230784215105861E-4</v>
      </c>
      <c r="P41" s="41">
        <f t="shared" si="10"/>
        <v>9.6979654494844952E-4</v>
      </c>
      <c r="T41" s="41">
        <f t="shared" si="11"/>
        <v>7.9178658101726021E-5</v>
      </c>
    </row>
    <row r="42" spans="1:25">
      <c r="A42" s="86">
        <f>fossil!A20</f>
        <v>4491264</v>
      </c>
      <c r="B42" s="87">
        <f>fossil!D20</f>
        <v>2.4994535882050497E-2</v>
      </c>
      <c r="C42" s="86">
        <f>'80°C'!A20</f>
        <v>1440</v>
      </c>
      <c r="D42" s="87">
        <f>'80°C'!D20</f>
        <v>4.8395114000000003E-2</v>
      </c>
      <c r="E42" s="88">
        <f>'110°C'!A20</f>
        <v>240</v>
      </c>
      <c r="F42" s="89">
        <f>'110°C'!D20</f>
        <v>0.15725624399999999</v>
      </c>
      <c r="G42" s="90">
        <f>'140°C'!A20</f>
        <v>1</v>
      </c>
      <c r="H42" s="91">
        <f>'140°C'!D20</f>
        <v>2.9508380000000001E-2</v>
      </c>
      <c r="L42" s="41">
        <f t="shared" si="9"/>
        <v>3.9366181049565953E-4</v>
      </c>
      <c r="P42" s="41">
        <f t="shared" si="10"/>
        <v>9.8371933847935878E-4</v>
      </c>
      <c r="T42" s="41">
        <f t="shared" si="11"/>
        <v>6.0057478285752261E-4</v>
      </c>
    </row>
    <row r="43" spans="1:25">
      <c r="A43" s="86">
        <f>fossil!A21</f>
        <v>4491264</v>
      </c>
      <c r="B43" s="87">
        <f>fossil!D21</f>
        <v>1.8333680534869928E-2</v>
      </c>
      <c r="C43" s="86">
        <f>'80°C'!A21</f>
        <v>720</v>
      </c>
      <c r="D43" s="87">
        <f>'80°C'!D21</f>
        <v>3.0352529E-2</v>
      </c>
      <c r="E43" s="88">
        <f>'110°C'!A21</f>
        <v>480</v>
      </c>
      <c r="F43" s="89">
        <f>'110°C'!D21</f>
        <v>0.16999551600000001</v>
      </c>
      <c r="G43" s="90">
        <f>'140°C'!A21</f>
        <v>2</v>
      </c>
      <c r="H43" s="91">
        <f>'140°C'!D21</f>
        <v>4.4073586999999997E-2</v>
      </c>
      <c r="L43" s="41">
        <f t="shared" si="9"/>
        <v>6.0421090616494114E-4</v>
      </c>
      <c r="P43" s="41">
        <f t="shared" si="10"/>
        <v>9.1391283626920808E-4</v>
      </c>
      <c r="T43" s="41">
        <f t="shared" si="11"/>
        <v>1.8608657729994162E-3</v>
      </c>
    </row>
    <row r="44" spans="1:25">
      <c r="A44" s="86">
        <f>fossil!A22</f>
        <v>4491264</v>
      </c>
      <c r="B44" s="87">
        <f>fossil!D22</f>
        <v>1.8311185009035242E-2</v>
      </c>
      <c r="C44" s="86">
        <f>'80°C'!A22</f>
        <v>720</v>
      </c>
      <c r="D44" s="87">
        <f>'80°C'!D22</f>
        <v>3.9413595000000003E-2</v>
      </c>
      <c r="E44" s="88">
        <f>'110°C'!A22</f>
        <v>480</v>
      </c>
      <c r="F44" s="89">
        <f>'110°C'!D22</f>
        <v>0.159214244</v>
      </c>
      <c r="G44" s="90">
        <f>'140°C'!A22</f>
        <v>2</v>
      </c>
      <c r="H44" s="91">
        <f>'140°C'!D22</f>
        <v>4.2309415000000003E-2</v>
      </c>
      <c r="L44" s="41">
        <f t="shared" si="9"/>
        <v>1.0623208330750415E-3</v>
      </c>
      <c r="P44" s="41">
        <f t="shared" si="10"/>
        <v>7.6586741204169714E-4</v>
      </c>
      <c r="T44" s="41">
        <f t="shared" si="11"/>
        <v>4.2180487981697632E-3</v>
      </c>
    </row>
    <row r="45" spans="1:25">
      <c r="A45" s="86">
        <f>fossil!A23</f>
        <v>9973764</v>
      </c>
      <c r="B45" s="87">
        <f>fossil!D23</f>
        <v>8.0206596000000005E-2</v>
      </c>
      <c r="C45" s="86">
        <f>'80°C'!A23</f>
        <v>120</v>
      </c>
      <c r="D45" s="87">
        <f>'80°C'!D23</f>
        <v>2.0311383999999998E-2</v>
      </c>
      <c r="E45" s="88">
        <f>'110°C'!A23</f>
        <v>120</v>
      </c>
      <c r="F45" s="89">
        <f>'110°C'!D23</f>
        <v>9.7180054000000002E-2</v>
      </c>
      <c r="G45" s="90">
        <f>'140°C'!A23</f>
        <v>2</v>
      </c>
      <c r="H45" s="91">
        <f>'140°C'!D23</f>
        <v>6.3429488000000006E-2</v>
      </c>
      <c r="L45" s="41">
        <f t="shared" si="9"/>
        <v>1.9624509375904633E-3</v>
      </c>
      <c r="P45" s="41">
        <f t="shared" si="10"/>
        <v>5.5823207909749069E-4</v>
      </c>
      <c r="T45" s="41">
        <f t="shared" si="11"/>
        <v>8.1158078093451144E-3</v>
      </c>
    </row>
    <row r="46" spans="1:25">
      <c r="A46" s="86">
        <f>fossil!A24</f>
        <v>9973764</v>
      </c>
      <c r="B46" s="87">
        <f>fossil!D24</f>
        <v>5.3310998999999998E-2</v>
      </c>
      <c r="C46" s="86">
        <f>'80°C'!A24</f>
        <v>120</v>
      </c>
      <c r="D46" s="87">
        <f>'80°C'!D24</f>
        <v>1.4764604000000001E-2</v>
      </c>
      <c r="E46" s="88">
        <f>'110°C'!A24</f>
        <v>120</v>
      </c>
      <c r="F46" s="89">
        <f>'110°C'!D24</f>
        <v>9.6755270000000004E-2</v>
      </c>
      <c r="G46" s="90">
        <f>'140°C'!A24</f>
        <v>2</v>
      </c>
      <c r="H46" s="91">
        <f>'140°C'!D24</f>
        <v>6.1591420000000001E-2</v>
      </c>
    </row>
    <row r="47" spans="1:25">
      <c r="A47" s="86">
        <f>fossil!A25</f>
        <v>9973764</v>
      </c>
      <c r="B47" s="87">
        <f>fossil!D25</f>
        <v>5.5615649000000003E-2</v>
      </c>
      <c r="C47" s="86">
        <f>'80°C'!A25</f>
        <v>1440</v>
      </c>
      <c r="D47" s="87">
        <f>'80°C'!D25</f>
        <v>3.9563013000000001E-2</v>
      </c>
      <c r="E47" s="88">
        <f>'110°C'!A25</f>
        <v>240</v>
      </c>
      <c r="F47" s="89">
        <f>'110°C'!D25</f>
        <v>0.13706452499999999</v>
      </c>
      <c r="G47" s="90">
        <f>'140°C'!A25</f>
        <v>4</v>
      </c>
      <c r="H47" s="91">
        <f>'140°C'!D25</f>
        <v>6.7325346999999994E-2</v>
      </c>
    </row>
    <row r="48" spans="1:25">
      <c r="A48" s="86">
        <f>fossil!A26</f>
        <v>9973764</v>
      </c>
      <c r="B48" s="87">
        <f>fossil!D26</f>
        <v>5.0842995000000002E-2</v>
      </c>
      <c r="C48" s="86">
        <f>'80°C'!A26</f>
        <v>1440</v>
      </c>
      <c r="D48" s="87">
        <f>'80°C'!D26</f>
        <v>3.8023671000000002E-2</v>
      </c>
      <c r="E48" s="88">
        <f>'110°C'!A26</f>
        <v>240</v>
      </c>
      <c r="F48" s="89">
        <f>'110°C'!D26</f>
        <v>0.130212041</v>
      </c>
      <c r="G48" s="90">
        <f>'140°C'!A26</f>
        <v>4</v>
      </c>
      <c r="H48" s="91">
        <f>'140°C'!D26</f>
        <v>0.103462077</v>
      </c>
    </row>
    <row r="49" spans="1:8">
      <c r="A49" s="86">
        <f>fossil!A27</f>
        <v>9272004</v>
      </c>
      <c r="B49" s="87">
        <f>fossil!D27</f>
        <v>5.3357413999999999E-2</v>
      </c>
      <c r="C49" s="86">
        <f>'80°C'!A27</f>
        <v>720</v>
      </c>
      <c r="D49" s="87">
        <f>'80°C'!D27</f>
        <v>3.5289688E-2</v>
      </c>
      <c r="E49" s="88">
        <f>'110°C'!A27</f>
        <v>480</v>
      </c>
      <c r="F49" s="89">
        <f>'110°C'!D27</f>
        <v>0.188428184</v>
      </c>
      <c r="G49" s="90">
        <f>'140°C'!A27</f>
        <v>6</v>
      </c>
      <c r="H49" s="91">
        <f>'140°C'!D27</f>
        <v>0.113412394</v>
      </c>
    </row>
    <row r="50" spans="1:8">
      <c r="A50" s="86">
        <f>fossil!A28</f>
        <v>9272004</v>
      </c>
      <c r="B50" s="87">
        <f>fossil!D28</f>
        <v>4.5898258999999997E-2</v>
      </c>
      <c r="C50" s="86">
        <f>'80°C'!A28</f>
        <v>720</v>
      </c>
      <c r="D50" s="87">
        <f>'80°C'!D28</f>
        <v>2.8883611E-2</v>
      </c>
      <c r="E50" s="88">
        <f>'110°C'!A28</f>
        <v>480</v>
      </c>
      <c r="F50" s="89">
        <f>'110°C'!D28</f>
        <v>0.158318813</v>
      </c>
      <c r="G50" s="90">
        <f>'140°C'!A28</f>
        <v>6</v>
      </c>
      <c r="H50" s="91">
        <f>'140°C'!D28</f>
        <v>0.109764325</v>
      </c>
    </row>
    <row r="51" spans="1:8">
      <c r="A51" s="86">
        <f>fossil!A29</f>
        <v>9272004</v>
      </c>
      <c r="B51" s="87">
        <f>fossil!D29</f>
        <v>5.1475759000000003E-2</v>
      </c>
      <c r="C51" s="86">
        <f>'80°C'!A29</f>
        <v>120</v>
      </c>
      <c r="D51" s="87">
        <f>'80°C'!D29</f>
        <v>2.3569777E-2</v>
      </c>
      <c r="E51" s="88">
        <f>'110°C'!A29</f>
        <v>120</v>
      </c>
      <c r="F51" s="89">
        <f>'110°C'!D29</f>
        <v>0.100733197</v>
      </c>
      <c r="G51" s="90">
        <f>'140°C'!A29</f>
        <v>8</v>
      </c>
      <c r="H51" s="91">
        <f>'140°C'!D29</f>
        <v>9.805672E-2</v>
      </c>
    </row>
    <row r="52" spans="1:8">
      <c r="A52" s="86">
        <f>fossil!A30</f>
        <v>9272004</v>
      </c>
      <c r="B52" s="87">
        <f>fossil!D30</f>
        <v>5.1844609E-2</v>
      </c>
      <c r="C52" s="86">
        <f>'80°C'!A30</f>
        <v>120</v>
      </c>
      <c r="D52" s="87">
        <f>'80°C'!D30</f>
        <v>2.5598157999999999E-2</v>
      </c>
      <c r="E52" s="88">
        <f>'110°C'!A30</f>
        <v>120</v>
      </c>
      <c r="F52" s="89">
        <f>'110°C'!D30</f>
        <v>0.105329635</v>
      </c>
      <c r="G52" s="90">
        <f>'140°C'!A30</f>
        <v>8</v>
      </c>
      <c r="H52" s="91">
        <f>'140°C'!D30</f>
        <v>0.13269594600000001</v>
      </c>
    </row>
    <row r="53" spans="1:8">
      <c r="A53" s="86">
        <f>fossil!A31</f>
        <v>9272004</v>
      </c>
      <c r="B53" s="87">
        <f>fossil!D31</f>
        <v>4.7489680999999999E-2</v>
      </c>
      <c r="C53" s="86">
        <f>'80°C'!A31</f>
        <v>1440</v>
      </c>
      <c r="D53" s="87">
        <f>'80°C'!D31</f>
        <v>4.0898228000000002E-2</v>
      </c>
      <c r="E53" s="88">
        <f>'110°C'!A31</f>
        <v>240</v>
      </c>
      <c r="F53" s="89">
        <f>'110°C'!D31</f>
        <v>0.14143968800000001</v>
      </c>
      <c r="G53" s="90">
        <f>'140°C'!A31</f>
        <v>24</v>
      </c>
      <c r="H53" s="91">
        <f>'140°C'!D31</f>
        <v>0.20637802799999999</v>
      </c>
    </row>
    <row r="54" spans="1:8">
      <c r="A54" s="86">
        <f>fossil!A32</f>
        <v>9272004</v>
      </c>
      <c r="B54" s="87">
        <f>fossil!D32</f>
        <v>7.1577667999999997E-2</v>
      </c>
      <c r="C54" s="86">
        <f>'80°C'!A32</f>
        <v>1440</v>
      </c>
      <c r="D54" s="87">
        <f>'80°C'!D32</f>
        <v>4.1600049E-2</v>
      </c>
      <c r="E54" s="88">
        <f>'110°C'!A32</f>
        <v>240</v>
      </c>
      <c r="F54" s="89">
        <f>'110°C'!D32</f>
        <v>0.14300391200000001</v>
      </c>
      <c r="G54" s="90">
        <f>'140°C'!A32</f>
        <v>24</v>
      </c>
      <c r="H54" s="91">
        <f>'140°C'!D32</f>
        <v>0.20510862999999999</v>
      </c>
    </row>
    <row r="55" spans="1:8">
      <c r="A55" s="86">
        <f>fossil!A33</f>
        <v>9272004</v>
      </c>
      <c r="B55" s="87">
        <f>fossil!D33</f>
        <v>4.4583641E-2</v>
      </c>
      <c r="C55" s="86">
        <f>'80°C'!A33</f>
        <v>720</v>
      </c>
      <c r="D55" s="87">
        <f>'80°C'!D33</f>
        <v>1.0930697E-2</v>
      </c>
      <c r="E55" s="88">
        <f>'110°C'!A33</f>
        <v>480</v>
      </c>
      <c r="F55" s="89">
        <f>'110°C'!D33</f>
        <v>0.14940286899999999</v>
      </c>
      <c r="G55" s="90">
        <f>'140°C'!A33</f>
        <v>48</v>
      </c>
      <c r="H55" s="91">
        <f>'140°C'!D33</f>
        <v>0.23738452900000001</v>
      </c>
    </row>
    <row r="56" spans="1:8">
      <c r="A56" s="86">
        <f>fossil!A34</f>
        <v>9272004</v>
      </c>
      <c r="B56" s="87">
        <f>fossil!D34</f>
        <v>5.6585067000000003E-2</v>
      </c>
      <c r="C56" s="86">
        <f>'80°C'!A34</f>
        <v>720</v>
      </c>
      <c r="D56" s="87">
        <f>'80°C'!D34</f>
        <v>1.1925666999999999E-2</v>
      </c>
      <c r="E56" s="88">
        <f>'110°C'!A34</f>
        <v>480</v>
      </c>
      <c r="F56" s="89">
        <f>'110°C'!D34</f>
        <v>0.14737697299999999</v>
      </c>
      <c r="G56" s="90">
        <f>'140°C'!A34</f>
        <v>48</v>
      </c>
      <c r="H56" s="91">
        <f>'140°C'!D34</f>
        <v>0.25386883799999999</v>
      </c>
    </row>
    <row r="57" spans="1:8">
      <c r="A57" s="86">
        <f>fossil!A35</f>
        <v>9272004</v>
      </c>
      <c r="B57" s="87">
        <f>fossil!D35</f>
        <v>6.8080288000000003E-2</v>
      </c>
      <c r="C57" s="86">
        <f>'80°C'!A35</f>
        <v>120</v>
      </c>
      <c r="D57" s="87">
        <f>'80°C'!D35</f>
        <v>1.6910781E-2</v>
      </c>
      <c r="E57" s="88">
        <f>'110°C'!A35</f>
        <v>120</v>
      </c>
      <c r="F57" s="89">
        <f>'110°C'!D35</f>
        <v>0.104173221</v>
      </c>
      <c r="G57" s="90">
        <f>'140°C'!A35</f>
        <v>48</v>
      </c>
      <c r="H57" s="91">
        <f>'140°C'!D35</f>
        <v>0.20832774300000001</v>
      </c>
    </row>
    <row r="58" spans="1:8">
      <c r="A58" s="86">
        <f>fossil!A36</f>
        <v>9272004</v>
      </c>
      <c r="B58" s="87">
        <f>fossil!D36</f>
        <v>5.1869627000000001E-2</v>
      </c>
      <c r="C58" s="86">
        <f>'80°C'!A36</f>
        <v>120</v>
      </c>
      <c r="D58" s="87">
        <f>'80°C'!D36</f>
        <v>2.0045406000000002E-2</v>
      </c>
      <c r="E58" s="88">
        <f>'110°C'!A36</f>
        <v>120</v>
      </c>
      <c r="F58" s="89">
        <f>'110°C'!D36</f>
        <v>0.10837533000000001</v>
      </c>
      <c r="G58" s="90">
        <f>'140°C'!A36</f>
        <v>48</v>
      </c>
      <c r="H58" s="91">
        <f>'140°C'!D36</f>
        <v>0.20490720700000001</v>
      </c>
    </row>
    <row r="59" spans="1:8">
      <c r="A59" s="86">
        <f>fossil!A37</f>
        <v>9272004</v>
      </c>
      <c r="B59" s="87">
        <f>fossil!D37</f>
        <v>0.14209743699999999</v>
      </c>
      <c r="C59" s="86">
        <f>'80°C'!A37</f>
        <v>1440</v>
      </c>
      <c r="D59" s="87">
        <f>'80°C'!D37</f>
        <v>4.4719572999999999E-2</v>
      </c>
      <c r="E59" s="88">
        <f>'110°C'!A37</f>
        <v>240</v>
      </c>
      <c r="F59" s="89">
        <f>'110°C'!D37</f>
        <v>0.14931141000000001</v>
      </c>
      <c r="G59" s="90">
        <f>'140°C'!A37</f>
        <v>72</v>
      </c>
      <c r="H59" s="91">
        <f>'140°C'!D37</f>
        <v>0.200022907</v>
      </c>
    </row>
    <row r="60" spans="1:8">
      <c r="A60" s="86">
        <f>fossil!A38</f>
        <v>8877264</v>
      </c>
      <c r="B60" s="87">
        <f>fossil!D38</f>
        <v>7.9529840000000004E-2</v>
      </c>
      <c r="C60" s="86">
        <f>'80°C'!A38</f>
        <v>1440</v>
      </c>
      <c r="D60" s="87">
        <f>'80°C'!D38</f>
        <v>4.3544613000000003E-2</v>
      </c>
      <c r="E60" s="88">
        <f>'110°C'!A38</f>
        <v>240</v>
      </c>
      <c r="F60" s="89">
        <f>'110°C'!D38</f>
        <v>0.12801168499999999</v>
      </c>
      <c r="G60" s="90">
        <f>'140°C'!A38</f>
        <v>72</v>
      </c>
      <c r="H60" s="91">
        <f>'140°C'!D38</f>
        <v>0.20755036499999999</v>
      </c>
    </row>
    <row r="61" spans="1:8">
      <c r="A61" s="86">
        <f>fossil!A39</f>
        <v>8877264</v>
      </c>
      <c r="B61" s="87">
        <f>fossil!D39</f>
        <v>8.2879261999999995E-2</v>
      </c>
      <c r="C61" s="86">
        <f>'80°C'!A39</f>
        <v>720</v>
      </c>
      <c r="D61" s="87">
        <f>'80°C'!D39</f>
        <v>3.0740917999999999E-2</v>
      </c>
      <c r="E61" s="88">
        <f>'110°C'!A39</f>
        <v>480</v>
      </c>
      <c r="F61" s="89">
        <f>'110°C'!D39</f>
        <v>0.12955847300000001</v>
      </c>
      <c r="G61" s="90">
        <f>'140°C'!A39</f>
        <v>96</v>
      </c>
      <c r="H61" s="91">
        <f>'140°C'!D39</f>
        <v>0.158343547</v>
      </c>
    </row>
    <row r="62" spans="1:8">
      <c r="A62" s="86">
        <f>fossil!A40</f>
        <v>8877264</v>
      </c>
      <c r="B62" s="87">
        <f>fossil!D40</f>
        <v>0.119571838</v>
      </c>
      <c r="C62" s="86">
        <f>'80°C'!A40</f>
        <v>720</v>
      </c>
      <c r="D62" s="87">
        <f>'80°C'!D40</f>
        <v>2.9967673E-2</v>
      </c>
      <c r="E62" s="88">
        <f>'110°C'!A40</f>
        <v>480</v>
      </c>
      <c r="F62" s="89">
        <f>'110°C'!D40</f>
        <v>0.160857901</v>
      </c>
      <c r="G62" s="90">
        <f>'140°C'!A40</f>
        <v>96</v>
      </c>
      <c r="H62" s="91">
        <f>'140°C'!D40</f>
        <v>0.17590988399999999</v>
      </c>
    </row>
    <row r="63" spans="1:8">
      <c r="A63" s="86">
        <f>fossil!A41</f>
        <v>5807064</v>
      </c>
      <c r="B63" s="87">
        <f>fossil!D41</f>
        <v>2.9818378999999999E-2</v>
      </c>
      <c r="C63"/>
      <c r="D63"/>
      <c r="E63"/>
      <c r="G63" s="90">
        <f>'140°C'!A41</f>
        <v>120</v>
      </c>
      <c r="H63" s="91">
        <f>'140°C'!D41</f>
        <v>0.150991716</v>
      </c>
    </row>
    <row r="64" spans="1:8">
      <c r="A64" s="86">
        <f>fossil!A42</f>
        <v>5807064</v>
      </c>
      <c r="B64" s="87">
        <f>fossil!D42</f>
        <v>0.12338416000000001</v>
      </c>
      <c r="C64"/>
      <c r="D64"/>
      <c r="E64"/>
      <c r="G64" s="90">
        <f>'140°C'!A42</f>
        <v>120</v>
      </c>
      <c r="H64" s="91">
        <f>'140°C'!D42</f>
        <v>0.161228556</v>
      </c>
    </row>
    <row r="65" spans="1:8">
      <c r="A65" s="86">
        <f>fossil!A43</f>
        <v>5807064</v>
      </c>
      <c r="B65" s="87">
        <f>fossil!D43</f>
        <v>6.1419996999999997E-2</v>
      </c>
      <c r="C65"/>
      <c r="D65"/>
      <c r="E65"/>
      <c r="G65" s="90">
        <f>'140°C'!A43</f>
        <v>1</v>
      </c>
      <c r="H65" s="91">
        <f>'140°C'!D43</f>
        <v>2.2865315000000001E-2</v>
      </c>
    </row>
    <row r="66" spans="1:8">
      <c r="A66" s="86">
        <f>fossil!A44</f>
        <v>5807064</v>
      </c>
      <c r="B66" s="87">
        <f>fossil!D44</f>
        <v>5.1510146999999999E-2</v>
      </c>
      <c r="C66"/>
      <c r="D66"/>
      <c r="E66"/>
      <c r="G66" s="90">
        <f>'140°C'!A44</f>
        <v>1</v>
      </c>
      <c r="H66" s="91">
        <f>'140°C'!D44</f>
        <v>2.4219548E-2</v>
      </c>
    </row>
    <row r="67" spans="1:8">
      <c r="A67" s="86">
        <f>fossil!A45</f>
        <v>8877264</v>
      </c>
      <c r="B67" s="87">
        <f>fossil!D45</f>
        <v>4.6633569999999999E-2</v>
      </c>
      <c r="C67"/>
      <c r="D67"/>
      <c r="E67"/>
      <c r="G67" s="90">
        <f>'140°C'!A45</f>
        <v>2</v>
      </c>
      <c r="H67" s="91">
        <f>'140°C'!D45</f>
        <v>3.4104611E-2</v>
      </c>
    </row>
    <row r="68" spans="1:8">
      <c r="A68" s="86">
        <f>fossil!A46</f>
        <v>8877264</v>
      </c>
      <c r="B68" s="87">
        <f>fossil!D46</f>
        <v>5.2527241000000002E-2</v>
      </c>
      <c r="C68"/>
      <c r="D68"/>
      <c r="E68"/>
      <c r="G68" s="90">
        <f>'140°C'!A46</f>
        <v>2</v>
      </c>
      <c r="H68" s="91">
        <f>'140°C'!D46</f>
        <v>4.9892261E-2</v>
      </c>
    </row>
    <row r="69" spans="1:8">
      <c r="A69" s="86">
        <f>fossil!A47</f>
        <v>8877264</v>
      </c>
      <c r="B69" s="87">
        <f>fossil!D47</f>
        <v>4.5897304999999999E-2</v>
      </c>
      <c r="G69" s="90">
        <f>'140°C'!A47</f>
        <v>4</v>
      </c>
      <c r="H69" s="91">
        <f>'140°C'!D47</f>
        <v>8.184922E-2</v>
      </c>
    </row>
    <row r="70" spans="1:8">
      <c r="A70" s="86">
        <f>fossil!A48</f>
        <v>9973764</v>
      </c>
      <c r="B70" s="87">
        <f>fossil!D48</f>
        <v>5.8172227E-2</v>
      </c>
      <c r="G70" s="90">
        <f>'140°C'!A48</f>
        <v>4</v>
      </c>
      <c r="H70" s="91">
        <f>'140°C'!D48</f>
        <v>8.4739698000000002E-2</v>
      </c>
    </row>
    <row r="71" spans="1:8">
      <c r="A71" s="86">
        <f>fossil!A49</f>
        <v>9973764</v>
      </c>
      <c r="B71" s="87">
        <f>fossil!D49</f>
        <v>5.2963768000000001E-2</v>
      </c>
      <c r="G71" s="90">
        <f>'140°C'!A49</f>
        <v>6</v>
      </c>
      <c r="H71" s="91">
        <f>'140°C'!D49</f>
        <v>0.108623314</v>
      </c>
    </row>
    <row r="72" spans="1:8">
      <c r="A72" s="86">
        <f>fossil!A50</f>
        <v>9272004</v>
      </c>
      <c r="B72" s="87">
        <f>fossil!D50</f>
        <v>5.2170168000000003E-2</v>
      </c>
      <c r="G72" s="90">
        <f>'140°C'!A50</f>
        <v>6</v>
      </c>
      <c r="H72" s="91">
        <f>'140°C'!D50</f>
        <v>9.4869494999999998E-2</v>
      </c>
    </row>
    <row r="73" spans="1:8">
      <c r="A73" s="86">
        <f>fossil!A51</f>
        <v>9272004</v>
      </c>
      <c r="B73" s="87">
        <f>fossil!D51</f>
        <v>5.6190309000000001E-2</v>
      </c>
      <c r="G73" s="90">
        <f>'140°C'!A51</f>
        <v>8</v>
      </c>
      <c r="H73" s="91">
        <f>'140°C'!D51</f>
        <v>0.111048937</v>
      </c>
    </row>
    <row r="74" spans="1:8">
      <c r="A74" s="86">
        <f>fossil!A52</f>
        <v>9272004</v>
      </c>
      <c r="B74" s="87">
        <f>fossil!D52</f>
        <v>7.3699793E-2</v>
      </c>
      <c r="G74" s="90">
        <f>'140°C'!A52</f>
        <v>8</v>
      </c>
      <c r="H74" s="91">
        <f>'140°C'!D52</f>
        <v>8.4949374999999994E-2</v>
      </c>
    </row>
    <row r="75" spans="1:8">
      <c r="A75" s="86">
        <f>fossil!A53</f>
        <v>9272004</v>
      </c>
      <c r="B75" s="87">
        <f>fossil!D53</f>
        <v>6.1056430000000002E-2</v>
      </c>
      <c r="G75" s="90">
        <f>'140°C'!A53</f>
        <v>24</v>
      </c>
      <c r="H75" s="91">
        <f>'140°C'!D53</f>
        <v>0.185522677</v>
      </c>
    </row>
    <row r="76" spans="1:8">
      <c r="A76" s="86">
        <f>fossil!A54</f>
        <v>9272004</v>
      </c>
      <c r="B76" s="87">
        <f>fossil!D54</f>
        <v>4.7037427999999999E-2</v>
      </c>
      <c r="G76" s="90">
        <f>'140°C'!A54</f>
        <v>24</v>
      </c>
      <c r="H76" s="91">
        <f>'140°C'!D54</f>
        <v>0.17460111</v>
      </c>
    </row>
    <row r="77" spans="1:8">
      <c r="A77" s="86">
        <f>fossil!A55</f>
        <v>9272004</v>
      </c>
      <c r="B77" s="87">
        <f>fossil!D55</f>
        <v>6.4284093E-2</v>
      </c>
      <c r="G77" s="90">
        <f>'140°C'!A55</f>
        <v>48</v>
      </c>
      <c r="H77" s="91">
        <f>'140°C'!D55</f>
        <v>0.211129441</v>
      </c>
    </row>
    <row r="78" spans="1:8">
      <c r="A78" s="86">
        <f>fossil!A56</f>
        <v>9272004</v>
      </c>
      <c r="B78" s="87">
        <f>fossil!D56</f>
        <v>0.14209743699999999</v>
      </c>
      <c r="G78" s="90">
        <f>'140°C'!A56</f>
        <v>48</v>
      </c>
      <c r="H78" s="91">
        <f>'140°C'!D56</f>
        <v>0.25695852600000002</v>
      </c>
    </row>
    <row r="79" spans="1:8">
      <c r="A79" s="86">
        <f>fossil!A57</f>
        <v>8877264</v>
      </c>
      <c r="B79" s="87">
        <f>fossil!D57</f>
        <v>7.8958885000000006E-2</v>
      </c>
      <c r="G79" s="90">
        <f>'140°C'!A57</f>
        <v>72</v>
      </c>
      <c r="H79" s="91">
        <f>'140°C'!D57</f>
        <v>0.264470121</v>
      </c>
    </row>
    <row r="80" spans="1:8">
      <c r="A80" s="86">
        <f>fossil!A58</f>
        <v>5807064</v>
      </c>
      <c r="B80" s="87">
        <f>fossil!D58</f>
        <v>3.0936684999999998E-2</v>
      </c>
      <c r="G80" s="90">
        <f>'140°C'!A58</f>
        <v>72</v>
      </c>
      <c r="H80" s="91">
        <f>'140°C'!D58</f>
        <v>0.25785274400000002</v>
      </c>
    </row>
    <row r="81" spans="1:8">
      <c r="A81" s="86">
        <f>fossil!A59</f>
        <v>5807064</v>
      </c>
      <c r="B81" s="87">
        <f>fossil!D59</f>
        <v>6.4271621000000001E-2</v>
      </c>
      <c r="G81" s="90">
        <f>'140°C'!A59</f>
        <v>96</v>
      </c>
      <c r="H81" s="91">
        <f>'140°C'!D59</f>
        <v>0.26283817300000001</v>
      </c>
    </row>
    <row r="82" spans="1:8">
      <c r="A82" s="86">
        <f>fossil!A60</f>
        <v>5807064</v>
      </c>
      <c r="B82" s="87">
        <f>fossil!D60</f>
        <v>5.3966269999999997E-2</v>
      </c>
      <c r="G82" s="90">
        <f>'140°C'!A60</f>
        <v>96</v>
      </c>
      <c r="H82" s="91">
        <f>'140°C'!D60</f>
        <v>0.296764586</v>
      </c>
    </row>
    <row r="83" spans="1:8">
      <c r="A83" s="86">
        <f>fossil!A61</f>
        <v>8877264</v>
      </c>
      <c r="B83" s="87">
        <f>fossil!D61</f>
        <v>6.3700584195408264E-2</v>
      </c>
      <c r="G83" s="90">
        <f>'140°C'!A61</f>
        <v>120</v>
      </c>
      <c r="H83" s="91">
        <f>'140°C'!D61</f>
        <v>0.222764975</v>
      </c>
    </row>
    <row r="84" spans="1:8">
      <c r="A84" s="86">
        <f>fossil!A62</f>
        <v>8877264</v>
      </c>
      <c r="B84" s="87">
        <f>fossil!D62</f>
        <v>6.6331512817048216E-2</v>
      </c>
      <c r="G84" s="90">
        <f>'140°C'!A62</f>
        <v>120</v>
      </c>
      <c r="H84" s="91">
        <f>'140°C'!D62</f>
        <v>0.28350024600000001</v>
      </c>
    </row>
    <row r="85" spans="1:8">
      <c r="A85" s="86">
        <f>fossil!A63</f>
        <v>8877264</v>
      </c>
      <c r="B85" s="87">
        <f>fossil!D63</f>
        <v>6.4297608872529569E-2</v>
      </c>
      <c r="G85" s="90">
        <f>'140°C'!A63</f>
        <v>1</v>
      </c>
      <c r="H85" s="91">
        <f>'140°C'!D63</f>
        <v>2.0367179999999999E-2</v>
      </c>
    </row>
    <row r="86" spans="1:8">
      <c r="A86" s="86">
        <f>fossil!A64</f>
        <v>8877264</v>
      </c>
      <c r="B86" s="87">
        <f>fossil!D64</f>
        <v>5.8739435030863291E-2</v>
      </c>
      <c r="G86" s="90">
        <f>'140°C'!A64</f>
        <v>1</v>
      </c>
      <c r="H86" s="91">
        <f>'140°C'!D64</f>
        <v>2.2049455999999999E-2</v>
      </c>
    </row>
    <row r="87" spans="1:8">
      <c r="A87" s="86">
        <f>fossil!A65</f>
        <v>8877264</v>
      </c>
      <c r="B87" s="87">
        <f>fossil!D65</f>
        <v>7.4432505795666348E-2</v>
      </c>
      <c r="G87" s="90">
        <f>'140°C'!A65</f>
        <v>2</v>
      </c>
      <c r="H87" s="91">
        <f>'140°C'!D65</f>
        <v>3.8642132000000003E-2</v>
      </c>
    </row>
    <row r="88" spans="1:8">
      <c r="A88" s="86">
        <f>fossil!A66</f>
        <v>8877264</v>
      </c>
      <c r="B88" s="87">
        <f>fossil!D66</f>
        <v>7.5149029324479449E-2</v>
      </c>
      <c r="G88" s="90">
        <f>'140°C'!A66</f>
        <v>2</v>
      </c>
      <c r="H88" s="91">
        <f>'140°C'!D66</f>
        <v>3.6092082999999997E-2</v>
      </c>
    </row>
    <row r="89" spans="1:8">
      <c r="A89" s="86">
        <f>fossil!A67</f>
        <v>8877264</v>
      </c>
      <c r="B89" s="87">
        <f>fossil!D67</f>
        <v>6.8598620212272324E-2</v>
      </c>
      <c r="G89" s="90">
        <f>'140°C'!A67</f>
        <v>4</v>
      </c>
      <c r="H89" s="91">
        <f>'140°C'!D67</f>
        <v>8.7437099000000004E-2</v>
      </c>
    </row>
    <row r="90" spans="1:8">
      <c r="A90" s="86">
        <f>fossil!A68</f>
        <v>8877264</v>
      </c>
      <c r="B90" s="87">
        <f>fossil!D68</f>
        <v>6.3065599992012666E-2</v>
      </c>
      <c r="G90" s="90">
        <f>'140°C'!A68</f>
        <v>4</v>
      </c>
      <c r="H90" s="91">
        <f>'140°C'!D68</f>
        <v>7.3122397000000006E-2</v>
      </c>
    </row>
    <row r="91" spans="1:8">
      <c r="A91" s="86">
        <f>fossil!A69</f>
        <v>8877264</v>
      </c>
      <c r="B91" s="87">
        <f>fossil!D69</f>
        <v>6.815882599373492E-2</v>
      </c>
      <c r="G91" s="90">
        <f>'140°C'!A69</f>
        <v>6</v>
      </c>
      <c r="H91" s="91">
        <f>'140°C'!D69</f>
        <v>0.10609790299999999</v>
      </c>
    </row>
    <row r="92" spans="1:8">
      <c r="A92" s="86">
        <f>fossil!A70</f>
        <v>8877264</v>
      </c>
      <c r="B92" s="87">
        <f>fossil!D70</f>
        <v>6.3403919806110043E-2</v>
      </c>
      <c r="G92" s="90">
        <f>'140°C'!A70</f>
        <v>6</v>
      </c>
      <c r="H92" s="91">
        <f>'140°C'!D70</f>
        <v>9.8413759000000003E-2</v>
      </c>
    </row>
    <row r="93" spans="1:8">
      <c r="A93" s="86">
        <f>fossil!A71</f>
        <v>8877264</v>
      </c>
      <c r="B93" s="87">
        <f>fossil!D71</f>
        <v>7.1558951316406341E-2</v>
      </c>
      <c r="G93" s="90">
        <f>'140°C'!A71</f>
        <v>8</v>
      </c>
      <c r="H93" s="91">
        <f>'140°C'!D71</f>
        <v>0.10736944599999999</v>
      </c>
    </row>
    <row r="94" spans="1:8">
      <c r="A94" s="86">
        <f>fossil!A72</f>
        <v>8877264</v>
      </c>
      <c r="B94" s="87">
        <f>fossil!D72</f>
        <v>6.5016339559241257E-2</v>
      </c>
      <c r="G94" s="90">
        <f>'140°C'!A72</f>
        <v>8</v>
      </c>
      <c r="H94" s="91">
        <f>'140°C'!D72</f>
        <v>0.11374294</v>
      </c>
    </row>
    <row r="95" spans="1:8">
      <c r="A95" s="86">
        <f>fossil!A73</f>
        <v>8877264</v>
      </c>
      <c r="B95" s="87">
        <f>fossil!D73</f>
        <v>5.6328078281466548E-2</v>
      </c>
      <c r="G95" s="90">
        <f>'140°C'!A73</f>
        <v>24</v>
      </c>
      <c r="H95" s="91">
        <f>'140°C'!D73</f>
        <v>0.18384674000000001</v>
      </c>
    </row>
    <row r="96" spans="1:8">
      <c r="A96" s="86">
        <f>fossil!A74</f>
        <v>8877264</v>
      </c>
      <c r="B96" s="87">
        <f>fossil!D74</f>
        <v>6.4171092235390012E-2</v>
      </c>
      <c r="G96" s="90">
        <f>'140°C'!A74</f>
        <v>24</v>
      </c>
      <c r="H96" s="91">
        <f>'140°C'!D74</f>
        <v>0.16300347000000001</v>
      </c>
    </row>
    <row r="97" spans="1:8">
      <c r="A97" s="86">
        <f>fossil!A75</f>
        <v>8877264</v>
      </c>
      <c r="B97" s="87">
        <f>fossil!D75</f>
        <v>6.7292583824205138E-2</v>
      </c>
      <c r="G97" s="90">
        <f>'140°C'!A75</f>
        <v>48</v>
      </c>
      <c r="H97" s="91">
        <f>'140°C'!D75</f>
        <v>0.16823111600000001</v>
      </c>
    </row>
    <row r="98" spans="1:8">
      <c r="A98" s="86">
        <f>fossil!A76</f>
        <v>8877264</v>
      </c>
      <c r="B98" s="87">
        <f>fossil!D76</f>
        <v>7.4565376338478886E-2</v>
      </c>
      <c r="G98" s="90">
        <f>'140°C'!A76</f>
        <v>48</v>
      </c>
      <c r="H98" s="91">
        <f>'140°C'!D76</f>
        <v>0.139330813</v>
      </c>
    </row>
    <row r="99" spans="1:8">
      <c r="A99" s="86">
        <f>fossil!A77</f>
        <v>8877264</v>
      </c>
      <c r="B99" s="87">
        <f>fossil!D77</f>
        <v>5.446628803803831E-2</v>
      </c>
      <c r="G99" s="90">
        <f>'140°C'!A77</f>
        <v>48</v>
      </c>
      <c r="H99" s="91">
        <f>'140°C'!D77</f>
        <v>0.129364751</v>
      </c>
    </row>
    <row r="100" spans="1:8">
      <c r="A100" s="86">
        <f>fossil!A78</f>
        <v>8877264</v>
      </c>
      <c r="B100" s="87">
        <f>fossil!D78</f>
        <v>6.5288178197379199E-2</v>
      </c>
      <c r="G100" s="90">
        <f>'140°C'!A78</f>
        <v>48</v>
      </c>
      <c r="H100" s="91">
        <f>'140°C'!D78</f>
        <v>0.16095385200000001</v>
      </c>
    </row>
    <row r="101" spans="1:8">
      <c r="A101" s="86">
        <f>fossil!A79</f>
        <v>8877264</v>
      </c>
      <c r="B101" s="87">
        <f>fossil!D79</f>
        <v>6.0471311186354612E-2</v>
      </c>
      <c r="G101" s="90">
        <f>'140°C'!A79</f>
        <v>72</v>
      </c>
      <c r="H101" s="91">
        <f>'140°C'!D79</f>
        <v>0.11613857599999999</v>
      </c>
    </row>
    <row r="102" spans="1:8">
      <c r="A102" s="86">
        <f>fossil!A80</f>
        <v>8877264</v>
      </c>
      <c r="B102" s="87">
        <f>fossil!D80</f>
        <v>4.3126126884946228E-2</v>
      </c>
      <c r="G102" s="90">
        <f>'140°C'!A80</f>
        <v>96</v>
      </c>
      <c r="H102" s="91">
        <f>'140°C'!D80</f>
        <v>0.118748677</v>
      </c>
    </row>
    <row r="103" spans="1:8">
      <c r="A103" s="86">
        <f>fossil!A81</f>
        <v>8877264</v>
      </c>
      <c r="B103" s="87">
        <f>fossil!D81</f>
        <v>4.9798055783263476E-2</v>
      </c>
      <c r="G103" s="90">
        <f>'140°C'!A81</f>
        <v>96</v>
      </c>
      <c r="H103" s="91">
        <f>'140°C'!D81</f>
        <v>0.136048683</v>
      </c>
    </row>
    <row r="104" spans="1:8">
      <c r="A104" s="86">
        <f>fossil!A82</f>
        <v>8877264</v>
      </c>
      <c r="B104" s="87">
        <f>fossil!D82</f>
        <v>4.1417426505887089E-2</v>
      </c>
      <c r="G104" s="90">
        <f>'140°C'!A82</f>
        <v>120</v>
      </c>
      <c r="H104" s="91">
        <f>'140°C'!D82</f>
        <v>0.106631374</v>
      </c>
    </row>
    <row r="105" spans="1:8">
      <c r="A105" s="86">
        <f>fossil!A83</f>
        <v>5149164</v>
      </c>
      <c r="B105" s="87">
        <f>fossil!D83</f>
        <v>5.7892570871483667E-2</v>
      </c>
      <c r="G105" s="90">
        <f>'140°C'!A83</f>
        <v>120</v>
      </c>
      <c r="H105" s="91">
        <f>'140°C'!D83</f>
        <v>0.108741791</v>
      </c>
    </row>
    <row r="106" spans="1:8">
      <c r="A106" s="86">
        <f>fossil!A84</f>
        <v>5149164</v>
      </c>
      <c r="B106" s="87">
        <f>fossil!D84</f>
        <v>3.4109594711514014E-2</v>
      </c>
      <c r="G106" s="90">
        <f>'140°C'!A84</f>
        <v>1</v>
      </c>
      <c r="H106" s="91">
        <f>'140°C'!D84</f>
        <v>3.0376515999999999E-2</v>
      </c>
    </row>
    <row r="107" spans="1:8">
      <c r="A107" s="86">
        <f>fossil!A85</f>
        <v>5149164</v>
      </c>
      <c r="B107" s="87">
        <f>fossil!D85</f>
        <v>2.0301651059792543E-2</v>
      </c>
      <c r="G107" s="90">
        <f>'140°C'!A85</f>
        <v>1</v>
      </c>
      <c r="H107" s="91">
        <f>'140°C'!D85</f>
        <v>2.9479591999999999E-2</v>
      </c>
    </row>
    <row r="108" spans="1:8">
      <c r="A108" s="86">
        <f>fossil!A86</f>
        <v>5149164</v>
      </c>
      <c r="B108" s="87">
        <f>fossil!D86</f>
        <v>6.4170783680299812E-2</v>
      </c>
      <c r="G108" s="90">
        <f>'140°C'!A86</f>
        <v>2</v>
      </c>
      <c r="H108" s="91">
        <f>'140°C'!D86</f>
        <v>4.5829814000000003E-2</v>
      </c>
    </row>
    <row r="109" spans="1:8">
      <c r="A109" s="86">
        <f>fossil!A87</f>
        <v>5149164</v>
      </c>
      <c r="B109" s="87">
        <f>fossil!D87</f>
        <v>3.4486779032253244E-2</v>
      </c>
      <c r="G109" s="90">
        <f>'140°C'!A87</f>
        <v>2</v>
      </c>
      <c r="H109" s="91">
        <f>'140°C'!D87</f>
        <v>4.0713977999999998E-2</v>
      </c>
    </row>
    <row r="110" spans="1:8">
      <c r="A110" s="86">
        <f>fossil!A88</f>
        <v>5149164</v>
      </c>
      <c r="B110" s="87">
        <f>fossil!D88</f>
        <v>2.8269741609715893E-2</v>
      </c>
      <c r="G110" s="90">
        <f>'140°C'!A88</f>
        <v>4</v>
      </c>
      <c r="H110" s="91">
        <f>'140°C'!D88</f>
        <v>7.9547138000000003E-2</v>
      </c>
    </row>
    <row r="111" spans="1:8">
      <c r="A111" s="86">
        <f>fossil!A89</f>
        <v>4491264</v>
      </c>
      <c r="B111" s="87">
        <f>fossil!D89</f>
        <v>5.0474421804585071E-2</v>
      </c>
      <c r="G111" s="90">
        <f>'140°C'!A89</f>
        <v>4</v>
      </c>
      <c r="H111" s="91">
        <f>'140°C'!D89</f>
        <v>8.6903771000000005E-2</v>
      </c>
    </row>
    <row r="112" spans="1:8">
      <c r="A112" s="86">
        <f>fossil!A90</f>
        <v>4491264</v>
      </c>
      <c r="B112" s="87">
        <f>fossil!D90</f>
        <v>4.7834752885646752E-2</v>
      </c>
      <c r="G112" s="90">
        <f>'140°C'!A90</f>
        <v>6</v>
      </c>
      <c r="H112" s="91">
        <f>'140°C'!D90</f>
        <v>9.4430569000000006E-2</v>
      </c>
    </row>
    <row r="113" spans="1:11">
      <c r="A113" s="86">
        <f>fossil!A91</f>
        <v>4491264</v>
      </c>
      <c r="B113" s="87">
        <f>fossil!D91</f>
        <v>7.2641631098380705E-2</v>
      </c>
      <c r="G113" s="90">
        <f>'140°C'!A91</f>
        <v>6</v>
      </c>
      <c r="H113" s="91">
        <f>'140°C'!D91</f>
        <v>0.11271793400000001</v>
      </c>
    </row>
    <row r="114" spans="1:11">
      <c r="A114" s="86">
        <f>fossil!A92</f>
        <v>4491264</v>
      </c>
      <c r="B114" s="87">
        <f>fossil!D92</f>
        <v>3.9625715787522199E-2</v>
      </c>
      <c r="G114" s="90">
        <f>'140°C'!A92</f>
        <v>8</v>
      </c>
      <c r="H114" s="91">
        <f>'140°C'!D92</f>
        <v>0.121887749</v>
      </c>
    </row>
    <row r="115" spans="1:11">
      <c r="A115" s="86">
        <f>fossil!A93</f>
        <v>4491264</v>
      </c>
      <c r="B115" s="87">
        <f>fossil!D93</f>
        <v>2.6943325493978244E-2</v>
      </c>
      <c r="G115" s="90">
        <f>'140°C'!A93</f>
        <v>8</v>
      </c>
      <c r="H115" s="91">
        <f>'140°C'!D93</f>
        <v>0.11810761</v>
      </c>
    </row>
    <row r="116" spans="1:11">
      <c r="A116" s="86">
        <f>fossil!A94</f>
        <v>4491264</v>
      </c>
      <c r="B116" s="87">
        <f>fossil!D94</f>
        <v>4.1022205839528092E-2</v>
      </c>
      <c r="G116" s="90">
        <f>'140°C'!A94</f>
        <v>24</v>
      </c>
      <c r="H116" s="91">
        <f>'140°C'!D94</f>
        <v>0.17699383399999999</v>
      </c>
    </row>
    <row r="117" spans="1:11">
      <c r="A117" s="86">
        <f>fossil!A95</f>
        <v>4491264</v>
      </c>
      <c r="B117" s="87">
        <f>fossil!D95</f>
        <v>2.037861042375164E-2</v>
      </c>
      <c r="G117" s="90">
        <f>'140°C'!A95</f>
        <v>24</v>
      </c>
      <c r="H117" s="91">
        <f>'140°C'!D95</f>
        <v>0.20024030600000001</v>
      </c>
    </row>
    <row r="118" spans="1:11">
      <c r="A118" s="86">
        <f>fossil!A96</f>
        <v>4491264</v>
      </c>
      <c r="B118" s="87">
        <f>fossil!D96</f>
        <v>2.65593807717419E-2</v>
      </c>
      <c r="G118" s="90">
        <f>'140°C'!A96</f>
        <v>48</v>
      </c>
      <c r="H118" s="91">
        <f>'140°C'!D96</f>
        <v>0.206606289</v>
      </c>
    </row>
    <row r="119" spans="1:11">
      <c r="A119" s="86">
        <f>fossil!A97</f>
        <v>6464964</v>
      </c>
      <c r="B119" s="87">
        <f>fossil!D97</f>
        <v>5.6586655996531399E-2</v>
      </c>
      <c r="G119" s="90">
        <f>'140°C'!A97</f>
        <v>48</v>
      </c>
      <c r="H119" s="91">
        <f>'140°C'!D97</f>
        <v>0.20844605099999999</v>
      </c>
    </row>
    <row r="120" spans="1:11">
      <c r="A120" s="86">
        <f>fossil!A98</f>
        <v>6464964</v>
      </c>
      <c r="B120" s="87">
        <f>fossil!D98</f>
        <v>5.241227159068642E-2</v>
      </c>
      <c r="G120" s="90">
        <f>'140°C'!A98</f>
        <v>48</v>
      </c>
      <c r="H120" s="91">
        <f>'140°C'!D98</f>
        <v>0.17098301299999999</v>
      </c>
    </row>
    <row r="121" spans="1:11">
      <c r="A121" s="86">
        <f>fossil!A99</f>
        <v>6464964</v>
      </c>
      <c r="B121" s="87">
        <f>fossil!D99</f>
        <v>0.31539520374425983</v>
      </c>
      <c r="G121" s="90">
        <f>'140°C'!A99</f>
        <v>48</v>
      </c>
      <c r="H121" s="91">
        <f>'140°C'!D99</f>
        <v>0.185610996</v>
      </c>
    </row>
    <row r="122" spans="1:11">
      <c r="A122" s="86">
        <f>fossil!A100</f>
        <v>6464964</v>
      </c>
      <c r="B122" s="87">
        <f>fossil!D100</f>
        <v>0.33321900079150768</v>
      </c>
      <c r="G122" s="90">
        <f>'140°C'!A100</f>
        <v>72</v>
      </c>
      <c r="H122" s="91">
        <f>'140°C'!D100</f>
        <v>0.128673921</v>
      </c>
    </row>
    <row r="123" spans="1:11">
      <c r="A123" s="86">
        <f>fossil!A101</f>
        <v>8877264</v>
      </c>
      <c r="B123" s="87">
        <f>fossil!D101</f>
        <v>5.0015829448023366E-2</v>
      </c>
      <c r="G123" s="90">
        <f>'140°C'!A101</f>
        <v>72</v>
      </c>
      <c r="H123" s="91">
        <f>'140°C'!D101</f>
        <v>0.17819427800000001</v>
      </c>
    </row>
    <row r="124" spans="1:11">
      <c r="A124" s="86">
        <f>fossil!A102</f>
        <v>8877264</v>
      </c>
      <c r="B124" s="87">
        <f>fossil!D102</f>
        <v>4.1925155713166185E-2</v>
      </c>
      <c r="G124" s="90">
        <f>'140°C'!A102</f>
        <v>96</v>
      </c>
      <c r="H124" s="91">
        <f>'140°C'!D102</f>
        <v>0.161208503</v>
      </c>
    </row>
    <row r="125" spans="1:11">
      <c r="A125" s="86">
        <f>fossil!A103</f>
        <v>11508864</v>
      </c>
      <c r="B125" s="87">
        <f>fossil!D103</f>
        <v>6.3213958442310425E-2</v>
      </c>
      <c r="G125" s="90">
        <f>'140°C'!A103</f>
        <v>96</v>
      </c>
      <c r="H125" s="91">
        <f>'140°C'!D103</f>
        <v>0.150992827</v>
      </c>
    </row>
    <row r="126" spans="1:11">
      <c r="A126" s="86">
        <f>fossil!A104</f>
        <v>11508864</v>
      </c>
      <c r="B126" s="87">
        <f>fossil!D104</f>
        <v>5.743486814640366E-2</v>
      </c>
      <c r="G126" s="90">
        <f>'140°C'!A104</f>
        <v>120</v>
      </c>
      <c r="H126" s="91">
        <f>'140°C'!D104</f>
        <v>0.14662023900000001</v>
      </c>
    </row>
    <row r="127" spans="1:11">
      <c r="A127" s="86">
        <f>fossil!A105</f>
        <v>11508864</v>
      </c>
      <c r="B127" s="87">
        <f>fossil!D105</f>
        <v>5.8674992572587195E-2</v>
      </c>
      <c r="G127"/>
      <c r="H127"/>
      <c r="I127"/>
      <c r="J127"/>
      <c r="K127"/>
    </row>
    <row r="128" spans="1:11">
      <c r="A128" s="86">
        <f>fossil!A106</f>
        <v>11508864</v>
      </c>
      <c r="B128" s="87">
        <f>fossil!D106</f>
        <v>5.2336053787660257E-2</v>
      </c>
      <c r="G128"/>
      <c r="H128"/>
      <c r="I128"/>
      <c r="J128"/>
      <c r="K128"/>
    </row>
    <row r="129" spans="1:14">
      <c r="A129" s="86">
        <f>fossil!A107</f>
        <v>11508864</v>
      </c>
      <c r="B129" s="87">
        <f>fossil!D107</f>
        <v>4.4665332781607753E-2</v>
      </c>
      <c r="G129"/>
      <c r="H129"/>
      <c r="I129"/>
      <c r="J129"/>
      <c r="K129"/>
    </row>
    <row r="130" spans="1:14">
      <c r="A130" s="86">
        <f>fossil!A108</f>
        <v>11508864</v>
      </c>
      <c r="B130" s="87">
        <f>fossil!D108</f>
        <v>4.6540488548518617E-2</v>
      </c>
      <c r="G130"/>
      <c r="H130"/>
      <c r="I130"/>
      <c r="J130"/>
      <c r="K130"/>
    </row>
    <row r="131" spans="1:14">
      <c r="A131" s="86">
        <f>fossil!A109</f>
        <v>11508864</v>
      </c>
      <c r="B131" s="87">
        <f>fossil!D109</f>
        <v>5.5205013302856307E-2</v>
      </c>
      <c r="G131"/>
      <c r="H131"/>
      <c r="I131"/>
      <c r="J131"/>
      <c r="K131"/>
    </row>
    <row r="132" spans="1:14">
      <c r="A132" s="86">
        <f>fossil!A110</f>
        <v>11508864</v>
      </c>
      <c r="B132" s="87">
        <f>fossil!D110</f>
        <v>4.249946234579724E-2</v>
      </c>
      <c r="G132"/>
      <c r="H132"/>
      <c r="I132"/>
      <c r="J132"/>
      <c r="K132"/>
    </row>
    <row r="133" spans="1:14">
      <c r="A133" s="86">
        <f>fossil!A111</f>
        <v>11508864</v>
      </c>
      <c r="B133" s="87">
        <f>fossil!D111</f>
        <v>4.6046769890437877E-2</v>
      </c>
      <c r="G133"/>
      <c r="H133"/>
      <c r="I133"/>
      <c r="J133"/>
      <c r="K133"/>
    </row>
    <row r="134" spans="1:14">
      <c r="A134" s="86">
        <f>fossil!A112</f>
        <v>10631664</v>
      </c>
      <c r="B134" s="87">
        <f>fossil!D112</f>
        <v>2.6637022387139234E-2</v>
      </c>
      <c r="G134"/>
      <c r="H134"/>
      <c r="I134"/>
      <c r="J134"/>
      <c r="K134"/>
    </row>
    <row r="135" spans="1:14">
      <c r="A135" s="86">
        <f>fossil!A113</f>
        <v>9315864</v>
      </c>
      <c r="B135" s="87">
        <f>fossil!D113</f>
        <v>2.5870249302505702E-2</v>
      </c>
      <c r="G135"/>
      <c r="H135"/>
      <c r="I135"/>
      <c r="J135"/>
      <c r="K135"/>
    </row>
    <row r="136" spans="1:14">
      <c r="A136" s="86">
        <f>fossil!A114</f>
        <v>9315864</v>
      </c>
      <c r="B136" s="87">
        <f>fossil!D114</f>
        <v>2.1251004789244358E-2</v>
      </c>
      <c r="G136"/>
      <c r="H136"/>
      <c r="I136"/>
      <c r="J136"/>
      <c r="K136"/>
    </row>
    <row r="137" spans="1:14">
      <c r="A137" s="86">
        <f>fossil!A115</f>
        <v>9201828</v>
      </c>
      <c r="B137" s="87">
        <f>fossil!D115</f>
        <v>2.0903137398539728E-2</v>
      </c>
      <c r="G137"/>
      <c r="H137"/>
      <c r="I137"/>
      <c r="J137"/>
      <c r="K137"/>
    </row>
    <row r="138" spans="1:14">
      <c r="A138" s="86">
        <f>fossil!A116</f>
        <v>9315864</v>
      </c>
      <c r="B138" s="87">
        <f>fossil!D116</f>
        <v>2.3653456801552591E-2</v>
      </c>
      <c r="G138"/>
      <c r="H138"/>
      <c r="I138"/>
      <c r="J138"/>
      <c r="K138"/>
    </row>
    <row r="139" spans="1:14">
      <c r="A139" s="86">
        <f>fossil!A117</f>
        <v>9315864</v>
      </c>
      <c r="B139" s="87">
        <f>fossil!D117</f>
        <v>2.9195201512239571E-2</v>
      </c>
      <c r="G139"/>
      <c r="H139"/>
      <c r="I139"/>
      <c r="J139"/>
      <c r="K139"/>
    </row>
    <row r="140" spans="1:14">
      <c r="A140" s="86">
        <f>fossil!A118</f>
        <v>9315864</v>
      </c>
      <c r="B140" s="87">
        <f>fossil!D118</f>
        <v>1.787058561942171E-2</v>
      </c>
      <c r="G140"/>
      <c r="H140"/>
      <c r="I140"/>
      <c r="J140"/>
      <c r="K140"/>
    </row>
    <row r="14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>
      <c r="A143"/>
      <c r="B143"/>
      <c r="C143"/>
      <c r="E143"/>
      <c r="F143"/>
      <c r="G143"/>
      <c r="H143"/>
      <c r="I143"/>
      <c r="J143"/>
      <c r="K143"/>
      <c r="L143"/>
      <c r="M143"/>
      <c r="N143"/>
    </row>
    <row r="144" spans="1:14" customFormat="1"/>
    <row r="146" spans="1:28">
      <c r="A146" s="2"/>
    </row>
    <row r="147" spans="1:28">
      <c r="A147" s="41" t="s">
        <v>6</v>
      </c>
    </row>
    <row r="148" spans="1:28">
      <c r="B148" s="22">
        <f>Z4</f>
        <v>1.9999999999999999E-7</v>
      </c>
      <c r="C148"/>
      <c r="D148"/>
      <c r="E148"/>
      <c r="F148"/>
      <c r="G148"/>
      <c r="I148" s="58">
        <f>AA4</f>
        <v>3.7432746991476779E-2</v>
      </c>
      <c r="J148"/>
      <c r="K148"/>
      <c r="L148"/>
      <c r="M148"/>
      <c r="N148"/>
      <c r="O148" s="16"/>
      <c r="P148" s="17">
        <v>1</v>
      </c>
      <c r="Q148"/>
      <c r="R148"/>
      <c r="S148"/>
      <c r="T148"/>
      <c r="U148"/>
      <c r="V148" s="16"/>
      <c r="W148" s="59">
        <f>AC4</f>
        <v>37.369286242520687</v>
      </c>
    </row>
    <row r="149" spans="1:28">
      <c r="A149" s="97" t="s">
        <v>35</v>
      </c>
      <c r="B149" s="97" t="s">
        <v>14</v>
      </c>
      <c r="C149"/>
      <c r="D149"/>
      <c r="E149"/>
      <c r="F149"/>
      <c r="G149"/>
      <c r="H149" s="97" t="s">
        <v>35</v>
      </c>
      <c r="I149" s="98" t="s">
        <v>1</v>
      </c>
      <c r="J149"/>
      <c r="K149"/>
      <c r="L149"/>
      <c r="M149"/>
      <c r="N149"/>
      <c r="O149" s="97" t="s">
        <v>35</v>
      </c>
      <c r="P149" s="97" t="s">
        <v>2</v>
      </c>
      <c r="Q149"/>
      <c r="R149"/>
      <c r="S149"/>
      <c r="T149"/>
      <c r="U149"/>
      <c r="V149" s="97" t="s">
        <v>35</v>
      </c>
      <c r="W149" s="97" t="s">
        <v>3</v>
      </c>
    </row>
    <row r="150" spans="1:28">
      <c r="A150" s="99">
        <f>LOG(A25*B$148)</f>
        <v>0.20412345699788267</v>
      </c>
      <c r="B150" s="100">
        <f t="shared" ref="B150:B213" si="12">B25</f>
        <v>0.22675714159106139</v>
      </c>
      <c r="C150" s="138" t="str">
        <f>fossil!J3</f>
        <v>2895ave</v>
      </c>
      <c r="D150" s="138" t="str">
        <f>fossil!K3</f>
        <v>RKH</v>
      </c>
      <c r="E150" s="138">
        <f>fossil!L3</f>
        <v>1</v>
      </c>
      <c r="F150" s="138" t="str">
        <f>fossil!M3</f>
        <v>H316</v>
      </c>
      <c r="G150" s="138">
        <f>fossil!N3</f>
        <v>0</v>
      </c>
      <c r="H150" s="51">
        <v>-1</v>
      </c>
      <c r="I150" s="106">
        <f t="shared" ref="I150:I187" si="13">D25</f>
        <v>7.4127250000000002E-3</v>
      </c>
      <c r="J150">
        <f>'80°C'!J3</f>
        <v>2588</v>
      </c>
      <c r="K150">
        <f>'80°C'!K3</f>
        <v>0</v>
      </c>
      <c r="L150">
        <f>'80°C'!L3</f>
        <v>0</v>
      </c>
      <c r="M150" t="str">
        <f>'80°C'!M3</f>
        <v>G483</v>
      </c>
      <c r="N150" t="str">
        <f>'80°C'!N3</f>
        <v>NA</v>
      </c>
      <c r="O150" s="51">
        <v>-1</v>
      </c>
      <c r="P150" s="103">
        <f t="shared" ref="P150:P187" si="14">F25</f>
        <v>7.4127250000000002E-3</v>
      </c>
      <c r="Q150">
        <f>'110°C'!J3</f>
        <v>2588</v>
      </c>
      <c r="R150">
        <f>'110°C'!K3</f>
        <v>0</v>
      </c>
      <c r="S150">
        <f>'110°C'!L3</f>
        <v>0</v>
      </c>
      <c r="T150" t="str">
        <f>'110°C'!M3</f>
        <v>G483</v>
      </c>
      <c r="U150" t="str">
        <f>'110°C'!N3</f>
        <v>NA</v>
      </c>
      <c r="V150" s="51">
        <v>-1</v>
      </c>
      <c r="W150" s="104">
        <f t="shared" ref="W150:W213" si="15">H25</f>
        <v>7.4127250000000002E-3</v>
      </c>
      <c r="X150" s="41">
        <f>'140°C'!J3</f>
        <v>2588</v>
      </c>
      <c r="Y150" s="41">
        <f>'140°C'!K3</f>
        <v>0</v>
      </c>
      <c r="Z150" s="41">
        <f>'140°C'!L3</f>
        <v>0</v>
      </c>
      <c r="AA150" s="41" t="str">
        <f>'140°C'!M3</f>
        <v>G483</v>
      </c>
      <c r="AB150" s="41" t="str">
        <f>'140°C'!N3</f>
        <v>NA</v>
      </c>
    </row>
    <row r="151" spans="1:28">
      <c r="A151" s="99">
        <f t="shared" ref="A151:A214" si="16">LOG(A26*B$148)</f>
        <v>0.20412345699788267</v>
      </c>
      <c r="B151" s="100">
        <f t="shared" si="12"/>
        <v>0.14260181642589875</v>
      </c>
      <c r="C151" s="138">
        <f>fossil!J4</f>
        <v>3960</v>
      </c>
      <c r="D151" s="138" t="str">
        <f>fossil!K4</f>
        <v>RKH</v>
      </c>
      <c r="E151" s="138">
        <f>fossil!L4</f>
        <v>1</v>
      </c>
      <c r="F151" s="138" t="str">
        <f>fossil!M4</f>
        <v>G483</v>
      </c>
      <c r="G151" s="138">
        <f>fossil!N4</f>
        <v>0</v>
      </c>
      <c r="H151" s="51">
        <v>-1</v>
      </c>
      <c r="I151" s="106">
        <f t="shared" si="13"/>
        <v>8.1740719999999992E-3</v>
      </c>
      <c r="J151">
        <f>'80°C'!J4</f>
        <v>2588</v>
      </c>
      <c r="K151">
        <f>'80°C'!K4</f>
        <v>0</v>
      </c>
      <c r="L151">
        <f>'80°C'!L4</f>
        <v>0</v>
      </c>
      <c r="M151" t="str">
        <f>'80°C'!M4</f>
        <v>G483</v>
      </c>
      <c r="N151" t="str">
        <f>'80°C'!N4</f>
        <v>NA</v>
      </c>
      <c r="O151" s="51">
        <v>-1</v>
      </c>
      <c r="P151" s="103">
        <f t="shared" si="14"/>
        <v>8.1740719999999992E-3</v>
      </c>
      <c r="Q151">
        <f>'110°C'!J4</f>
        <v>2588</v>
      </c>
      <c r="R151">
        <f>'110°C'!K4</f>
        <v>0</v>
      </c>
      <c r="S151">
        <f>'110°C'!L4</f>
        <v>0</v>
      </c>
      <c r="T151" t="str">
        <f>'110°C'!M4</f>
        <v>G483</v>
      </c>
      <c r="U151" t="str">
        <f>'110°C'!N4</f>
        <v>NA</v>
      </c>
      <c r="V151" s="51">
        <v>-1</v>
      </c>
      <c r="W151" s="104">
        <f t="shared" si="15"/>
        <v>8.1740719999999992E-3</v>
      </c>
      <c r="X151" s="41">
        <f>'140°C'!J4</f>
        <v>2588</v>
      </c>
      <c r="Y151" s="41">
        <f>'140°C'!K4</f>
        <v>0</v>
      </c>
      <c r="Z151" s="41">
        <f>'140°C'!L4</f>
        <v>0</v>
      </c>
      <c r="AA151" s="41" t="str">
        <f>'140°C'!M4</f>
        <v>G483</v>
      </c>
      <c r="AB151" s="41" t="str">
        <f>'140°C'!N4</f>
        <v>NA</v>
      </c>
    </row>
    <row r="152" spans="1:28">
      <c r="A152" s="99">
        <f t="shared" si="16"/>
        <v>0.20412345699788267</v>
      </c>
      <c r="B152" s="100">
        <f t="shared" si="12"/>
        <v>1.1037050068990185E-2</v>
      </c>
      <c r="C152">
        <f>fossil!J5</f>
        <v>3961</v>
      </c>
      <c r="D152" t="str">
        <f>fossil!K5</f>
        <v>RKH</v>
      </c>
      <c r="E152">
        <f>fossil!L5</f>
        <v>1</v>
      </c>
      <c r="F152" t="str">
        <f>fossil!M5</f>
        <v>G483</v>
      </c>
      <c r="G152">
        <f>fossil!N5</f>
        <v>0</v>
      </c>
      <c r="H152" s="51">
        <v>-1</v>
      </c>
      <c r="I152" s="106">
        <f t="shared" si="13"/>
        <v>8.3530949999999996E-3</v>
      </c>
      <c r="J152">
        <f>'80°C'!J5</f>
        <v>2588</v>
      </c>
      <c r="K152">
        <f>'80°C'!K5</f>
        <v>0</v>
      </c>
      <c r="L152">
        <f>'80°C'!L5</f>
        <v>0</v>
      </c>
      <c r="M152" t="str">
        <f>'80°C'!M5</f>
        <v>H391</v>
      </c>
      <c r="N152" t="str">
        <f>'80°C'!N5</f>
        <v>nh4 contam</v>
      </c>
      <c r="O152" s="51">
        <v>-1</v>
      </c>
      <c r="P152" s="103">
        <f t="shared" si="14"/>
        <v>8.3530949999999996E-3</v>
      </c>
      <c r="Q152">
        <f>'110°C'!J5</f>
        <v>2588</v>
      </c>
      <c r="R152">
        <f>'110°C'!K5</f>
        <v>0</v>
      </c>
      <c r="S152">
        <f>'110°C'!L5</f>
        <v>0</v>
      </c>
      <c r="T152" t="str">
        <f>'110°C'!M5</f>
        <v>H391</v>
      </c>
      <c r="U152" t="str">
        <f>'110°C'!N5</f>
        <v>nh4 contam</v>
      </c>
      <c r="V152" s="51">
        <v>-1</v>
      </c>
      <c r="W152" s="104">
        <f t="shared" si="15"/>
        <v>8.3530949999999996E-3</v>
      </c>
      <c r="X152" s="41">
        <f>'140°C'!J5</f>
        <v>2588</v>
      </c>
      <c r="Y152" s="41">
        <f>'140°C'!K5</f>
        <v>0</v>
      </c>
      <c r="Z152" s="41">
        <f>'140°C'!L5</f>
        <v>0</v>
      </c>
      <c r="AA152" s="41" t="str">
        <f>'140°C'!M5</f>
        <v>H391</v>
      </c>
      <c r="AB152" s="41" t="str">
        <f>'140°C'!N5</f>
        <v>nh4 contam</v>
      </c>
    </row>
    <row r="153" spans="1:28">
      <c r="A153" s="99">
        <f t="shared" si="16"/>
        <v>9.6608612306322825E-2</v>
      </c>
      <c r="B153" s="100">
        <f t="shared" si="12"/>
        <v>2.3776849750242267E-2</v>
      </c>
      <c r="C153" t="str">
        <f>fossil!J6</f>
        <v>2896ave</v>
      </c>
      <c r="D153" t="str">
        <f>fossil!K6</f>
        <v>RKH</v>
      </c>
      <c r="E153">
        <f>fossil!L6</f>
        <v>2</v>
      </c>
      <c r="F153" t="str">
        <f>fossil!M6</f>
        <v>H316</v>
      </c>
      <c r="G153">
        <f>fossil!N6</f>
        <v>0</v>
      </c>
      <c r="H153" s="51">
        <v>-1</v>
      </c>
      <c r="I153" s="106">
        <f t="shared" si="13"/>
        <v>8.8133550000000001E-3</v>
      </c>
      <c r="J153">
        <f>'80°C'!J6</f>
        <v>2588</v>
      </c>
      <c r="K153">
        <f>'80°C'!K6</f>
        <v>0</v>
      </c>
      <c r="L153">
        <f>'80°C'!L6</f>
        <v>0</v>
      </c>
      <c r="M153" t="str">
        <f>'80°C'!M6</f>
        <v>H391</v>
      </c>
      <c r="N153" t="str">
        <f>'80°C'!N6</f>
        <v>nh4 contam</v>
      </c>
      <c r="O153" s="51">
        <v>-1</v>
      </c>
      <c r="P153" s="103">
        <f t="shared" si="14"/>
        <v>8.8133550000000001E-3</v>
      </c>
      <c r="Q153">
        <f>'110°C'!J6</f>
        <v>2588</v>
      </c>
      <c r="R153">
        <f>'110°C'!K6</f>
        <v>0</v>
      </c>
      <c r="S153">
        <f>'110°C'!L6</f>
        <v>0</v>
      </c>
      <c r="T153" t="str">
        <f>'110°C'!M6</f>
        <v>H391</v>
      </c>
      <c r="U153" t="str">
        <f>'110°C'!N6</f>
        <v>nh4 contam</v>
      </c>
      <c r="V153" s="51">
        <v>-1</v>
      </c>
      <c r="W153" s="104">
        <f t="shared" si="15"/>
        <v>8.8133550000000001E-3</v>
      </c>
      <c r="X153" s="41">
        <f>'140°C'!J6</f>
        <v>2588</v>
      </c>
      <c r="Y153" s="41">
        <f>'140°C'!K6</f>
        <v>0</v>
      </c>
      <c r="Z153" s="41">
        <f>'140°C'!L6</f>
        <v>0</v>
      </c>
      <c r="AA153" s="41" t="str">
        <f>'140°C'!M6</f>
        <v>H391</v>
      </c>
      <c r="AB153" s="41" t="str">
        <f>'140°C'!N6</f>
        <v>nh4 contam</v>
      </c>
    </row>
    <row r="154" spans="1:28">
      <c r="A154" s="99">
        <f t="shared" si="16"/>
        <v>9.6608612306322825E-2</v>
      </c>
      <c r="B154" s="100">
        <f t="shared" si="12"/>
        <v>9.8349860889019453E-2</v>
      </c>
      <c r="C154" s="138" t="str">
        <f>fossil!J7</f>
        <v>2897ave</v>
      </c>
      <c r="D154" s="138" t="str">
        <f>fossil!K7</f>
        <v>RKH</v>
      </c>
      <c r="E154" s="138">
        <f>fossil!L7</f>
        <v>2</v>
      </c>
      <c r="F154" s="138" t="str">
        <f>fossil!M7</f>
        <v>H316</v>
      </c>
      <c r="G154" s="138">
        <f>fossil!N7</f>
        <v>0</v>
      </c>
      <c r="H154" s="51">
        <v>-1</v>
      </c>
      <c r="I154" s="106">
        <f t="shared" si="13"/>
        <v>5.7913890000000001E-3</v>
      </c>
      <c r="J154">
        <f>'80°C'!J7</f>
        <v>2589</v>
      </c>
      <c r="K154">
        <f>'80°C'!K7</f>
        <v>0</v>
      </c>
      <c r="L154">
        <f>'80°C'!L7</f>
        <v>0</v>
      </c>
      <c r="M154" t="str">
        <f>'80°C'!M7</f>
        <v>H402</v>
      </c>
      <c r="N154" t="str">
        <f>'80°C'!N7</f>
        <v>NA</v>
      </c>
      <c r="O154" s="51">
        <v>-1</v>
      </c>
      <c r="P154" s="103">
        <f t="shared" si="14"/>
        <v>5.7913890000000001E-3</v>
      </c>
      <c r="Q154">
        <f>'110°C'!J7</f>
        <v>2589</v>
      </c>
      <c r="R154">
        <f>'110°C'!K7</f>
        <v>0</v>
      </c>
      <c r="S154">
        <f>'110°C'!L7</f>
        <v>0</v>
      </c>
      <c r="T154" t="str">
        <f>'110°C'!M7</f>
        <v>H402</v>
      </c>
      <c r="U154" t="str">
        <f>'110°C'!N7</f>
        <v>NA</v>
      </c>
      <c r="V154" s="51">
        <v>-1</v>
      </c>
      <c r="W154" s="104">
        <f t="shared" si="15"/>
        <v>5.7913890000000001E-3</v>
      </c>
      <c r="X154" s="41">
        <f>'140°C'!J7</f>
        <v>2589</v>
      </c>
      <c r="Y154" s="41">
        <f>'140°C'!K7</f>
        <v>0</v>
      </c>
      <c r="Z154" s="41">
        <f>'140°C'!L7</f>
        <v>0</v>
      </c>
      <c r="AA154" s="41" t="str">
        <f>'140°C'!M7</f>
        <v>H402</v>
      </c>
      <c r="AB154" s="41" t="str">
        <f>'140°C'!N7</f>
        <v>NA</v>
      </c>
    </row>
    <row r="155" spans="1:28">
      <c r="A155" s="99">
        <f t="shared" si="16"/>
        <v>9.6608612306322825E-2</v>
      </c>
      <c r="B155" s="100">
        <f t="shared" si="12"/>
        <v>0.10365197676414552</v>
      </c>
      <c r="C155" s="138" t="str">
        <f>fossil!J8</f>
        <v>2898ave</v>
      </c>
      <c r="D155" s="138" t="str">
        <f>fossil!K8</f>
        <v>RKH</v>
      </c>
      <c r="E155" s="138">
        <f>fossil!L8</f>
        <v>2</v>
      </c>
      <c r="F155" s="138" t="str">
        <f>fossil!M8</f>
        <v>H316</v>
      </c>
      <c r="G155" s="138">
        <f>fossil!N8</f>
        <v>0</v>
      </c>
      <c r="H155" s="51">
        <v>-1</v>
      </c>
      <c r="I155" s="106">
        <f t="shared" si="13"/>
        <v>5.6195409999999996E-3</v>
      </c>
      <c r="J155">
        <f>'80°C'!J8</f>
        <v>2589</v>
      </c>
      <c r="K155">
        <f>'80°C'!K8</f>
        <v>0</v>
      </c>
      <c r="L155">
        <f>'80°C'!L8</f>
        <v>0</v>
      </c>
      <c r="M155" t="str">
        <f>'80°C'!M8</f>
        <v>H402</v>
      </c>
      <c r="N155" t="str">
        <f>'80°C'!N8</f>
        <v>NA</v>
      </c>
      <c r="O155" s="51">
        <v>-1</v>
      </c>
      <c r="P155" s="103">
        <f t="shared" si="14"/>
        <v>5.6195409999999996E-3</v>
      </c>
      <c r="Q155">
        <f>'110°C'!J8</f>
        <v>2589</v>
      </c>
      <c r="R155">
        <f>'110°C'!K8</f>
        <v>0</v>
      </c>
      <c r="S155">
        <f>'110°C'!L8</f>
        <v>0</v>
      </c>
      <c r="T155" t="str">
        <f>'110°C'!M8</f>
        <v>H402</v>
      </c>
      <c r="U155" t="str">
        <f>'110°C'!N8</f>
        <v>NA</v>
      </c>
      <c r="V155" s="51">
        <v>-1</v>
      </c>
      <c r="W155" s="104">
        <f t="shared" si="15"/>
        <v>5.6195409999999996E-3</v>
      </c>
      <c r="X155" s="41">
        <f>'140°C'!J8</f>
        <v>2589</v>
      </c>
      <c r="Y155" s="41">
        <f>'140°C'!K8</f>
        <v>0</v>
      </c>
      <c r="Z155" s="41">
        <f>'140°C'!L8</f>
        <v>0</v>
      </c>
      <c r="AA155" s="41" t="str">
        <f>'140°C'!M8</f>
        <v>H402</v>
      </c>
      <c r="AB155" s="41" t="str">
        <f>'140°C'!N8</f>
        <v>NA</v>
      </c>
    </row>
    <row r="156" spans="1:28">
      <c r="A156" s="99">
        <f t="shared" si="16"/>
        <v>9.6608612306322825E-2</v>
      </c>
      <c r="B156" s="100">
        <f t="shared" si="12"/>
        <v>0.11132106997417771</v>
      </c>
      <c r="C156" s="138" t="str">
        <f>fossil!J9</f>
        <v>2899ave</v>
      </c>
      <c r="D156" s="138" t="str">
        <f>fossil!K9</f>
        <v>RKH</v>
      </c>
      <c r="E156" s="138">
        <f>fossil!L9</f>
        <v>2</v>
      </c>
      <c r="F156" s="138" t="str">
        <f>fossil!M9</f>
        <v>H316</v>
      </c>
      <c r="G156" s="138">
        <f>fossil!N9</f>
        <v>0</v>
      </c>
      <c r="H156" s="51">
        <v>-1</v>
      </c>
      <c r="I156" s="106">
        <f t="shared" si="13"/>
        <v>8.1445619999999993E-3</v>
      </c>
      <c r="J156">
        <f>'80°C'!J9</f>
        <v>4126</v>
      </c>
      <c r="K156">
        <f>'80°C'!K9</f>
        <v>0</v>
      </c>
      <c r="L156">
        <f>'80°C'!L9</f>
        <v>0</v>
      </c>
      <c r="M156" t="str">
        <f>'80°C'!M9</f>
        <v>G483</v>
      </c>
      <c r="N156" t="str">
        <f>'80°C'!N9</f>
        <v>NA</v>
      </c>
      <c r="O156" s="51">
        <v>-1</v>
      </c>
      <c r="P156" s="103">
        <f t="shared" si="14"/>
        <v>8.1445619999999993E-3</v>
      </c>
      <c r="Q156">
        <f>'110°C'!J9</f>
        <v>4126</v>
      </c>
      <c r="R156">
        <f>'110°C'!K9</f>
        <v>0</v>
      </c>
      <c r="S156">
        <f>'110°C'!L9</f>
        <v>0</v>
      </c>
      <c r="T156" t="str">
        <f>'110°C'!M9</f>
        <v>G483</v>
      </c>
      <c r="U156" t="str">
        <f>'110°C'!N9</f>
        <v>NA</v>
      </c>
      <c r="V156" s="51">
        <v>-1</v>
      </c>
      <c r="W156" s="104">
        <f t="shared" si="15"/>
        <v>8.1445619999999993E-3</v>
      </c>
      <c r="X156" s="41">
        <f>'140°C'!J9</f>
        <v>4126</v>
      </c>
      <c r="Y156" s="41">
        <f>'140°C'!K9</f>
        <v>0</v>
      </c>
      <c r="Z156" s="41">
        <f>'140°C'!L9</f>
        <v>0</v>
      </c>
      <c r="AA156" s="41" t="str">
        <f>'140°C'!M9</f>
        <v>G483</v>
      </c>
      <c r="AB156" s="41" t="str">
        <f>'140°C'!N9</f>
        <v>NA</v>
      </c>
    </row>
    <row r="157" spans="1:28">
      <c r="A157" s="99">
        <f t="shared" si="16"/>
        <v>9.6608612306322825E-2</v>
      </c>
      <c r="B157" s="100">
        <f t="shared" si="12"/>
        <v>0.12861381532622246</v>
      </c>
      <c r="C157" s="138" t="str">
        <f>fossil!J10</f>
        <v>2901ave</v>
      </c>
      <c r="D157" s="138" t="str">
        <f>fossil!K10</f>
        <v>RKH</v>
      </c>
      <c r="E157" s="138">
        <f>fossil!L10</f>
        <v>2</v>
      </c>
      <c r="F157" s="138" t="str">
        <f>fossil!M10</f>
        <v>H316</v>
      </c>
      <c r="G157" s="138">
        <f>fossil!N10</f>
        <v>0</v>
      </c>
      <c r="H157" s="51">
        <v>-1</v>
      </c>
      <c r="I157" s="106">
        <f t="shared" si="13"/>
        <v>8.6416440000000004E-3</v>
      </c>
      <c r="J157">
        <f>'80°C'!J10</f>
        <v>4126</v>
      </c>
      <c r="K157">
        <f>'80°C'!K10</f>
        <v>0</v>
      </c>
      <c r="L157">
        <f>'80°C'!L10</f>
        <v>0</v>
      </c>
      <c r="M157" t="str">
        <f>'80°C'!M10</f>
        <v>G483</v>
      </c>
      <c r="N157" t="str">
        <f>'80°C'!N10</f>
        <v>NA</v>
      </c>
      <c r="O157" s="51">
        <v>-1</v>
      </c>
      <c r="P157" s="103">
        <f t="shared" si="14"/>
        <v>8.6416440000000004E-3</v>
      </c>
      <c r="Q157">
        <f>'110°C'!J10</f>
        <v>4126</v>
      </c>
      <c r="R157">
        <f>'110°C'!K10</f>
        <v>0</v>
      </c>
      <c r="S157">
        <f>'110°C'!L10</f>
        <v>0</v>
      </c>
      <c r="T157" t="str">
        <f>'110°C'!M10</f>
        <v>G483</v>
      </c>
      <c r="U157" t="str">
        <f>'110°C'!N10</f>
        <v>NA</v>
      </c>
      <c r="V157" s="51">
        <v>-1</v>
      </c>
      <c r="W157" s="104">
        <f t="shared" si="15"/>
        <v>8.6416440000000004E-3</v>
      </c>
      <c r="X157" s="41">
        <f>'140°C'!J10</f>
        <v>4126</v>
      </c>
      <c r="Y157" s="41">
        <f>'140°C'!K10</f>
        <v>0</v>
      </c>
      <c r="Z157" s="41">
        <f>'140°C'!L10</f>
        <v>0</v>
      </c>
      <c r="AA157" s="41" t="str">
        <f>'140°C'!M10</f>
        <v>G483</v>
      </c>
      <c r="AB157" s="41" t="str">
        <f>'140°C'!N10</f>
        <v>NA</v>
      </c>
    </row>
    <row r="158" spans="1:28">
      <c r="A158" s="99">
        <f t="shared" si="16"/>
        <v>9.6608612306322825E-2</v>
      </c>
      <c r="B158" s="100">
        <f t="shared" si="12"/>
        <v>0.10127954514463113</v>
      </c>
      <c r="C158" s="138">
        <f>fossil!J11</f>
        <v>3962</v>
      </c>
      <c r="D158" s="138" t="str">
        <f>fossil!K11</f>
        <v>RKH</v>
      </c>
      <c r="E158" s="138">
        <f>fossil!L11</f>
        <v>2</v>
      </c>
      <c r="F158" s="138" t="str">
        <f>fossil!M11</f>
        <v>G483</v>
      </c>
      <c r="G158" s="138">
        <f>fossil!N11</f>
        <v>0</v>
      </c>
      <c r="H158" s="51">
        <v>-1</v>
      </c>
      <c r="I158" s="106">
        <f t="shared" si="13"/>
        <v>9.0134740000000005E-3</v>
      </c>
      <c r="J158">
        <f>'80°C'!J11</f>
        <v>4126</v>
      </c>
      <c r="K158">
        <f>'80°C'!K11</f>
        <v>0</v>
      </c>
      <c r="L158">
        <f>'80°C'!L11</f>
        <v>0</v>
      </c>
      <c r="M158" t="str">
        <f>'80°C'!M11</f>
        <v>H398</v>
      </c>
      <c r="N158" t="str">
        <f>'80°C'!N11</f>
        <v>NA</v>
      </c>
      <c r="O158" s="51">
        <v>-1</v>
      </c>
      <c r="P158" s="103">
        <f t="shared" si="14"/>
        <v>9.0134740000000005E-3</v>
      </c>
      <c r="Q158">
        <f>'110°C'!J11</f>
        <v>4126</v>
      </c>
      <c r="R158">
        <f>'110°C'!K11</f>
        <v>0</v>
      </c>
      <c r="S158">
        <f>'110°C'!L11</f>
        <v>0</v>
      </c>
      <c r="T158" t="str">
        <f>'110°C'!M11</f>
        <v>H398</v>
      </c>
      <c r="U158" t="str">
        <f>'110°C'!N11</f>
        <v>NA</v>
      </c>
      <c r="V158" s="51">
        <v>-1</v>
      </c>
      <c r="W158" s="104">
        <f t="shared" si="15"/>
        <v>9.0134740000000005E-3</v>
      </c>
      <c r="X158" s="41">
        <f>'140°C'!J11</f>
        <v>4126</v>
      </c>
      <c r="Y158" s="41">
        <f>'140°C'!K11</f>
        <v>0</v>
      </c>
      <c r="Z158" s="41">
        <f>'140°C'!L11</f>
        <v>0</v>
      </c>
      <c r="AA158" s="41" t="str">
        <f>'140°C'!M11</f>
        <v>H398</v>
      </c>
      <c r="AB158" s="41" t="str">
        <f>'140°C'!N11</f>
        <v>NA</v>
      </c>
    </row>
    <row r="159" spans="1:28">
      <c r="A159" s="99">
        <f t="shared" si="16"/>
        <v>9.6608612306322825E-2</v>
      </c>
      <c r="B159" s="100">
        <f t="shared" si="12"/>
        <v>0.10611443842326325</v>
      </c>
      <c r="C159" s="138">
        <f>fossil!J12</f>
        <v>3963</v>
      </c>
      <c r="D159" s="138" t="str">
        <f>fossil!K12</f>
        <v>RKH</v>
      </c>
      <c r="E159" s="138">
        <f>fossil!L12</f>
        <v>2</v>
      </c>
      <c r="F159" s="138" t="str">
        <f>fossil!M12</f>
        <v>G483</v>
      </c>
      <c r="G159" s="138">
        <f>fossil!N12</f>
        <v>0</v>
      </c>
      <c r="H159" s="51">
        <v>-1</v>
      </c>
      <c r="I159" s="106">
        <f t="shared" si="13"/>
        <v>1.0817601E-2</v>
      </c>
      <c r="J159">
        <f>'80°C'!J12</f>
        <v>4126</v>
      </c>
      <c r="K159">
        <f>'80°C'!K12</f>
        <v>0</v>
      </c>
      <c r="L159">
        <f>'80°C'!L12</f>
        <v>0</v>
      </c>
      <c r="M159" t="str">
        <f>'80°C'!M12</f>
        <v>H398</v>
      </c>
      <c r="N159" t="str">
        <f>'80°C'!N12</f>
        <v>NA</v>
      </c>
      <c r="O159" s="51">
        <v>-1</v>
      </c>
      <c r="P159" s="103">
        <f t="shared" si="14"/>
        <v>1.0817601E-2</v>
      </c>
      <c r="Q159">
        <f>'110°C'!J12</f>
        <v>4126</v>
      </c>
      <c r="R159">
        <f>'110°C'!K12</f>
        <v>0</v>
      </c>
      <c r="S159">
        <f>'110°C'!L12</f>
        <v>0</v>
      </c>
      <c r="T159" t="str">
        <f>'110°C'!M12</f>
        <v>H398</v>
      </c>
      <c r="U159" t="str">
        <f>'110°C'!N12</f>
        <v>NA</v>
      </c>
      <c r="V159" s="51">
        <v>-1</v>
      </c>
      <c r="W159" s="104">
        <f t="shared" si="15"/>
        <v>1.0817601E-2</v>
      </c>
      <c r="X159" s="41">
        <f>'140°C'!J12</f>
        <v>4126</v>
      </c>
      <c r="Y159" s="41">
        <f>'140°C'!K12</f>
        <v>0</v>
      </c>
      <c r="Z159" s="41">
        <f>'140°C'!L12</f>
        <v>0</v>
      </c>
      <c r="AA159" s="41" t="str">
        <f>'140°C'!M12</f>
        <v>H398</v>
      </c>
      <c r="AB159" s="41" t="str">
        <f>'140°C'!N12</f>
        <v>NA</v>
      </c>
    </row>
    <row r="160" spans="1:28">
      <c r="A160" s="99">
        <f t="shared" si="16"/>
        <v>9.6608612306322825E-2</v>
      </c>
      <c r="B160" s="100">
        <f t="shared" si="12"/>
        <v>0.10172933991357919</v>
      </c>
      <c r="C160" s="138">
        <f>fossil!J13</f>
        <v>3964</v>
      </c>
      <c r="D160" s="138" t="str">
        <f>fossil!K13</f>
        <v>RKH</v>
      </c>
      <c r="E160" s="138">
        <f>fossil!L13</f>
        <v>2</v>
      </c>
      <c r="F160" s="138" t="str">
        <f>fossil!M13</f>
        <v>G483</v>
      </c>
      <c r="G160" s="138">
        <f>fossil!N13</f>
        <v>0</v>
      </c>
      <c r="H160" s="51">
        <v>-1</v>
      </c>
      <c r="I160" s="106">
        <f t="shared" si="13"/>
        <v>8.7111329999999994E-3</v>
      </c>
      <c r="J160">
        <f>'80°C'!J13</f>
        <v>4129</v>
      </c>
      <c r="K160">
        <f>'80°C'!K13</f>
        <v>0</v>
      </c>
      <c r="L160">
        <f>'80°C'!L13</f>
        <v>0</v>
      </c>
      <c r="M160" t="str">
        <f>'80°C'!M13</f>
        <v>G483</v>
      </c>
      <c r="N160" t="str">
        <f>'80°C'!N13</f>
        <v>NA</v>
      </c>
      <c r="O160" s="51">
        <v>-1</v>
      </c>
      <c r="P160" s="103">
        <f t="shared" si="14"/>
        <v>8.7111329999999994E-3</v>
      </c>
      <c r="Q160">
        <f>'110°C'!J13</f>
        <v>4129</v>
      </c>
      <c r="R160">
        <f>'110°C'!K13</f>
        <v>0</v>
      </c>
      <c r="S160">
        <f>'110°C'!L13</f>
        <v>0</v>
      </c>
      <c r="T160" t="str">
        <f>'110°C'!M13</f>
        <v>G483</v>
      </c>
      <c r="U160" t="str">
        <f>'110°C'!N13</f>
        <v>NA</v>
      </c>
      <c r="V160" s="51">
        <v>-1</v>
      </c>
      <c r="W160" s="104">
        <f t="shared" si="15"/>
        <v>8.7111329999999994E-3</v>
      </c>
      <c r="X160" s="41">
        <f>'140°C'!J13</f>
        <v>4129</v>
      </c>
      <c r="Y160" s="41">
        <f>'140°C'!K13</f>
        <v>0</v>
      </c>
      <c r="Z160" s="41">
        <f>'140°C'!L13</f>
        <v>0</v>
      </c>
      <c r="AA160" s="41" t="str">
        <f>'140°C'!M13</f>
        <v>G483</v>
      </c>
      <c r="AB160" s="41" t="str">
        <f>'140°C'!N13</f>
        <v>NA</v>
      </c>
    </row>
    <row r="161" spans="1:28">
      <c r="A161" s="99">
        <f t="shared" si="16"/>
        <v>9.6608612306322825E-2</v>
      </c>
      <c r="B161" s="100">
        <f t="shared" si="12"/>
        <v>3.6632173431083027E-2</v>
      </c>
      <c r="C161">
        <f>fossil!J14</f>
        <v>3965</v>
      </c>
      <c r="D161" t="str">
        <f>fossil!K14</f>
        <v>RKH</v>
      </c>
      <c r="E161">
        <f>fossil!L14</f>
        <v>2</v>
      </c>
      <c r="F161" t="str">
        <f>fossil!M14</f>
        <v>G483</v>
      </c>
      <c r="G161">
        <f>fossil!N14</f>
        <v>0</v>
      </c>
      <c r="H161" s="51">
        <v>-1</v>
      </c>
      <c r="I161" s="106">
        <f t="shared" si="13"/>
        <v>8.0900009999999994E-3</v>
      </c>
      <c r="J161">
        <f>'80°C'!J14</f>
        <v>4129</v>
      </c>
      <c r="K161">
        <f>'80°C'!K14</f>
        <v>0</v>
      </c>
      <c r="L161">
        <f>'80°C'!L14</f>
        <v>0</v>
      </c>
      <c r="M161" t="str">
        <f>'80°C'!M14</f>
        <v>G483</v>
      </c>
      <c r="N161" t="str">
        <f>'80°C'!N14</f>
        <v>NA</v>
      </c>
      <c r="O161" s="51">
        <v>-1</v>
      </c>
      <c r="P161" s="103">
        <f t="shared" si="14"/>
        <v>8.0900009999999994E-3</v>
      </c>
      <c r="Q161">
        <f>'110°C'!J14</f>
        <v>4129</v>
      </c>
      <c r="R161">
        <f>'110°C'!K14</f>
        <v>0</v>
      </c>
      <c r="S161">
        <f>'110°C'!L14</f>
        <v>0</v>
      </c>
      <c r="T161" t="str">
        <f>'110°C'!M14</f>
        <v>G483</v>
      </c>
      <c r="U161" t="str">
        <f>'110°C'!N14</f>
        <v>NA</v>
      </c>
      <c r="V161" s="51">
        <v>-1</v>
      </c>
      <c r="W161" s="104">
        <f t="shared" si="15"/>
        <v>8.0900009999999994E-3</v>
      </c>
      <c r="X161" s="41">
        <f>'140°C'!J14</f>
        <v>4129</v>
      </c>
      <c r="Y161" s="41">
        <f>'140°C'!K14</f>
        <v>0</v>
      </c>
      <c r="Z161" s="41">
        <f>'140°C'!L14</f>
        <v>0</v>
      </c>
      <c r="AA161" s="41" t="str">
        <f>'140°C'!M14</f>
        <v>G483</v>
      </c>
      <c r="AB161" s="41" t="str">
        <f>'140°C'!N14</f>
        <v>NA</v>
      </c>
    </row>
    <row r="162" spans="1:28">
      <c r="A162" s="99">
        <f t="shared" si="16"/>
        <v>-4.6601420354702786E-2</v>
      </c>
      <c r="B162" s="100">
        <f t="shared" si="12"/>
        <v>2.3526519233551986E-2</v>
      </c>
      <c r="C162" t="str">
        <f>fossil!J15</f>
        <v>2902ave</v>
      </c>
      <c r="D162" t="str">
        <f>fossil!K15</f>
        <v>RKH</v>
      </c>
      <c r="E162">
        <f>fossil!L15</f>
        <v>3</v>
      </c>
      <c r="F162" t="str">
        <f>fossil!M15</f>
        <v>H316</v>
      </c>
      <c r="G162">
        <f>fossil!N15</f>
        <v>0</v>
      </c>
      <c r="H162" s="51">
        <v>-1</v>
      </c>
      <c r="I162" s="106">
        <f t="shared" si="13"/>
        <v>1.0073738E-2</v>
      </c>
      <c r="J162">
        <f>'80°C'!J15</f>
        <v>4129</v>
      </c>
      <c r="K162">
        <f>'80°C'!K15</f>
        <v>0</v>
      </c>
      <c r="L162">
        <f>'80°C'!L15</f>
        <v>0</v>
      </c>
      <c r="M162" t="str">
        <f>'80°C'!M15</f>
        <v>H429</v>
      </c>
      <c r="N162" t="str">
        <f>'80°C'!N15</f>
        <v>NA</v>
      </c>
      <c r="O162" s="51">
        <v>-1</v>
      </c>
      <c r="P162" s="103">
        <f t="shared" si="14"/>
        <v>1.0073738E-2</v>
      </c>
      <c r="Q162">
        <f>'110°C'!J15</f>
        <v>4129</v>
      </c>
      <c r="R162">
        <f>'110°C'!K15</f>
        <v>0</v>
      </c>
      <c r="S162">
        <f>'110°C'!L15</f>
        <v>0</v>
      </c>
      <c r="T162" t="str">
        <f>'110°C'!M15</f>
        <v>H429</v>
      </c>
      <c r="U162" t="str">
        <f>'110°C'!N15</f>
        <v>NA</v>
      </c>
      <c r="V162" s="51">
        <v>-1</v>
      </c>
      <c r="W162" s="104">
        <f t="shared" si="15"/>
        <v>1.0073738E-2</v>
      </c>
      <c r="X162" s="41">
        <f>'140°C'!J15</f>
        <v>4129</v>
      </c>
      <c r="Y162" s="41">
        <f>'140°C'!K15</f>
        <v>0</v>
      </c>
      <c r="Z162" s="41">
        <f>'140°C'!L15</f>
        <v>0</v>
      </c>
      <c r="AA162" s="41" t="str">
        <f>'140°C'!M15</f>
        <v>H429</v>
      </c>
      <c r="AB162" s="41" t="str">
        <f>'140°C'!N15</f>
        <v>NA</v>
      </c>
    </row>
    <row r="163" spans="1:28">
      <c r="A163" s="99">
        <f t="shared" si="16"/>
        <v>-4.6601420354702786E-2</v>
      </c>
      <c r="B163" s="100">
        <f t="shared" si="12"/>
        <v>2.8604013810938245E-2</v>
      </c>
      <c r="C163" t="str">
        <f>fossil!J16</f>
        <v>2303ave</v>
      </c>
      <c r="D163" t="str">
        <f>fossil!K16</f>
        <v>RKH</v>
      </c>
      <c r="E163">
        <f>fossil!L16</f>
        <v>3</v>
      </c>
      <c r="F163" t="str">
        <f>fossil!M16</f>
        <v>H316</v>
      </c>
      <c r="G163">
        <f>fossil!N16</f>
        <v>0</v>
      </c>
      <c r="H163" s="51">
        <v>-1</v>
      </c>
      <c r="I163" s="106">
        <f t="shared" si="13"/>
        <v>8.0137609999999995E-3</v>
      </c>
      <c r="J163">
        <f>'80°C'!J16</f>
        <v>4129</v>
      </c>
      <c r="K163">
        <f>'80°C'!K16</f>
        <v>0</v>
      </c>
      <c r="L163">
        <f>'80°C'!L16</f>
        <v>0</v>
      </c>
      <c r="M163" t="str">
        <f>'80°C'!M16</f>
        <v>H402</v>
      </c>
      <c r="N163" t="str">
        <f>'80°C'!N16</f>
        <v>NA</v>
      </c>
      <c r="O163" s="51">
        <v>-1</v>
      </c>
      <c r="P163" s="103">
        <f t="shared" si="14"/>
        <v>8.0137609999999995E-3</v>
      </c>
      <c r="Q163">
        <f>'110°C'!J16</f>
        <v>4129</v>
      </c>
      <c r="R163">
        <f>'110°C'!K16</f>
        <v>0</v>
      </c>
      <c r="S163">
        <f>'110°C'!L16</f>
        <v>0</v>
      </c>
      <c r="T163" t="str">
        <f>'110°C'!M16</f>
        <v>H402</v>
      </c>
      <c r="U163" t="str">
        <f>'110°C'!N16</f>
        <v>NA</v>
      </c>
      <c r="V163" s="51">
        <v>-1</v>
      </c>
      <c r="W163" s="104">
        <f t="shared" si="15"/>
        <v>8.0137609999999995E-3</v>
      </c>
      <c r="X163" s="41">
        <f>'140°C'!J16</f>
        <v>4129</v>
      </c>
      <c r="Y163" s="41">
        <f>'140°C'!K16</f>
        <v>0</v>
      </c>
      <c r="Z163" s="41">
        <f>'140°C'!L16</f>
        <v>0</v>
      </c>
      <c r="AA163" s="41" t="str">
        <f>'140°C'!M16</f>
        <v>H402</v>
      </c>
      <c r="AB163" s="41" t="str">
        <f>'140°C'!N16</f>
        <v>NA</v>
      </c>
    </row>
    <row r="164" spans="1:28">
      <c r="A164" s="99">
        <f t="shared" si="16"/>
        <v>-4.6601420354702786E-2</v>
      </c>
      <c r="B164" s="100">
        <f t="shared" si="12"/>
        <v>2.2856885908658753E-2</v>
      </c>
      <c r="C164" t="str">
        <f>fossil!J17</f>
        <v>2304ave</v>
      </c>
      <c r="D164" t="str">
        <f>fossil!K17</f>
        <v>RKH</v>
      </c>
      <c r="E164">
        <f>fossil!L17</f>
        <v>3</v>
      </c>
      <c r="F164" t="str">
        <f>fossil!M17</f>
        <v>H316</v>
      </c>
      <c r="G164">
        <f>fossil!N17</f>
        <v>0</v>
      </c>
      <c r="H164" s="86">
        <f t="shared" ref="H164:H187" si="17">LOG(C39*I$148)</f>
        <v>0.65243294490837389</v>
      </c>
      <c r="I164" s="100">
        <f t="shared" si="13"/>
        <v>2.4257826999999999E-2</v>
      </c>
      <c r="J164">
        <f>'80°C'!J17</f>
        <v>2588</v>
      </c>
      <c r="K164">
        <f>'80°C'!K17</f>
        <v>80</v>
      </c>
      <c r="L164">
        <f>'80°C'!L17</f>
        <v>120</v>
      </c>
      <c r="M164" t="str">
        <f>'80°C'!M17</f>
        <v>H391</v>
      </c>
      <c r="N164" t="str">
        <f>'80°C'!N17</f>
        <v>nh4 contam</v>
      </c>
      <c r="O164" s="101">
        <f t="shared" ref="O164:O187" si="18">LOG(E39)</f>
        <v>2.0791812460476247</v>
      </c>
      <c r="P164" s="102">
        <f t="shared" si="14"/>
        <v>0.108070126</v>
      </c>
      <c r="Q164">
        <f>'110°C'!J17</f>
        <v>2588</v>
      </c>
      <c r="R164">
        <f>'110°C'!K17</f>
        <v>110</v>
      </c>
      <c r="S164">
        <f>'110°C'!L17</f>
        <v>120</v>
      </c>
      <c r="T164" t="str">
        <f>'110°C'!M17</f>
        <v>H391</v>
      </c>
      <c r="U164" t="str">
        <f>'110°C'!N17</f>
        <v>nh4 contam</v>
      </c>
      <c r="V164" s="101">
        <f t="shared" ref="V164:V195" si="19">LOG(G39*W$148)</f>
        <v>1.5725148028564613</v>
      </c>
      <c r="W164" s="103">
        <f t="shared" si="15"/>
        <v>3.6085531999999997E-2</v>
      </c>
      <c r="X164" s="41">
        <f>'140°C'!J17</f>
        <v>2588</v>
      </c>
      <c r="Y164" s="41">
        <f>'140°C'!K17</f>
        <v>140</v>
      </c>
      <c r="Z164" s="41">
        <f>'140°C'!L17</f>
        <v>1</v>
      </c>
      <c r="AA164" s="41" t="str">
        <f>'140°C'!M17</f>
        <v>H391</v>
      </c>
      <c r="AB164" s="41" t="str">
        <f>'140°C'!N17</f>
        <v>nh4 contam</v>
      </c>
    </row>
    <row r="165" spans="1:28">
      <c r="A165" s="99">
        <f t="shared" si="16"/>
        <v>-4.6601420354702786E-2</v>
      </c>
      <c r="B165" s="100">
        <f t="shared" si="12"/>
        <v>2.355433210174657E-2</v>
      </c>
      <c r="C165">
        <f>fossil!J18</f>
        <v>2905</v>
      </c>
      <c r="D165" t="str">
        <f>fossil!K18</f>
        <v>RKH</v>
      </c>
      <c r="E165">
        <f>fossil!L18</f>
        <v>3</v>
      </c>
      <c r="F165" t="str">
        <f>fossil!M18</f>
        <v>G483</v>
      </c>
      <c r="G165">
        <f>fossil!N18</f>
        <v>0</v>
      </c>
      <c r="H165" s="86">
        <f t="shared" si="17"/>
        <v>0.65243294490837389</v>
      </c>
      <c r="I165" s="100">
        <f t="shared" si="13"/>
        <v>2.4518956000000001E-2</v>
      </c>
      <c r="J165">
        <f>'80°C'!J18</f>
        <v>2588</v>
      </c>
      <c r="K165">
        <f>'80°C'!K18</f>
        <v>80</v>
      </c>
      <c r="L165">
        <f>'80°C'!L18</f>
        <v>120</v>
      </c>
      <c r="M165" t="str">
        <f>'80°C'!M18</f>
        <v>H391</v>
      </c>
      <c r="N165" t="str">
        <f>'80°C'!N18</f>
        <v>nh4 contam</v>
      </c>
      <c r="O165" s="101">
        <f t="shared" si="18"/>
        <v>2.0791812460476247</v>
      </c>
      <c r="P165" s="102">
        <f t="shared" si="14"/>
        <v>0.10962269299999999</v>
      </c>
      <c r="Q165">
        <f>'110°C'!J18</f>
        <v>2588</v>
      </c>
      <c r="R165">
        <f>'110°C'!K18</f>
        <v>110</v>
      </c>
      <c r="S165">
        <f>'110°C'!L18</f>
        <v>120</v>
      </c>
      <c r="T165" t="str">
        <f>'110°C'!M18</f>
        <v>H391</v>
      </c>
      <c r="U165" t="str">
        <f>'110°C'!N18</f>
        <v>nh4 contam</v>
      </c>
      <c r="V165" s="101">
        <f t="shared" si="19"/>
        <v>1.5725148028564613</v>
      </c>
      <c r="W165" s="103">
        <f t="shared" si="15"/>
        <v>3.6957206999999999E-2</v>
      </c>
      <c r="X165" s="41">
        <f>'140°C'!J18</f>
        <v>2588</v>
      </c>
      <c r="Y165" s="41">
        <f>'140°C'!K18</f>
        <v>140</v>
      </c>
      <c r="Z165" s="41">
        <f>'140°C'!L18</f>
        <v>1</v>
      </c>
      <c r="AA165" s="41" t="str">
        <f>'140°C'!M18</f>
        <v>H391</v>
      </c>
      <c r="AB165" s="41" t="str">
        <f>'140°C'!N18</f>
        <v>nh4 contam</v>
      </c>
    </row>
    <row r="166" spans="1:28">
      <c r="A166" s="99">
        <f t="shared" si="16"/>
        <v>-4.6601420354702786E-2</v>
      </c>
      <c r="B166" s="100">
        <f t="shared" si="12"/>
        <v>1.3240847395436829E-2</v>
      </c>
      <c r="C166">
        <f>fossil!J19</f>
        <v>2906</v>
      </c>
      <c r="D166" t="str">
        <f>fossil!K19</f>
        <v>RKH</v>
      </c>
      <c r="E166">
        <f>fossil!L19</f>
        <v>3</v>
      </c>
      <c r="F166" t="str">
        <f>fossil!M19</f>
        <v>G483</v>
      </c>
      <c r="G166">
        <f>fossil!N19</f>
        <v>0</v>
      </c>
      <c r="H166" s="86">
        <f t="shared" si="17"/>
        <v>1.7316141909559988</v>
      </c>
      <c r="I166" s="100">
        <f t="shared" si="13"/>
        <v>4.9089805E-2</v>
      </c>
      <c r="J166">
        <f>'80°C'!J19</f>
        <v>2588</v>
      </c>
      <c r="K166">
        <f>'80°C'!K19</f>
        <v>80</v>
      </c>
      <c r="L166">
        <f>'80°C'!L19</f>
        <v>1440</v>
      </c>
      <c r="M166" t="str">
        <f>'80°C'!M19</f>
        <v>H420</v>
      </c>
      <c r="N166" t="str">
        <f>'80°C'!N19</f>
        <v>NA</v>
      </c>
      <c r="O166" s="101">
        <f t="shared" si="18"/>
        <v>2.3802112417116059</v>
      </c>
      <c r="P166" s="102">
        <f t="shared" si="14"/>
        <v>0.177429158</v>
      </c>
      <c r="Q166">
        <f>'110°C'!J19</f>
        <v>2588</v>
      </c>
      <c r="R166">
        <f>'110°C'!K19</f>
        <v>110</v>
      </c>
      <c r="S166">
        <f>'110°C'!L19</f>
        <v>240</v>
      </c>
      <c r="T166" t="str">
        <f>'110°C'!M19</f>
        <v>H391</v>
      </c>
      <c r="U166" t="str">
        <f>'110°C'!N19</f>
        <v>nh4 contam</v>
      </c>
      <c r="V166" s="101">
        <f t="shared" si="19"/>
        <v>1.5725148028564613</v>
      </c>
      <c r="W166" s="103">
        <f t="shared" si="15"/>
        <v>3.0008572000000001E-2</v>
      </c>
      <c r="X166" s="41">
        <f>'140°C'!J19</f>
        <v>2588</v>
      </c>
      <c r="Y166" s="41">
        <f>'140°C'!K19</f>
        <v>140</v>
      </c>
      <c r="Z166" s="41">
        <f>'140°C'!L19</f>
        <v>1</v>
      </c>
      <c r="AA166" s="41" t="str">
        <f>'140°C'!M19</f>
        <v>H391</v>
      </c>
      <c r="AB166" s="41" t="str">
        <f>'140°C'!N19</f>
        <v>nh4 contam</v>
      </c>
    </row>
    <row r="167" spans="1:28">
      <c r="A167" s="99">
        <f t="shared" si="16"/>
        <v>-4.6601420354702786E-2</v>
      </c>
      <c r="B167" s="100">
        <f t="shared" si="12"/>
        <v>2.4994535882050497E-2</v>
      </c>
      <c r="C167">
        <f>fossil!J20</f>
        <v>3966</v>
      </c>
      <c r="D167" t="str">
        <f>fossil!K20</f>
        <v>RKH</v>
      </c>
      <c r="E167">
        <f>fossil!L20</f>
        <v>3</v>
      </c>
      <c r="F167" t="str">
        <f>fossil!M20</f>
        <v>G483</v>
      </c>
      <c r="G167">
        <f>fossil!N20</f>
        <v>0</v>
      </c>
      <c r="H167" s="86">
        <f t="shared" si="17"/>
        <v>1.7316141909559988</v>
      </c>
      <c r="I167" s="100">
        <f t="shared" si="13"/>
        <v>4.8395114000000003E-2</v>
      </c>
      <c r="J167">
        <f>'80°C'!J20</f>
        <v>2588</v>
      </c>
      <c r="K167">
        <f>'80°C'!K20</f>
        <v>80</v>
      </c>
      <c r="L167">
        <f>'80°C'!L20</f>
        <v>1440</v>
      </c>
      <c r="M167" t="str">
        <f>'80°C'!M20</f>
        <v>H420</v>
      </c>
      <c r="N167" t="str">
        <f>'80°C'!N20</f>
        <v>NA</v>
      </c>
      <c r="O167" s="101">
        <f t="shared" si="18"/>
        <v>2.3802112417116059</v>
      </c>
      <c r="P167" s="102">
        <f t="shared" si="14"/>
        <v>0.15725624399999999</v>
      </c>
      <c r="Q167">
        <f>'110°C'!J20</f>
        <v>2588</v>
      </c>
      <c r="R167">
        <f>'110°C'!K20</f>
        <v>110</v>
      </c>
      <c r="S167">
        <f>'110°C'!L20</f>
        <v>240</v>
      </c>
      <c r="T167" t="str">
        <f>'110°C'!M20</f>
        <v>H391</v>
      </c>
      <c r="U167" t="str">
        <f>'110°C'!N20</f>
        <v>nh4 contam</v>
      </c>
      <c r="V167" s="101">
        <f t="shared" si="19"/>
        <v>1.5725148028564613</v>
      </c>
      <c r="W167" s="103">
        <f t="shared" si="15"/>
        <v>2.9508380000000001E-2</v>
      </c>
      <c r="X167" s="41">
        <f>'140°C'!J20</f>
        <v>2588</v>
      </c>
      <c r="Y167" s="41">
        <f>'140°C'!K20</f>
        <v>140</v>
      </c>
      <c r="Z167" s="41">
        <f>'140°C'!L20</f>
        <v>1</v>
      </c>
      <c r="AA167" s="41" t="str">
        <f>'140°C'!M20</f>
        <v>H391</v>
      </c>
      <c r="AB167" s="41" t="str">
        <f>'140°C'!N20</f>
        <v>nh4 contam</v>
      </c>
    </row>
    <row r="168" spans="1:28">
      <c r="A168" s="99">
        <f t="shared" si="16"/>
        <v>-4.6601420354702786E-2</v>
      </c>
      <c r="B168" s="100">
        <f t="shared" si="12"/>
        <v>1.8333680534869928E-2</v>
      </c>
      <c r="C168">
        <f>fossil!J21</f>
        <v>3967</v>
      </c>
      <c r="D168" t="str">
        <f>fossil!K21</f>
        <v>RKH</v>
      </c>
      <c r="E168">
        <f>fossil!L21</f>
        <v>3</v>
      </c>
      <c r="F168" t="str">
        <f>fossil!M21</f>
        <v>G483</v>
      </c>
      <c r="G168">
        <f>fossil!N21</f>
        <v>0</v>
      </c>
      <c r="H168" s="86">
        <f t="shared" si="17"/>
        <v>1.4305841952920175</v>
      </c>
      <c r="I168" s="100">
        <f t="shared" si="13"/>
        <v>3.0352529E-2</v>
      </c>
      <c r="J168">
        <f>'80°C'!J21</f>
        <v>2588</v>
      </c>
      <c r="K168">
        <f>'80°C'!K21</f>
        <v>80</v>
      </c>
      <c r="L168">
        <f>'80°C'!L21</f>
        <v>720</v>
      </c>
      <c r="M168" t="str">
        <f>'80°C'!M21</f>
        <v>H391</v>
      </c>
      <c r="N168" t="str">
        <f>'80°C'!N21</f>
        <v>nh4 contam</v>
      </c>
      <c r="O168" s="101">
        <f t="shared" si="18"/>
        <v>2.6812412373755872</v>
      </c>
      <c r="P168" s="102">
        <f t="shared" si="14"/>
        <v>0.16999551600000001</v>
      </c>
      <c r="Q168">
        <f>'110°C'!J21</f>
        <v>2588</v>
      </c>
      <c r="R168">
        <f>'110°C'!K21</f>
        <v>110</v>
      </c>
      <c r="S168">
        <f>'110°C'!L21</f>
        <v>480</v>
      </c>
      <c r="T168" t="str">
        <f>'110°C'!M21</f>
        <v>H391</v>
      </c>
      <c r="U168" t="str">
        <f>'110°C'!N21</f>
        <v>nh4 contam</v>
      </c>
      <c r="V168" s="101">
        <f t="shared" si="19"/>
        <v>1.8735447985204425</v>
      </c>
      <c r="W168" s="103">
        <f t="shared" si="15"/>
        <v>4.4073586999999997E-2</v>
      </c>
      <c r="X168" s="41">
        <f>'140°C'!J21</f>
        <v>2588</v>
      </c>
      <c r="Y168" s="41">
        <f>'140°C'!K21</f>
        <v>140</v>
      </c>
      <c r="Z168" s="41">
        <f>'140°C'!L21</f>
        <v>2</v>
      </c>
      <c r="AA168" s="41" t="str">
        <f>'140°C'!M21</f>
        <v>H391</v>
      </c>
      <c r="AB168" s="41" t="str">
        <f>'140°C'!N21</f>
        <v>nh4 contam</v>
      </c>
    </row>
    <row r="169" spans="1:28">
      <c r="A169" s="99">
        <f t="shared" si="16"/>
        <v>-4.6601420354702786E-2</v>
      </c>
      <c r="B169" s="100">
        <f t="shared" si="12"/>
        <v>1.8311185009035242E-2</v>
      </c>
      <c r="C169">
        <f>fossil!J22</f>
        <v>3968</v>
      </c>
      <c r="D169" t="str">
        <f>fossil!K22</f>
        <v>RKH</v>
      </c>
      <c r="E169">
        <f>fossil!L22</f>
        <v>3</v>
      </c>
      <c r="F169" t="str">
        <f>fossil!M22</f>
        <v>G483</v>
      </c>
      <c r="G169">
        <f>fossil!N22</f>
        <v>0</v>
      </c>
      <c r="H169" s="86">
        <f t="shared" si="17"/>
        <v>1.4305841952920175</v>
      </c>
      <c r="I169" s="100">
        <f t="shared" si="13"/>
        <v>3.9413595000000003E-2</v>
      </c>
      <c r="J169">
        <f>'80°C'!J22</f>
        <v>2588</v>
      </c>
      <c r="K169">
        <f>'80°C'!K22</f>
        <v>80</v>
      </c>
      <c r="L169">
        <f>'80°C'!L22</f>
        <v>720</v>
      </c>
      <c r="M169" t="str">
        <f>'80°C'!M22</f>
        <v>H420</v>
      </c>
      <c r="N169" t="str">
        <f>'80°C'!N22</f>
        <v>NA</v>
      </c>
      <c r="O169" s="101">
        <f t="shared" si="18"/>
        <v>2.6812412373755872</v>
      </c>
      <c r="P169" s="102">
        <f t="shared" si="14"/>
        <v>0.159214244</v>
      </c>
      <c r="Q169">
        <f>'110°C'!J22</f>
        <v>2588</v>
      </c>
      <c r="R169">
        <f>'110°C'!K22</f>
        <v>110</v>
      </c>
      <c r="S169">
        <f>'110°C'!L22</f>
        <v>480</v>
      </c>
      <c r="T169" t="str">
        <f>'110°C'!M22</f>
        <v>H391</v>
      </c>
      <c r="U169" t="str">
        <f>'110°C'!N22</f>
        <v>nh4 contam</v>
      </c>
      <c r="V169" s="101">
        <f t="shared" si="19"/>
        <v>1.8735447985204425</v>
      </c>
      <c r="W169" s="103">
        <f t="shared" si="15"/>
        <v>4.2309415000000003E-2</v>
      </c>
      <c r="X169" s="41">
        <f>'140°C'!J22</f>
        <v>2588</v>
      </c>
      <c r="Y169" s="41">
        <f>'140°C'!K22</f>
        <v>140</v>
      </c>
      <c r="Z169" s="41">
        <f>'140°C'!L22</f>
        <v>2</v>
      </c>
      <c r="AA169" s="41" t="str">
        <f>'140°C'!M22</f>
        <v>H391</v>
      </c>
      <c r="AB169" s="41" t="str">
        <f>'140°C'!N22</f>
        <v>nh4 contam</v>
      </c>
    </row>
    <row r="170" spans="1:28">
      <c r="A170" s="99">
        <f t="shared" si="16"/>
        <v>0.29988908335720121</v>
      </c>
      <c r="B170" s="100">
        <f t="shared" si="12"/>
        <v>8.0206596000000005E-2</v>
      </c>
      <c r="C170">
        <f>fossil!J23</f>
        <v>4058</v>
      </c>
      <c r="D170" t="str">
        <f>fossil!K23</f>
        <v>YCG</v>
      </c>
      <c r="E170">
        <f>fossil!L23</f>
        <v>3</v>
      </c>
      <c r="F170" t="str">
        <f>fossil!M23</f>
        <v>G483</v>
      </c>
      <c r="G170">
        <f>fossil!N23</f>
        <v>0</v>
      </c>
      <c r="H170" s="86">
        <f t="shared" si="17"/>
        <v>0.65243294490837389</v>
      </c>
      <c r="I170" s="100">
        <f t="shared" si="13"/>
        <v>2.0311383999999998E-2</v>
      </c>
      <c r="J170">
        <f>'80°C'!J23</f>
        <v>2589</v>
      </c>
      <c r="K170">
        <f>'80°C'!K23</f>
        <v>80</v>
      </c>
      <c r="L170">
        <f>'80°C'!L23</f>
        <v>120</v>
      </c>
      <c r="M170" t="str">
        <f>'80°C'!M23</f>
        <v>H397</v>
      </c>
      <c r="N170" t="str">
        <f>'80°C'!N23</f>
        <v>NA</v>
      </c>
      <c r="O170" s="101">
        <f t="shared" si="18"/>
        <v>2.0791812460476247</v>
      </c>
      <c r="P170" s="102">
        <f t="shared" si="14"/>
        <v>9.7180054000000002E-2</v>
      </c>
      <c r="Q170">
        <f>'110°C'!J23</f>
        <v>2589</v>
      </c>
      <c r="R170">
        <f>'110°C'!K23</f>
        <v>110</v>
      </c>
      <c r="S170">
        <f>'110°C'!L23</f>
        <v>120</v>
      </c>
      <c r="T170" t="str">
        <f>'110°C'!M23</f>
        <v>H397</v>
      </c>
      <c r="U170" t="str">
        <f>'110°C'!N23</f>
        <v>NA</v>
      </c>
      <c r="V170" s="101">
        <f t="shared" si="19"/>
        <v>1.8735447985204425</v>
      </c>
      <c r="W170" s="103">
        <f t="shared" si="15"/>
        <v>6.3429488000000006E-2</v>
      </c>
      <c r="X170" s="41">
        <f>'140°C'!J23</f>
        <v>2588</v>
      </c>
      <c r="Y170" s="41">
        <f>'140°C'!K23</f>
        <v>140</v>
      </c>
      <c r="Z170" s="41">
        <f>'140°C'!L23</f>
        <v>2</v>
      </c>
      <c r="AA170" s="41" t="str">
        <f>'140°C'!M23</f>
        <v>H391</v>
      </c>
      <c r="AB170" s="41" t="str">
        <f>'140°C'!N23</f>
        <v>nh4 contam</v>
      </c>
    </row>
    <row r="171" spans="1:28">
      <c r="A171" s="99">
        <f t="shared" si="16"/>
        <v>0.29988908335720121</v>
      </c>
      <c r="B171" s="100">
        <f t="shared" si="12"/>
        <v>5.3310998999999998E-2</v>
      </c>
      <c r="C171">
        <f>fossil!J24</f>
        <v>4059</v>
      </c>
      <c r="D171" t="str">
        <f>fossil!K24</f>
        <v>YCG</v>
      </c>
      <c r="E171">
        <f>fossil!L24</f>
        <v>3</v>
      </c>
      <c r="F171" t="str">
        <f>fossil!M24</f>
        <v>G483</v>
      </c>
      <c r="G171">
        <f>fossil!N24</f>
        <v>0</v>
      </c>
      <c r="H171" s="86">
        <f t="shared" si="17"/>
        <v>0.65243294490837389</v>
      </c>
      <c r="I171" s="100">
        <f t="shared" si="13"/>
        <v>1.4764604000000001E-2</v>
      </c>
      <c r="J171">
        <f>'80°C'!J24</f>
        <v>2589</v>
      </c>
      <c r="K171">
        <f>'80°C'!K24</f>
        <v>80</v>
      </c>
      <c r="L171">
        <f>'80°C'!L24</f>
        <v>120</v>
      </c>
      <c r="M171" t="str">
        <f>'80°C'!M24</f>
        <v>H397</v>
      </c>
      <c r="N171" t="str">
        <f>'80°C'!N24</f>
        <v>NA</v>
      </c>
      <c r="O171" s="101">
        <f t="shared" si="18"/>
        <v>2.0791812460476247</v>
      </c>
      <c r="P171" s="102">
        <f t="shared" si="14"/>
        <v>9.6755270000000004E-2</v>
      </c>
      <c r="Q171">
        <f>'110°C'!J24</f>
        <v>2589</v>
      </c>
      <c r="R171">
        <f>'110°C'!K24</f>
        <v>110</v>
      </c>
      <c r="S171">
        <f>'110°C'!L24</f>
        <v>120</v>
      </c>
      <c r="T171" t="str">
        <f>'110°C'!M24</f>
        <v>H397</v>
      </c>
      <c r="U171" t="str">
        <f>'110°C'!N24</f>
        <v>NA</v>
      </c>
      <c r="V171" s="101">
        <f t="shared" si="19"/>
        <v>1.8735447985204425</v>
      </c>
      <c r="W171" s="103">
        <f t="shared" si="15"/>
        <v>6.1591420000000001E-2</v>
      </c>
      <c r="X171" s="41">
        <f>'140°C'!J24</f>
        <v>2588</v>
      </c>
      <c r="Y171" s="41">
        <f>'140°C'!K24</f>
        <v>140</v>
      </c>
      <c r="Z171" s="41">
        <f>'140°C'!L24</f>
        <v>2</v>
      </c>
      <c r="AA171" s="41" t="str">
        <f>'140°C'!M24</f>
        <v>H391</v>
      </c>
      <c r="AB171" s="41" t="str">
        <f>'140°C'!N24</f>
        <v>nh4 contam</v>
      </c>
    </row>
    <row r="172" spans="1:28">
      <c r="A172" s="99">
        <f t="shared" si="16"/>
        <v>0.29988908335720121</v>
      </c>
      <c r="B172" s="100">
        <f t="shared" si="12"/>
        <v>5.5615649000000003E-2</v>
      </c>
      <c r="C172" t="str">
        <f>fossil!J25</f>
        <v>4060a1</v>
      </c>
      <c r="D172" t="str">
        <f>fossil!K25</f>
        <v>YCG</v>
      </c>
      <c r="E172">
        <f>fossil!L25</f>
        <v>3</v>
      </c>
      <c r="F172" t="str">
        <f>fossil!M25</f>
        <v>G483</v>
      </c>
      <c r="G172">
        <f>fossil!N25</f>
        <v>0</v>
      </c>
      <c r="H172" s="86">
        <f t="shared" si="17"/>
        <v>1.7316141909559988</v>
      </c>
      <c r="I172" s="100">
        <f t="shared" si="13"/>
        <v>3.9563013000000001E-2</v>
      </c>
      <c r="J172">
        <f>'80°C'!J25</f>
        <v>2589</v>
      </c>
      <c r="K172">
        <f>'80°C'!K25</f>
        <v>80</v>
      </c>
      <c r="L172">
        <f>'80°C'!L25</f>
        <v>1440</v>
      </c>
      <c r="M172" t="str">
        <f>'80°C'!M25</f>
        <v>H402</v>
      </c>
      <c r="N172" t="str">
        <f>'80°C'!N25</f>
        <v>NA</v>
      </c>
      <c r="O172" s="101">
        <f t="shared" si="18"/>
        <v>2.3802112417116059</v>
      </c>
      <c r="P172" s="102">
        <f t="shared" si="14"/>
        <v>0.13706452499999999</v>
      </c>
      <c r="Q172">
        <f>'110°C'!J25</f>
        <v>2589</v>
      </c>
      <c r="R172">
        <f>'110°C'!K25</f>
        <v>110</v>
      </c>
      <c r="S172">
        <f>'110°C'!L25</f>
        <v>240</v>
      </c>
      <c r="T172" t="str">
        <f>'110°C'!M25</f>
        <v>H397</v>
      </c>
      <c r="U172" t="str">
        <f>'110°C'!N25</f>
        <v>NA</v>
      </c>
      <c r="V172" s="101">
        <f t="shared" si="19"/>
        <v>2.1745747941844238</v>
      </c>
      <c r="W172" s="103">
        <f t="shared" si="15"/>
        <v>6.7325346999999994E-2</v>
      </c>
      <c r="X172" s="41">
        <f>'140°C'!J25</f>
        <v>2588</v>
      </c>
      <c r="Y172" s="41">
        <f>'140°C'!K25</f>
        <v>140</v>
      </c>
      <c r="Z172" s="41">
        <f>'140°C'!L25</f>
        <v>4</v>
      </c>
      <c r="AA172" s="41" t="str">
        <f>'140°C'!M25</f>
        <v>H391</v>
      </c>
      <c r="AB172" s="41" t="str">
        <f>'140°C'!N25</f>
        <v>nh4 contam</v>
      </c>
    </row>
    <row r="173" spans="1:28">
      <c r="A173" s="99">
        <f t="shared" si="16"/>
        <v>0.29988908335720121</v>
      </c>
      <c r="B173" s="100">
        <f t="shared" si="12"/>
        <v>5.0842995000000002E-2</v>
      </c>
      <c r="C173" t="str">
        <f>fossil!J26</f>
        <v>4060b1</v>
      </c>
      <c r="D173" t="str">
        <f>fossil!K26</f>
        <v>YCG</v>
      </c>
      <c r="E173">
        <f>fossil!L26</f>
        <v>3</v>
      </c>
      <c r="F173" t="str">
        <f>fossil!M26</f>
        <v>G483</v>
      </c>
      <c r="G173">
        <f>fossil!N26</f>
        <v>0</v>
      </c>
      <c r="H173" s="86">
        <f t="shared" si="17"/>
        <v>1.7316141909559988</v>
      </c>
      <c r="I173" s="100">
        <f t="shared" si="13"/>
        <v>3.8023671000000002E-2</v>
      </c>
      <c r="J173">
        <f>'80°C'!J26</f>
        <v>2589</v>
      </c>
      <c r="K173">
        <f>'80°C'!K26</f>
        <v>80</v>
      </c>
      <c r="L173">
        <f>'80°C'!L26</f>
        <v>1440</v>
      </c>
      <c r="M173" t="str">
        <f>'80°C'!M26</f>
        <v>H402</v>
      </c>
      <c r="N173" t="str">
        <f>'80°C'!N26</f>
        <v>NA</v>
      </c>
      <c r="O173" s="101">
        <f t="shared" si="18"/>
        <v>2.3802112417116059</v>
      </c>
      <c r="P173" s="102">
        <f t="shared" si="14"/>
        <v>0.130212041</v>
      </c>
      <c r="Q173">
        <f>'110°C'!J26</f>
        <v>2589</v>
      </c>
      <c r="R173">
        <f>'110°C'!K26</f>
        <v>110</v>
      </c>
      <c r="S173">
        <f>'110°C'!L26</f>
        <v>240</v>
      </c>
      <c r="T173" t="str">
        <f>'110°C'!M26</f>
        <v>H402</v>
      </c>
      <c r="U173" t="str">
        <f>'110°C'!N26</f>
        <v>NA</v>
      </c>
      <c r="V173" s="101">
        <f t="shared" si="19"/>
        <v>2.1745747941844238</v>
      </c>
      <c r="W173" s="103">
        <f t="shared" si="15"/>
        <v>0.103462077</v>
      </c>
      <c r="X173" s="41">
        <f>'140°C'!J26</f>
        <v>2588</v>
      </c>
      <c r="Y173" s="41">
        <f>'140°C'!K26</f>
        <v>140</v>
      </c>
      <c r="Z173" s="41">
        <f>'140°C'!L26</f>
        <v>4</v>
      </c>
      <c r="AA173" s="41" t="str">
        <f>'140°C'!M26</f>
        <v>H391</v>
      </c>
      <c r="AB173" s="41" t="str">
        <f>'140°C'!N26</f>
        <v>nh4 contam</v>
      </c>
    </row>
    <row r="174" spans="1:28">
      <c r="A174" s="99">
        <f t="shared" si="16"/>
        <v>0.26820360597689269</v>
      </c>
      <c r="B174" s="100">
        <f t="shared" si="12"/>
        <v>5.3357413999999999E-2</v>
      </c>
      <c r="C174">
        <f>fossil!J27</f>
        <v>4061</v>
      </c>
      <c r="D174" t="str">
        <f>fossil!K27</f>
        <v>YCG</v>
      </c>
      <c r="E174" t="str">
        <f>fossil!L27</f>
        <v>4B</v>
      </c>
      <c r="F174" t="str">
        <f>fossil!M27</f>
        <v>G483</v>
      </c>
      <c r="G174">
        <f>fossil!N27</f>
        <v>0</v>
      </c>
      <c r="H174" s="86">
        <f t="shared" si="17"/>
        <v>1.4305841952920175</v>
      </c>
      <c r="I174" s="100">
        <f t="shared" si="13"/>
        <v>3.5289688E-2</v>
      </c>
      <c r="J174">
        <f>'80°C'!J27</f>
        <v>2589</v>
      </c>
      <c r="K174">
        <f>'80°C'!K27</f>
        <v>80</v>
      </c>
      <c r="L174">
        <f>'80°C'!L27</f>
        <v>720</v>
      </c>
      <c r="M174" t="str">
        <f>'80°C'!M27</f>
        <v>H397</v>
      </c>
      <c r="N174" t="str">
        <f>'80°C'!N27</f>
        <v>NA</v>
      </c>
      <c r="O174" s="101">
        <f t="shared" si="18"/>
        <v>2.6812412373755872</v>
      </c>
      <c r="P174" s="102">
        <f t="shared" si="14"/>
        <v>0.188428184</v>
      </c>
      <c r="Q174">
        <f>'110°C'!J27</f>
        <v>2589</v>
      </c>
      <c r="R174">
        <f>'110°C'!K27</f>
        <v>110</v>
      </c>
      <c r="S174">
        <f>'110°C'!L27</f>
        <v>480</v>
      </c>
      <c r="T174" t="str">
        <f>'110°C'!M27</f>
        <v>H397</v>
      </c>
      <c r="U174" t="str">
        <f>'110°C'!N27</f>
        <v>NA</v>
      </c>
      <c r="V174" s="101">
        <f t="shared" si="19"/>
        <v>2.3506660532401047</v>
      </c>
      <c r="W174" s="103">
        <f t="shared" si="15"/>
        <v>0.113412394</v>
      </c>
      <c r="X174" s="41">
        <f>'140°C'!J27</f>
        <v>2588</v>
      </c>
      <c r="Y174" s="41">
        <f>'140°C'!K27</f>
        <v>140</v>
      </c>
      <c r="Z174" s="41">
        <f>'140°C'!L27</f>
        <v>6</v>
      </c>
      <c r="AA174" s="41" t="str">
        <f>'140°C'!M27</f>
        <v>H391</v>
      </c>
      <c r="AB174" s="41" t="str">
        <f>'140°C'!N27</f>
        <v>nh4 contam</v>
      </c>
    </row>
    <row r="175" spans="1:28">
      <c r="A175" s="99">
        <f t="shared" si="16"/>
        <v>0.26820360597689269</v>
      </c>
      <c r="B175" s="100">
        <f t="shared" si="12"/>
        <v>4.5898258999999997E-2</v>
      </c>
      <c r="C175">
        <f>fossil!J28</f>
        <v>4062</v>
      </c>
      <c r="D175" t="str">
        <f>fossil!K28</f>
        <v>YCG</v>
      </c>
      <c r="E175" t="str">
        <f>fossil!L28</f>
        <v>4B</v>
      </c>
      <c r="F175" t="str">
        <f>fossil!M28</f>
        <v>G483</v>
      </c>
      <c r="G175">
        <f>fossil!N28</f>
        <v>0</v>
      </c>
      <c r="H175" s="86">
        <f t="shared" si="17"/>
        <v>1.4305841952920175</v>
      </c>
      <c r="I175" s="100">
        <f t="shared" si="13"/>
        <v>2.8883611E-2</v>
      </c>
      <c r="J175">
        <f>'80°C'!J28</f>
        <v>2589</v>
      </c>
      <c r="K175">
        <f>'80°C'!K28</f>
        <v>80</v>
      </c>
      <c r="L175">
        <f>'80°C'!L28</f>
        <v>720</v>
      </c>
      <c r="M175" t="str">
        <f>'80°C'!M28</f>
        <v>H402</v>
      </c>
      <c r="N175" t="str">
        <f>'80°C'!N28</f>
        <v>NA</v>
      </c>
      <c r="O175" s="101">
        <f t="shared" si="18"/>
        <v>2.6812412373755872</v>
      </c>
      <c r="P175" s="102">
        <f t="shared" si="14"/>
        <v>0.158318813</v>
      </c>
      <c r="Q175">
        <f>'110°C'!J28</f>
        <v>2589</v>
      </c>
      <c r="R175">
        <f>'110°C'!K28</f>
        <v>110</v>
      </c>
      <c r="S175">
        <f>'110°C'!L28</f>
        <v>480</v>
      </c>
      <c r="T175" t="str">
        <f>'110°C'!M28</f>
        <v>H402</v>
      </c>
      <c r="U175" t="str">
        <f>'110°C'!N28</f>
        <v>NA</v>
      </c>
      <c r="V175" s="101">
        <f t="shared" si="19"/>
        <v>2.3506660532401047</v>
      </c>
      <c r="W175" s="103">
        <f t="shared" si="15"/>
        <v>0.109764325</v>
      </c>
      <c r="X175" s="41">
        <f>'140°C'!J28</f>
        <v>2588</v>
      </c>
      <c r="Y175" s="41">
        <f>'140°C'!K28</f>
        <v>140</v>
      </c>
      <c r="Z175" s="41">
        <f>'140°C'!L28</f>
        <v>6</v>
      </c>
      <c r="AA175" s="41" t="str">
        <f>'140°C'!M28</f>
        <v>H391</v>
      </c>
      <c r="AB175" s="41" t="str">
        <f>'140°C'!N28</f>
        <v>nh4 contam</v>
      </c>
    </row>
    <row r="176" spans="1:28">
      <c r="A176" s="99">
        <f t="shared" si="16"/>
        <v>0.26820360597689269</v>
      </c>
      <c r="B176" s="100">
        <f t="shared" si="12"/>
        <v>5.1475759000000003E-2</v>
      </c>
      <c r="C176" t="str">
        <f>fossil!J29</f>
        <v>4063-1</v>
      </c>
      <c r="D176" t="str">
        <f>fossil!K29</f>
        <v>YCG</v>
      </c>
      <c r="E176" t="str">
        <f>fossil!L29</f>
        <v>4B</v>
      </c>
      <c r="F176" t="str">
        <f>fossil!M29</f>
        <v>G483</v>
      </c>
      <c r="G176">
        <f>fossil!N29</f>
        <v>0</v>
      </c>
      <c r="H176" s="86">
        <f t="shared" si="17"/>
        <v>0.65243294490837389</v>
      </c>
      <c r="I176" s="100">
        <f t="shared" si="13"/>
        <v>2.3569777E-2</v>
      </c>
      <c r="J176">
        <f>'80°C'!J29</f>
        <v>4126</v>
      </c>
      <c r="K176">
        <f>'80°C'!K29</f>
        <v>80</v>
      </c>
      <c r="L176">
        <f>'80°C'!L29</f>
        <v>120</v>
      </c>
      <c r="M176" t="str">
        <f>'80°C'!M29</f>
        <v>H398</v>
      </c>
      <c r="N176" t="str">
        <f>'80°C'!N29</f>
        <v>NA</v>
      </c>
      <c r="O176" s="101">
        <f t="shared" si="18"/>
        <v>2.0791812460476247</v>
      </c>
      <c r="P176" s="102">
        <f t="shared" si="14"/>
        <v>0.100733197</v>
      </c>
      <c r="Q176">
        <f>'110°C'!J29</f>
        <v>4126</v>
      </c>
      <c r="R176">
        <f>'110°C'!K29</f>
        <v>110</v>
      </c>
      <c r="S176">
        <f>'110°C'!L29</f>
        <v>120</v>
      </c>
      <c r="T176" t="str">
        <f>'110°C'!M29</f>
        <v>H398</v>
      </c>
      <c r="U176" t="str">
        <f>'110°C'!N29</f>
        <v>NA</v>
      </c>
      <c r="V176" s="101">
        <f t="shared" si="19"/>
        <v>2.475604789848405</v>
      </c>
      <c r="W176" s="103">
        <f t="shared" si="15"/>
        <v>9.805672E-2</v>
      </c>
      <c r="X176" s="41">
        <f>'140°C'!J29</f>
        <v>2588</v>
      </c>
      <c r="Y176" s="41">
        <f>'140°C'!K29</f>
        <v>140</v>
      </c>
      <c r="Z176" s="41">
        <f>'140°C'!L29</f>
        <v>8</v>
      </c>
      <c r="AA176" s="41" t="str">
        <f>'140°C'!M29</f>
        <v>H391</v>
      </c>
      <c r="AB176" s="41" t="str">
        <f>'140°C'!N29</f>
        <v>nh4 contam</v>
      </c>
    </row>
    <row r="177" spans="1:28">
      <c r="A177" s="99">
        <f t="shared" si="16"/>
        <v>0.26820360597689269</v>
      </c>
      <c r="B177" s="100">
        <f t="shared" si="12"/>
        <v>5.1844609E-2</v>
      </c>
      <c r="C177" t="str">
        <f>fossil!J30</f>
        <v>4064-1</v>
      </c>
      <c r="D177" t="str">
        <f>fossil!K30</f>
        <v>YCG</v>
      </c>
      <c r="E177" t="str">
        <f>fossil!L30</f>
        <v>4B</v>
      </c>
      <c r="F177" t="str">
        <f>fossil!M30</f>
        <v>G483</v>
      </c>
      <c r="G177">
        <f>fossil!N30</f>
        <v>0</v>
      </c>
      <c r="H177" s="86">
        <f t="shared" si="17"/>
        <v>0.65243294490837389</v>
      </c>
      <c r="I177" s="100">
        <f t="shared" si="13"/>
        <v>2.5598157999999999E-2</v>
      </c>
      <c r="J177">
        <f>'80°C'!J30</f>
        <v>4126</v>
      </c>
      <c r="K177">
        <f>'80°C'!K30</f>
        <v>80</v>
      </c>
      <c r="L177">
        <f>'80°C'!L30</f>
        <v>120</v>
      </c>
      <c r="M177" t="str">
        <f>'80°C'!M30</f>
        <v>H420</v>
      </c>
      <c r="N177" t="str">
        <f>'80°C'!N30</f>
        <v>NA</v>
      </c>
      <c r="O177" s="101">
        <f t="shared" si="18"/>
        <v>2.0791812460476247</v>
      </c>
      <c r="P177" s="102">
        <f t="shared" si="14"/>
        <v>0.105329635</v>
      </c>
      <c r="Q177">
        <f>'110°C'!J30</f>
        <v>4126</v>
      </c>
      <c r="R177">
        <f>'110°C'!K30</f>
        <v>110</v>
      </c>
      <c r="S177">
        <f>'110°C'!L30</f>
        <v>120</v>
      </c>
      <c r="T177" t="str">
        <f>'110°C'!M30</f>
        <v>H398</v>
      </c>
      <c r="U177" t="str">
        <f>'110°C'!N30</f>
        <v>NA</v>
      </c>
      <c r="V177" s="101">
        <f t="shared" si="19"/>
        <v>2.475604789848405</v>
      </c>
      <c r="W177" s="103">
        <f t="shared" si="15"/>
        <v>0.13269594600000001</v>
      </c>
      <c r="X177" s="41">
        <f>'140°C'!J30</f>
        <v>2588</v>
      </c>
      <c r="Y177" s="41">
        <f>'140°C'!K30</f>
        <v>140</v>
      </c>
      <c r="Z177" s="41">
        <f>'140°C'!L30</f>
        <v>8</v>
      </c>
      <c r="AA177" s="41" t="str">
        <f>'140°C'!M30</f>
        <v>H391</v>
      </c>
      <c r="AB177" s="41" t="str">
        <f>'140°C'!N30</f>
        <v>nh4 contam</v>
      </c>
    </row>
    <row r="178" spans="1:28">
      <c r="A178" s="99">
        <f t="shared" si="16"/>
        <v>0.26820360597689269</v>
      </c>
      <c r="B178" s="100">
        <f t="shared" si="12"/>
        <v>4.7489680999999999E-2</v>
      </c>
      <c r="C178">
        <f>fossil!J31</f>
        <v>4065</v>
      </c>
      <c r="D178" t="str">
        <f>fossil!K31</f>
        <v>YCG</v>
      </c>
      <c r="E178" t="str">
        <f>fossil!L31</f>
        <v>4B</v>
      </c>
      <c r="F178" t="str">
        <f>fossil!M31</f>
        <v>G483</v>
      </c>
      <c r="G178">
        <f>fossil!N31</f>
        <v>0</v>
      </c>
      <c r="H178" s="86">
        <f t="shared" si="17"/>
        <v>1.7316141909559988</v>
      </c>
      <c r="I178" s="100">
        <f t="shared" si="13"/>
        <v>4.0898228000000002E-2</v>
      </c>
      <c r="J178">
        <f>'80°C'!J31</f>
        <v>4126</v>
      </c>
      <c r="K178">
        <f>'80°C'!K31</f>
        <v>80</v>
      </c>
      <c r="L178">
        <f>'80°C'!L31</f>
        <v>1440</v>
      </c>
      <c r="M178" t="str">
        <f>'80°C'!M31</f>
        <v>H420</v>
      </c>
      <c r="N178" t="str">
        <f>'80°C'!N31</f>
        <v>NA</v>
      </c>
      <c r="O178" s="101">
        <f t="shared" si="18"/>
        <v>2.3802112417116059</v>
      </c>
      <c r="P178" s="102">
        <f t="shared" si="14"/>
        <v>0.14143968800000001</v>
      </c>
      <c r="Q178">
        <f>'110°C'!J31</f>
        <v>4126</v>
      </c>
      <c r="R178">
        <f>'110°C'!K31</f>
        <v>110</v>
      </c>
      <c r="S178">
        <f>'110°C'!L31</f>
        <v>240</v>
      </c>
      <c r="T178" t="str">
        <f>'110°C'!M31</f>
        <v>H398</v>
      </c>
      <c r="U178" t="str">
        <f>'110°C'!N31</f>
        <v>NA</v>
      </c>
      <c r="V178" s="101">
        <f t="shared" si="19"/>
        <v>2.9527260445680672</v>
      </c>
      <c r="W178" s="103">
        <f t="shared" si="15"/>
        <v>0.20637802799999999</v>
      </c>
      <c r="X178" s="138">
        <f>'140°C'!J31</f>
        <v>2588</v>
      </c>
      <c r="Y178" s="138">
        <f>'140°C'!K31</f>
        <v>140</v>
      </c>
      <c r="Z178" s="138">
        <f>'140°C'!L31</f>
        <v>24</v>
      </c>
      <c r="AA178" s="138" t="str">
        <f>'140°C'!M31</f>
        <v>H420</v>
      </c>
      <c r="AB178" s="138" t="str">
        <f>'140°C'!N31</f>
        <v>NA</v>
      </c>
    </row>
    <row r="179" spans="1:28">
      <c r="A179" s="99">
        <f t="shared" si="16"/>
        <v>0.26820360597689269</v>
      </c>
      <c r="B179" s="100">
        <f t="shared" si="12"/>
        <v>7.1577667999999997E-2</v>
      </c>
      <c r="C179" t="str">
        <f>fossil!J32</f>
        <v>4066-1</v>
      </c>
      <c r="D179" t="str">
        <f>fossil!K32</f>
        <v>YCG</v>
      </c>
      <c r="E179" t="str">
        <f>fossil!L32</f>
        <v>4B</v>
      </c>
      <c r="F179" t="str">
        <f>fossil!M32</f>
        <v>G483</v>
      </c>
      <c r="G179">
        <f>fossil!N32</f>
        <v>0</v>
      </c>
      <c r="H179" s="86">
        <f t="shared" si="17"/>
        <v>1.7316141909559988</v>
      </c>
      <c r="I179" s="100">
        <f t="shared" si="13"/>
        <v>4.1600049E-2</v>
      </c>
      <c r="J179">
        <f>'80°C'!J32</f>
        <v>4126</v>
      </c>
      <c r="K179">
        <f>'80°C'!K32</f>
        <v>80</v>
      </c>
      <c r="L179">
        <f>'80°C'!L32</f>
        <v>1440</v>
      </c>
      <c r="M179" t="str">
        <f>'80°C'!M32</f>
        <v>H420</v>
      </c>
      <c r="N179" t="str">
        <f>'80°C'!N32</f>
        <v>NA</v>
      </c>
      <c r="O179" s="101">
        <f t="shared" si="18"/>
        <v>2.3802112417116059</v>
      </c>
      <c r="P179" s="102">
        <f t="shared" si="14"/>
        <v>0.14300391200000001</v>
      </c>
      <c r="Q179">
        <f>'110°C'!J32</f>
        <v>4126</v>
      </c>
      <c r="R179">
        <f>'110°C'!K32</f>
        <v>110</v>
      </c>
      <c r="S179">
        <f>'110°C'!L32</f>
        <v>240</v>
      </c>
      <c r="T179" t="str">
        <f>'110°C'!M32</f>
        <v>H398</v>
      </c>
      <c r="U179" t="str">
        <f>'110°C'!N32</f>
        <v>NA</v>
      </c>
      <c r="V179" s="101">
        <f t="shared" si="19"/>
        <v>2.9527260445680672</v>
      </c>
      <c r="W179" s="103">
        <f t="shared" si="15"/>
        <v>0.20510862999999999</v>
      </c>
      <c r="X179" s="138">
        <f>'140°C'!J32</f>
        <v>2588</v>
      </c>
      <c r="Y179" s="138">
        <f>'140°C'!K32</f>
        <v>140</v>
      </c>
      <c r="Z179" s="138">
        <f>'140°C'!L32</f>
        <v>24</v>
      </c>
      <c r="AA179" s="138" t="str">
        <f>'140°C'!M32</f>
        <v>H391</v>
      </c>
      <c r="AB179" s="138" t="str">
        <f>'140°C'!N32</f>
        <v>nh4 contam</v>
      </c>
    </row>
    <row r="180" spans="1:28">
      <c r="A180" s="99">
        <f t="shared" si="16"/>
        <v>0.26820360597689269</v>
      </c>
      <c r="B180" s="100">
        <f t="shared" si="12"/>
        <v>4.4583641E-2</v>
      </c>
      <c r="C180" t="str">
        <f>fossil!J33</f>
        <v>4068-1</v>
      </c>
      <c r="D180" t="str">
        <f>fossil!K33</f>
        <v>YCG</v>
      </c>
      <c r="E180" t="str">
        <f>fossil!L33</f>
        <v>4B</v>
      </c>
      <c r="F180" t="str">
        <f>fossil!M33</f>
        <v>G483</v>
      </c>
      <c r="G180">
        <f>fossil!N33</f>
        <v>0</v>
      </c>
      <c r="H180" s="86">
        <f t="shared" si="17"/>
        <v>1.4305841952920175</v>
      </c>
      <c r="I180" s="100">
        <f t="shared" si="13"/>
        <v>1.0930697E-2</v>
      </c>
      <c r="J180">
        <f>'80°C'!J33</f>
        <v>4126</v>
      </c>
      <c r="K180">
        <f>'80°C'!K33</f>
        <v>80</v>
      </c>
      <c r="L180">
        <f>'80°C'!L33</f>
        <v>720</v>
      </c>
      <c r="M180" t="str">
        <f>'80°C'!M33</f>
        <v>H398</v>
      </c>
      <c r="N180" t="str">
        <f>'80°C'!N33</f>
        <v>NA</v>
      </c>
      <c r="O180" s="101">
        <f t="shared" si="18"/>
        <v>2.6812412373755872</v>
      </c>
      <c r="P180" s="102">
        <f t="shared" si="14"/>
        <v>0.14940286899999999</v>
      </c>
      <c r="Q180">
        <f>'110°C'!J33</f>
        <v>4126</v>
      </c>
      <c r="R180">
        <f>'110°C'!K33</f>
        <v>110</v>
      </c>
      <c r="S180">
        <f>'110°C'!L33</f>
        <v>480</v>
      </c>
      <c r="T180" t="str">
        <f>'110°C'!M33</f>
        <v>H398</v>
      </c>
      <c r="U180" t="str">
        <f>'110°C'!N33</f>
        <v>NA</v>
      </c>
      <c r="V180" s="101">
        <f t="shared" si="19"/>
        <v>3.2537560402320485</v>
      </c>
      <c r="W180" s="103">
        <f t="shared" si="15"/>
        <v>0.23738452900000001</v>
      </c>
      <c r="X180" s="138">
        <f>'140°C'!J33</f>
        <v>2588</v>
      </c>
      <c r="Y180" s="138">
        <f>'140°C'!K33</f>
        <v>140</v>
      </c>
      <c r="Z180" s="138">
        <f>'140°C'!L33</f>
        <v>48</v>
      </c>
      <c r="AA180" s="138" t="str">
        <f>'140°C'!M33</f>
        <v>G483</v>
      </c>
      <c r="AB180" s="138" t="str">
        <f>'140°C'!N33</f>
        <v>NA</v>
      </c>
    </row>
    <row r="181" spans="1:28">
      <c r="A181" s="99">
        <f t="shared" si="16"/>
        <v>0.26820360597689269</v>
      </c>
      <c r="B181" s="100">
        <f t="shared" si="12"/>
        <v>5.6585067000000003E-2</v>
      </c>
      <c r="C181" t="str">
        <f>fossil!J34</f>
        <v>4069-1</v>
      </c>
      <c r="D181" t="str">
        <f>fossil!K34</f>
        <v>YCG</v>
      </c>
      <c r="E181" t="str">
        <f>fossil!L34</f>
        <v>4B</v>
      </c>
      <c r="F181" t="str">
        <f>fossil!M34</f>
        <v>G483</v>
      </c>
      <c r="G181">
        <f>fossil!N34</f>
        <v>0</v>
      </c>
      <c r="H181" s="86">
        <f t="shared" si="17"/>
        <v>1.4305841952920175</v>
      </c>
      <c r="I181" s="100">
        <f t="shared" si="13"/>
        <v>1.1925666999999999E-2</v>
      </c>
      <c r="J181">
        <f>'80°C'!J34</f>
        <v>4126</v>
      </c>
      <c r="K181">
        <f>'80°C'!K34</f>
        <v>80</v>
      </c>
      <c r="L181">
        <f>'80°C'!L34</f>
        <v>720</v>
      </c>
      <c r="M181" t="str">
        <f>'80°C'!M34</f>
        <v>H420</v>
      </c>
      <c r="N181" t="str">
        <f>'80°C'!N34</f>
        <v>NA</v>
      </c>
      <c r="O181" s="101">
        <f t="shared" si="18"/>
        <v>2.6812412373755872</v>
      </c>
      <c r="P181" s="102">
        <f t="shared" si="14"/>
        <v>0.14737697299999999</v>
      </c>
      <c r="Q181">
        <f>'110°C'!J34</f>
        <v>4126</v>
      </c>
      <c r="R181">
        <f>'110°C'!K34</f>
        <v>110</v>
      </c>
      <c r="S181">
        <f>'110°C'!L34</f>
        <v>480</v>
      </c>
      <c r="T181" t="str">
        <f>'110°C'!M34</f>
        <v>H398</v>
      </c>
      <c r="U181" t="str">
        <f>'110°C'!N34</f>
        <v>NA</v>
      </c>
      <c r="V181" s="101">
        <f t="shared" si="19"/>
        <v>3.2537560402320485</v>
      </c>
      <c r="W181" s="103">
        <f t="shared" si="15"/>
        <v>0.25386883799999999</v>
      </c>
      <c r="X181" s="138">
        <f>'140°C'!J34</f>
        <v>2588</v>
      </c>
      <c r="Y181" s="138">
        <f>'140°C'!K34</f>
        <v>140</v>
      </c>
      <c r="Z181" s="138">
        <f>'140°C'!L34</f>
        <v>48</v>
      </c>
      <c r="AA181" s="138" t="str">
        <f>'140°C'!M34</f>
        <v>G483</v>
      </c>
      <c r="AB181" s="138" t="str">
        <f>'140°C'!N34</f>
        <v>NA</v>
      </c>
    </row>
    <row r="182" spans="1:28">
      <c r="A182" s="99">
        <f t="shared" si="16"/>
        <v>0.26820360597689269</v>
      </c>
      <c r="B182" s="100">
        <f t="shared" si="12"/>
        <v>6.8080288000000003E-2</v>
      </c>
      <c r="C182">
        <f>fossil!J35</f>
        <v>4070</v>
      </c>
      <c r="D182" t="str">
        <f>fossil!K35</f>
        <v>YCG</v>
      </c>
      <c r="E182" t="str">
        <f>fossil!L35</f>
        <v>4B</v>
      </c>
      <c r="F182" t="str">
        <f>fossil!M35</f>
        <v>G483</v>
      </c>
      <c r="G182">
        <f>fossil!N35</f>
        <v>0</v>
      </c>
      <c r="H182" s="86">
        <f t="shared" si="17"/>
        <v>0.65243294490837389</v>
      </c>
      <c r="I182" s="100">
        <f t="shared" si="13"/>
        <v>1.6910781E-2</v>
      </c>
      <c r="J182">
        <f>'80°C'!J35</f>
        <v>4129</v>
      </c>
      <c r="K182">
        <f>'80°C'!K35</f>
        <v>80</v>
      </c>
      <c r="L182">
        <f>'80°C'!L35</f>
        <v>120</v>
      </c>
      <c r="M182" t="str">
        <f>'80°C'!M35</f>
        <v>H398</v>
      </c>
      <c r="N182" t="str">
        <f>'80°C'!N35</f>
        <v>NA</v>
      </c>
      <c r="O182" s="101">
        <f t="shared" si="18"/>
        <v>2.0791812460476247</v>
      </c>
      <c r="P182" s="102">
        <f t="shared" si="14"/>
        <v>0.104173221</v>
      </c>
      <c r="Q182">
        <f>'110°C'!J35</f>
        <v>4129</v>
      </c>
      <c r="R182">
        <f>'110°C'!K35</f>
        <v>110</v>
      </c>
      <c r="S182">
        <f>'110°C'!L35</f>
        <v>120</v>
      </c>
      <c r="T182" t="str">
        <f>'110°C'!M35</f>
        <v>H398</v>
      </c>
      <c r="U182" t="str">
        <f>'110°C'!N35</f>
        <v>NA</v>
      </c>
      <c r="V182" s="101">
        <f t="shared" si="19"/>
        <v>3.2537560402320485</v>
      </c>
      <c r="W182" s="103">
        <f t="shared" si="15"/>
        <v>0.20832774300000001</v>
      </c>
      <c r="X182" s="138">
        <f>'140°C'!J35</f>
        <v>2588</v>
      </c>
      <c r="Y182" s="138">
        <f>'140°C'!K35</f>
        <v>140</v>
      </c>
      <c r="Z182" s="138">
        <f>'140°C'!L35</f>
        <v>48</v>
      </c>
      <c r="AA182" s="138" t="str">
        <f>'140°C'!M35</f>
        <v>H391</v>
      </c>
      <c r="AB182" s="138" t="str">
        <f>'140°C'!N35</f>
        <v>nh4 contam</v>
      </c>
    </row>
    <row r="183" spans="1:28">
      <c r="A183" s="99">
        <f t="shared" si="16"/>
        <v>0.26820360597689269</v>
      </c>
      <c r="B183" s="100">
        <f t="shared" si="12"/>
        <v>5.1869627000000001E-2</v>
      </c>
      <c r="C183">
        <f>fossil!J36</f>
        <v>3959</v>
      </c>
      <c r="D183" t="str">
        <f>fossil!K36</f>
        <v>YCG</v>
      </c>
      <c r="E183" t="str">
        <f>fossil!L36</f>
        <v>4B</v>
      </c>
      <c r="F183" t="str">
        <f>fossil!M36</f>
        <v>G483</v>
      </c>
      <c r="G183">
        <f>fossil!N36</f>
        <v>0</v>
      </c>
      <c r="H183" s="86">
        <f t="shared" si="17"/>
        <v>0.65243294490837389</v>
      </c>
      <c r="I183" s="100">
        <f t="shared" si="13"/>
        <v>2.0045406000000002E-2</v>
      </c>
      <c r="J183">
        <f>'80°C'!J36</f>
        <v>4129</v>
      </c>
      <c r="K183">
        <f>'80°C'!K36</f>
        <v>80</v>
      </c>
      <c r="L183">
        <f>'80°C'!L36</f>
        <v>120</v>
      </c>
      <c r="M183" t="str">
        <f>'80°C'!M36</f>
        <v>H398</v>
      </c>
      <c r="N183" t="str">
        <f>'80°C'!N36</f>
        <v>NA</v>
      </c>
      <c r="O183" s="101">
        <f t="shared" si="18"/>
        <v>2.0791812460476247</v>
      </c>
      <c r="P183" s="102">
        <f t="shared" si="14"/>
        <v>0.10837533000000001</v>
      </c>
      <c r="Q183">
        <f>'110°C'!J36</f>
        <v>4129</v>
      </c>
      <c r="R183">
        <f>'110°C'!K36</f>
        <v>110</v>
      </c>
      <c r="S183">
        <f>'110°C'!L36</f>
        <v>120</v>
      </c>
      <c r="T183" t="str">
        <f>'110°C'!M36</f>
        <v>H398</v>
      </c>
      <c r="U183" t="str">
        <f>'110°C'!N36</f>
        <v>NA</v>
      </c>
      <c r="V183" s="101">
        <f t="shared" si="19"/>
        <v>3.2537560402320485</v>
      </c>
      <c r="W183" s="103">
        <f t="shared" si="15"/>
        <v>0.20490720700000001</v>
      </c>
      <c r="X183" s="138">
        <f>'140°C'!J36</f>
        <v>2588</v>
      </c>
      <c r="Y183" s="138">
        <f>'140°C'!K36</f>
        <v>140</v>
      </c>
      <c r="Z183" s="138">
        <f>'140°C'!L36</f>
        <v>48</v>
      </c>
      <c r="AA183" s="138" t="str">
        <f>'140°C'!M36</f>
        <v>H391</v>
      </c>
      <c r="AB183" s="138" t="str">
        <f>'140°C'!N36</f>
        <v>nh4 contam</v>
      </c>
    </row>
    <row r="184" spans="1:28">
      <c r="A184" s="99">
        <f t="shared" si="16"/>
        <v>0.26820360597689269</v>
      </c>
      <c r="B184" s="100">
        <f t="shared" si="12"/>
        <v>0.14209743699999999</v>
      </c>
      <c r="C184" s="138" t="str">
        <f>fossil!J37</f>
        <v>4095-1</v>
      </c>
      <c r="D184" s="138" t="str">
        <f>fossil!K37</f>
        <v>YCG</v>
      </c>
      <c r="E184" s="138" t="str">
        <f>fossil!L37</f>
        <v>4B</v>
      </c>
      <c r="F184" s="138" t="str">
        <f>fossil!M37</f>
        <v>G483</v>
      </c>
      <c r="G184" s="138">
        <f>fossil!N37</f>
        <v>0</v>
      </c>
      <c r="H184" s="86">
        <f t="shared" si="17"/>
        <v>1.7316141909559988</v>
      </c>
      <c r="I184" s="100">
        <f t="shared" si="13"/>
        <v>4.4719572999999999E-2</v>
      </c>
      <c r="J184">
        <f>'80°C'!J37</f>
        <v>4129</v>
      </c>
      <c r="K184">
        <f>'80°C'!K37</f>
        <v>80</v>
      </c>
      <c r="L184">
        <f>'80°C'!L37</f>
        <v>1440</v>
      </c>
      <c r="M184" t="str">
        <f>'80°C'!M37</f>
        <v>H398</v>
      </c>
      <c r="N184" t="str">
        <f>'80°C'!N37</f>
        <v>NA</v>
      </c>
      <c r="O184" s="101">
        <f t="shared" si="18"/>
        <v>2.3802112417116059</v>
      </c>
      <c r="P184" s="102">
        <f t="shared" si="14"/>
        <v>0.14931141000000001</v>
      </c>
      <c r="Q184">
        <f>'110°C'!J37</f>
        <v>4129</v>
      </c>
      <c r="R184">
        <f>'110°C'!K37</f>
        <v>110</v>
      </c>
      <c r="S184">
        <f>'110°C'!L37</f>
        <v>240</v>
      </c>
      <c r="T184" t="str">
        <f>'110°C'!M37</f>
        <v>H402</v>
      </c>
      <c r="U184" t="str">
        <f>'110°C'!N37</f>
        <v>NA</v>
      </c>
      <c r="V184" s="101">
        <f t="shared" si="19"/>
        <v>3.4298472992877298</v>
      </c>
      <c r="W184" s="103">
        <f t="shared" si="15"/>
        <v>0.200022907</v>
      </c>
      <c r="X184" s="138">
        <f>'140°C'!J37</f>
        <v>2588</v>
      </c>
      <c r="Y184" s="138">
        <f>'140°C'!K37</f>
        <v>140</v>
      </c>
      <c r="Z184" s="138">
        <f>'140°C'!L37</f>
        <v>72</v>
      </c>
      <c r="AA184" s="138" t="str">
        <f>'140°C'!M37</f>
        <v>H391</v>
      </c>
      <c r="AB184" s="138" t="str">
        <f>'140°C'!N37</f>
        <v>nh4 contam</v>
      </c>
    </row>
    <row r="185" spans="1:28">
      <c r="A185" s="99">
        <f t="shared" si="16"/>
        <v>0.24930913117324674</v>
      </c>
      <c r="B185" s="100">
        <f t="shared" si="12"/>
        <v>7.9529840000000004E-2</v>
      </c>
      <c r="C185">
        <f>fossil!J38</f>
        <v>4071</v>
      </c>
      <c r="D185" t="str">
        <f>fossil!K38</f>
        <v>YCG</v>
      </c>
      <c r="E185" t="str">
        <f>fossil!L38</f>
        <v>5B</v>
      </c>
      <c r="F185" t="str">
        <f>fossil!M38</f>
        <v>G483</v>
      </c>
      <c r="G185">
        <f>fossil!N38</f>
        <v>0</v>
      </c>
      <c r="H185" s="86">
        <f t="shared" si="17"/>
        <v>1.7316141909559988</v>
      </c>
      <c r="I185" s="100">
        <f t="shared" si="13"/>
        <v>4.3544613000000003E-2</v>
      </c>
      <c r="J185">
        <f>'80°C'!J38</f>
        <v>4129</v>
      </c>
      <c r="K185">
        <f>'80°C'!K38</f>
        <v>80</v>
      </c>
      <c r="L185">
        <f>'80°C'!L38</f>
        <v>1440</v>
      </c>
      <c r="M185" t="str">
        <f>'80°C'!M38</f>
        <v>H398</v>
      </c>
      <c r="N185" t="str">
        <f>'80°C'!N38</f>
        <v>NA</v>
      </c>
      <c r="O185" s="101">
        <f t="shared" si="18"/>
        <v>2.3802112417116059</v>
      </c>
      <c r="P185" s="102">
        <f t="shared" si="14"/>
        <v>0.12801168499999999</v>
      </c>
      <c r="Q185">
        <f>'110°C'!J38</f>
        <v>4129</v>
      </c>
      <c r="R185">
        <f>'110°C'!K38</f>
        <v>110</v>
      </c>
      <c r="S185">
        <f>'110°C'!L38</f>
        <v>240</v>
      </c>
      <c r="T185" t="str">
        <f>'110°C'!M38</f>
        <v>H398</v>
      </c>
      <c r="U185" t="str">
        <f>'110°C'!N38</f>
        <v>NA</v>
      </c>
      <c r="V185" s="101">
        <f t="shared" si="19"/>
        <v>3.4298472992877298</v>
      </c>
      <c r="W185" s="103">
        <f t="shared" si="15"/>
        <v>0.20755036499999999</v>
      </c>
      <c r="X185" s="138">
        <f>'140°C'!J38</f>
        <v>2588</v>
      </c>
      <c r="Y185" s="138">
        <f>'140°C'!K38</f>
        <v>140</v>
      </c>
      <c r="Z185" s="138">
        <f>'140°C'!L38</f>
        <v>72</v>
      </c>
      <c r="AA185" s="138" t="str">
        <f>'140°C'!M38</f>
        <v>H391</v>
      </c>
      <c r="AB185" s="138" t="str">
        <f>'140°C'!N38</f>
        <v>nh4 contam</v>
      </c>
    </row>
    <row r="186" spans="1:28">
      <c r="A186" s="99">
        <f t="shared" si="16"/>
        <v>0.24930913117324674</v>
      </c>
      <c r="B186" s="100">
        <f t="shared" si="12"/>
        <v>8.2879261999999995E-2</v>
      </c>
      <c r="C186" t="str">
        <f>fossil!J39</f>
        <v>4072-1</v>
      </c>
      <c r="D186" t="str">
        <f>fossil!K39</f>
        <v>YCG</v>
      </c>
      <c r="E186" t="str">
        <f>fossil!L39</f>
        <v>5B</v>
      </c>
      <c r="F186" t="str">
        <f>fossil!M39</f>
        <v>G483</v>
      </c>
      <c r="G186">
        <f>fossil!N39</f>
        <v>0</v>
      </c>
      <c r="H186" s="86">
        <f t="shared" si="17"/>
        <v>1.4305841952920175</v>
      </c>
      <c r="I186" s="100">
        <f t="shared" si="13"/>
        <v>3.0740917999999999E-2</v>
      </c>
      <c r="J186">
        <f>'80°C'!J39</f>
        <v>4129</v>
      </c>
      <c r="K186">
        <f>'80°C'!K39</f>
        <v>80</v>
      </c>
      <c r="L186">
        <f>'80°C'!L39</f>
        <v>720</v>
      </c>
      <c r="M186" t="str">
        <f>'80°C'!M39</f>
        <v>H420</v>
      </c>
      <c r="N186" t="str">
        <f>'80°C'!N39</f>
        <v>NA</v>
      </c>
      <c r="O186" s="101">
        <f t="shared" si="18"/>
        <v>2.6812412373755872</v>
      </c>
      <c r="P186" s="102">
        <f t="shared" si="14"/>
        <v>0.12955847300000001</v>
      </c>
      <c r="Q186">
        <f>'110°C'!J39</f>
        <v>4129</v>
      </c>
      <c r="R186">
        <f>'110°C'!K39</f>
        <v>110</v>
      </c>
      <c r="S186">
        <f>'110°C'!L39</f>
        <v>480</v>
      </c>
      <c r="T186" t="str">
        <f>'110°C'!M39</f>
        <v>H398</v>
      </c>
      <c r="U186" t="str">
        <f>'110°C'!N39</f>
        <v>NA</v>
      </c>
      <c r="V186" s="101">
        <f t="shared" si="19"/>
        <v>3.5547860358960297</v>
      </c>
      <c r="W186" s="103">
        <f t="shared" si="15"/>
        <v>0.158343547</v>
      </c>
      <c r="X186" s="41">
        <f>'140°C'!J39</f>
        <v>2588</v>
      </c>
      <c r="Y186" s="41">
        <f>'140°C'!K39</f>
        <v>140</v>
      </c>
      <c r="Z186" s="41">
        <f>'140°C'!L39</f>
        <v>96</v>
      </c>
      <c r="AA186" s="41" t="str">
        <f>'140°C'!M39</f>
        <v>H391</v>
      </c>
      <c r="AB186" s="41" t="str">
        <f>'140°C'!N39</f>
        <v>nh4 contam</v>
      </c>
    </row>
    <row r="187" spans="1:28">
      <c r="A187" s="99">
        <f t="shared" si="16"/>
        <v>0.24930913117324674</v>
      </c>
      <c r="B187" s="100">
        <f t="shared" si="12"/>
        <v>0.119571838</v>
      </c>
      <c r="C187" s="138">
        <f>fossil!J40</f>
        <v>4073</v>
      </c>
      <c r="D187" s="138" t="str">
        <f>fossil!K40</f>
        <v>YCG</v>
      </c>
      <c r="E187" s="138" t="str">
        <f>fossil!L40</f>
        <v>5B</v>
      </c>
      <c r="F187" s="138" t="str">
        <f>fossil!M40</f>
        <v>G483</v>
      </c>
      <c r="G187" s="138">
        <f>fossil!N40</f>
        <v>0</v>
      </c>
      <c r="H187" s="86">
        <f t="shared" si="17"/>
        <v>1.4305841952920175</v>
      </c>
      <c r="I187" s="100">
        <f t="shared" si="13"/>
        <v>2.9967673E-2</v>
      </c>
      <c r="J187">
        <f>'80°C'!J40</f>
        <v>4129</v>
      </c>
      <c r="K187">
        <f>'80°C'!K40</f>
        <v>80</v>
      </c>
      <c r="L187">
        <f>'80°C'!L40</f>
        <v>720</v>
      </c>
      <c r="M187" t="str">
        <f>'80°C'!M40</f>
        <v>H398</v>
      </c>
      <c r="N187" t="str">
        <f>'80°C'!N40</f>
        <v>NA</v>
      </c>
      <c r="O187" s="101">
        <f t="shared" si="18"/>
        <v>2.6812412373755872</v>
      </c>
      <c r="P187" s="102">
        <f t="shared" si="14"/>
        <v>0.160857901</v>
      </c>
      <c r="Q187">
        <f>'110°C'!J40</f>
        <v>4129</v>
      </c>
      <c r="R187">
        <f>'110°C'!K40</f>
        <v>110</v>
      </c>
      <c r="S187">
        <f>'110°C'!L40</f>
        <v>480</v>
      </c>
      <c r="T187" t="str">
        <f>'110°C'!M40</f>
        <v>H420</v>
      </c>
      <c r="U187" t="str">
        <f>'110°C'!N40</f>
        <v>NA</v>
      </c>
      <c r="V187" s="101">
        <f t="shared" si="19"/>
        <v>3.5547860358960297</v>
      </c>
      <c r="W187" s="103">
        <f t="shared" si="15"/>
        <v>0.17590988399999999</v>
      </c>
      <c r="X187" s="41">
        <f>'140°C'!J40</f>
        <v>2588</v>
      </c>
      <c r="Y187" s="41">
        <f>'140°C'!K40</f>
        <v>140</v>
      </c>
      <c r="Z187" s="41">
        <f>'140°C'!L40</f>
        <v>96</v>
      </c>
      <c r="AA187" s="41" t="str">
        <f>'140°C'!M40</f>
        <v>H391</v>
      </c>
      <c r="AB187" s="41" t="str">
        <f>'140°C'!N40</f>
        <v>nh4 contam</v>
      </c>
    </row>
    <row r="188" spans="1:28">
      <c r="A188" s="99">
        <f t="shared" si="16"/>
        <v>6.4986608109166386E-2</v>
      </c>
      <c r="B188" s="100">
        <f t="shared" si="12"/>
        <v>2.9818378999999999E-2</v>
      </c>
      <c r="C188" t="str">
        <f>fossil!J41</f>
        <v>4074-1</v>
      </c>
      <c r="D188" t="str">
        <f>fossil!K41</f>
        <v>YCG</v>
      </c>
      <c r="E188">
        <f>fossil!L41</f>
        <v>6</v>
      </c>
      <c r="F188" t="str">
        <f>fossil!M41</f>
        <v>G483</v>
      </c>
      <c r="G188">
        <f>fossil!N41</f>
        <v>0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 s="101">
        <f t="shared" si="19"/>
        <v>3.6516960489040859</v>
      </c>
      <c r="W188" s="103">
        <f t="shared" si="15"/>
        <v>0.150991716</v>
      </c>
      <c r="X188" s="41">
        <f>'140°C'!J41</f>
        <v>2588</v>
      </c>
      <c r="Y188" s="41">
        <f>'140°C'!K41</f>
        <v>140</v>
      </c>
      <c r="Z188" s="41">
        <f>'140°C'!L41</f>
        <v>120</v>
      </c>
      <c r="AA188" s="41" t="str">
        <f>'140°C'!M41</f>
        <v>H391</v>
      </c>
      <c r="AB188" s="41" t="str">
        <f>'140°C'!N41</f>
        <v>nh4 contam</v>
      </c>
    </row>
    <row r="189" spans="1:28">
      <c r="A189" s="99">
        <f t="shared" si="16"/>
        <v>6.4986608109166386E-2</v>
      </c>
      <c r="B189" s="100">
        <f t="shared" si="12"/>
        <v>0.12338416000000001</v>
      </c>
      <c r="C189" s="138">
        <f>fossil!J42</f>
        <v>4075</v>
      </c>
      <c r="D189" s="138" t="str">
        <f>fossil!K42</f>
        <v>YCG</v>
      </c>
      <c r="E189" s="138">
        <f>fossil!L42</f>
        <v>6</v>
      </c>
      <c r="F189" s="138" t="str">
        <f>fossil!M42</f>
        <v>G483</v>
      </c>
      <c r="G189" s="138">
        <f>fossil!N42</f>
        <v>0</v>
      </c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 s="101">
        <f t="shared" si="19"/>
        <v>3.6516960489040859</v>
      </c>
      <c r="W189" s="103">
        <f t="shared" si="15"/>
        <v>0.161228556</v>
      </c>
      <c r="X189" s="41">
        <f>'140°C'!J42</f>
        <v>2588</v>
      </c>
      <c r="Y189" s="41">
        <f>'140°C'!K42</f>
        <v>140</v>
      </c>
      <c r="Z189" s="41">
        <f>'140°C'!L42</f>
        <v>120</v>
      </c>
      <c r="AA189" s="41" t="str">
        <f>'140°C'!M42</f>
        <v>H391</v>
      </c>
      <c r="AB189" s="41" t="str">
        <f>'140°C'!N42</f>
        <v>nh4 contam</v>
      </c>
    </row>
    <row r="190" spans="1:28">
      <c r="A190" s="99">
        <f t="shared" si="16"/>
        <v>6.4986608109166386E-2</v>
      </c>
      <c r="B190" s="100">
        <f t="shared" si="12"/>
        <v>6.1419996999999997E-2</v>
      </c>
      <c r="C190" t="str">
        <f>fossil!J43</f>
        <v>4076-1</v>
      </c>
      <c r="D190" t="str">
        <f>fossil!K43</f>
        <v>YCG</v>
      </c>
      <c r="E190">
        <f>fossil!L43</f>
        <v>6</v>
      </c>
      <c r="F190" t="str">
        <f>fossil!M43</f>
        <v>G483</v>
      </c>
      <c r="G190">
        <f>fossil!N43</f>
        <v>0</v>
      </c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 s="101">
        <f t="shared" si="19"/>
        <v>1.5725148028564613</v>
      </c>
      <c r="W190" s="103">
        <f t="shared" si="15"/>
        <v>2.2865315000000001E-2</v>
      </c>
      <c r="X190" s="41">
        <f>'140°C'!J43</f>
        <v>2589</v>
      </c>
      <c r="Y190" s="41">
        <f>'140°C'!K43</f>
        <v>140</v>
      </c>
      <c r="Z190" s="41">
        <f>'140°C'!L43</f>
        <v>1</v>
      </c>
      <c r="AA190" s="41" t="str">
        <f>'140°C'!M43</f>
        <v>H397</v>
      </c>
      <c r="AB190" s="41" t="str">
        <f>'140°C'!N43</f>
        <v>NA</v>
      </c>
    </row>
    <row r="191" spans="1:28">
      <c r="A191" s="99">
        <f t="shared" si="16"/>
        <v>6.4986608109166386E-2</v>
      </c>
      <c r="B191" s="100">
        <f t="shared" si="12"/>
        <v>5.1510146999999999E-2</v>
      </c>
      <c r="C191" t="str">
        <f>fossil!J44</f>
        <v>4077-1</v>
      </c>
      <c r="D191" t="str">
        <f>fossil!K44</f>
        <v>YCG</v>
      </c>
      <c r="E191">
        <f>fossil!L44</f>
        <v>6</v>
      </c>
      <c r="F191" t="str">
        <f>fossil!M44</f>
        <v>G483</v>
      </c>
      <c r="G191">
        <f>fossil!N44</f>
        <v>0</v>
      </c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 s="101">
        <f t="shared" si="19"/>
        <v>1.5725148028564613</v>
      </c>
      <c r="W191" s="103">
        <f t="shared" si="15"/>
        <v>2.4219548E-2</v>
      </c>
      <c r="X191" s="41">
        <f>'140°C'!J44</f>
        <v>2589</v>
      </c>
      <c r="Y191" s="41">
        <f>'140°C'!K44</f>
        <v>140</v>
      </c>
      <c r="Z191" s="41">
        <f>'140°C'!L44</f>
        <v>1</v>
      </c>
      <c r="AA191" s="41" t="str">
        <f>'140°C'!M44</f>
        <v>H397</v>
      </c>
      <c r="AB191" s="41" t="str">
        <f>'140°C'!N44</f>
        <v>NA</v>
      </c>
    </row>
    <row r="192" spans="1:28">
      <c r="A192" s="99">
        <f t="shared" si="16"/>
        <v>0.24930913117324674</v>
      </c>
      <c r="B192" s="100">
        <f t="shared" si="12"/>
        <v>4.6633569999999999E-2</v>
      </c>
      <c r="C192">
        <f>fossil!J45</f>
        <v>4078</v>
      </c>
      <c r="D192" t="str">
        <f>fossil!K45</f>
        <v>YCG</v>
      </c>
      <c r="E192" t="str">
        <f>fossil!L45</f>
        <v>Anglo-Scandinavian</v>
      </c>
      <c r="F192" t="str">
        <f>fossil!M45</f>
        <v>G483</v>
      </c>
      <c r="G192">
        <f>fossil!N45</f>
        <v>0</v>
      </c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 s="101">
        <f t="shared" si="19"/>
        <v>1.8735447985204425</v>
      </c>
      <c r="W192" s="103">
        <f t="shared" si="15"/>
        <v>3.4104611E-2</v>
      </c>
      <c r="X192" s="41">
        <f>'140°C'!J45</f>
        <v>2589</v>
      </c>
      <c r="Y192" s="41">
        <f>'140°C'!K45</f>
        <v>140</v>
      </c>
      <c r="Z192" s="41">
        <f>'140°C'!L45</f>
        <v>2</v>
      </c>
      <c r="AA192" s="41" t="str">
        <f>'140°C'!M45</f>
        <v>H397</v>
      </c>
      <c r="AB192" s="41" t="str">
        <f>'140°C'!N45</f>
        <v>NA</v>
      </c>
    </row>
    <row r="193" spans="1:28">
      <c r="A193" s="99">
        <f t="shared" si="16"/>
        <v>0.24930913117324674</v>
      </c>
      <c r="B193" s="100">
        <f t="shared" si="12"/>
        <v>5.2527241000000002E-2</v>
      </c>
      <c r="C193">
        <f>fossil!J46</f>
        <v>4079</v>
      </c>
      <c r="D193" t="str">
        <f>fossil!K46</f>
        <v>YCG</v>
      </c>
      <c r="E193" t="str">
        <f>fossil!L46</f>
        <v>Anglo-Scandinavian</v>
      </c>
      <c r="F193" t="str">
        <f>fossil!M46</f>
        <v>G483</v>
      </c>
      <c r="G193">
        <f>fossil!N46</f>
        <v>0</v>
      </c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 s="101">
        <f t="shared" si="19"/>
        <v>1.8735447985204425</v>
      </c>
      <c r="W193" s="103">
        <f t="shared" si="15"/>
        <v>4.9892261E-2</v>
      </c>
      <c r="X193" s="41">
        <f>'140°C'!J46</f>
        <v>2589</v>
      </c>
      <c r="Y193" s="41">
        <f>'140°C'!K46</f>
        <v>140</v>
      </c>
      <c r="Z193" s="41">
        <f>'140°C'!L46</f>
        <v>2</v>
      </c>
      <c r="AA193" s="41" t="str">
        <f>'140°C'!M46</f>
        <v>H397</v>
      </c>
      <c r="AB193" s="41" t="str">
        <f>'140°C'!N46</f>
        <v>NA</v>
      </c>
    </row>
    <row r="194" spans="1:28">
      <c r="A194" s="99">
        <f t="shared" si="16"/>
        <v>0.24930913117324674</v>
      </c>
      <c r="B194" s="100">
        <f t="shared" si="12"/>
        <v>4.5897304999999999E-2</v>
      </c>
      <c r="C194">
        <f>fossil!J47</f>
        <v>4080</v>
      </c>
      <c r="D194" t="str">
        <f>fossil!K47</f>
        <v>YCG</v>
      </c>
      <c r="E194" t="str">
        <f>fossil!L47</f>
        <v>Anglo-Scandinavian</v>
      </c>
      <c r="F194" t="str">
        <f>fossil!M47</f>
        <v>G483</v>
      </c>
      <c r="G194">
        <f>fossil!N47</f>
        <v>0</v>
      </c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 s="101">
        <f t="shared" si="19"/>
        <v>2.1745747941844238</v>
      </c>
      <c r="W194" s="103">
        <f t="shared" si="15"/>
        <v>8.184922E-2</v>
      </c>
      <c r="X194" s="41">
        <f>'140°C'!J47</f>
        <v>2589</v>
      </c>
      <c r="Y194" s="41">
        <f>'140°C'!K47</f>
        <v>140</v>
      </c>
      <c r="Z194" s="41">
        <f>'140°C'!L47</f>
        <v>4</v>
      </c>
      <c r="AA194" s="41" t="str">
        <f>'140°C'!M47</f>
        <v>H397</v>
      </c>
      <c r="AB194" s="41" t="str">
        <f>'140°C'!N47</f>
        <v>NA</v>
      </c>
    </row>
    <row r="195" spans="1:28">
      <c r="A195" s="99">
        <f t="shared" si="16"/>
        <v>0.29988908335720121</v>
      </c>
      <c r="B195" s="100">
        <f t="shared" si="12"/>
        <v>5.8172227E-2</v>
      </c>
      <c r="C195" t="str">
        <f>fossil!J48</f>
        <v>4060a2</v>
      </c>
      <c r="D195" t="str">
        <f>fossil!K48</f>
        <v>YCG</v>
      </c>
      <c r="E195">
        <f>fossil!L48</f>
        <v>3</v>
      </c>
      <c r="F195" t="str">
        <f>fossil!M48</f>
        <v>H391</v>
      </c>
      <c r="G195">
        <f>fossil!N48</f>
        <v>0</v>
      </c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 s="101">
        <f t="shared" si="19"/>
        <v>2.1745747941844238</v>
      </c>
      <c r="W195" s="103">
        <f t="shared" si="15"/>
        <v>8.4739698000000002E-2</v>
      </c>
      <c r="X195" s="41">
        <f>'140°C'!J48</f>
        <v>2589</v>
      </c>
      <c r="Y195" s="41">
        <f>'140°C'!K48</f>
        <v>140</v>
      </c>
      <c r="Z195" s="41">
        <f>'140°C'!L48</f>
        <v>4</v>
      </c>
      <c r="AA195" s="41" t="str">
        <f>'140°C'!M48</f>
        <v>H397</v>
      </c>
      <c r="AB195" s="41" t="str">
        <f>'140°C'!N48</f>
        <v>NA</v>
      </c>
    </row>
    <row r="196" spans="1:28">
      <c r="A196" s="99">
        <f t="shared" si="16"/>
        <v>0.29988908335720121</v>
      </c>
      <c r="B196" s="100">
        <f t="shared" si="12"/>
        <v>5.2963768000000001E-2</v>
      </c>
      <c r="C196" t="str">
        <f>fossil!J49</f>
        <v>4060b2</v>
      </c>
      <c r="D196" t="str">
        <f>fossil!K49</f>
        <v>YCG</v>
      </c>
      <c r="E196">
        <f>fossil!L49</f>
        <v>3</v>
      </c>
      <c r="F196" t="str">
        <f>fossil!M49</f>
        <v>H391</v>
      </c>
      <c r="G196">
        <f>fossil!N49</f>
        <v>0</v>
      </c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 s="101">
        <f t="shared" ref="V196:V227" si="20">LOG(G71*W$148)</f>
        <v>2.3506660532401047</v>
      </c>
      <c r="W196" s="103">
        <f t="shared" si="15"/>
        <v>0.108623314</v>
      </c>
      <c r="X196" s="41">
        <f>'140°C'!J49</f>
        <v>2589</v>
      </c>
      <c r="Y196" s="41">
        <f>'140°C'!K49</f>
        <v>140</v>
      </c>
      <c r="Z196" s="41">
        <f>'140°C'!L49</f>
        <v>6</v>
      </c>
      <c r="AA196" s="41" t="str">
        <f>'140°C'!M49</f>
        <v>H397</v>
      </c>
      <c r="AB196" s="41" t="str">
        <f>'140°C'!N49</f>
        <v>NA</v>
      </c>
    </row>
    <row r="197" spans="1:28">
      <c r="A197" s="99">
        <f t="shared" si="16"/>
        <v>0.26820360597689269</v>
      </c>
      <c r="B197" s="100">
        <f t="shared" si="12"/>
        <v>5.2170168000000003E-2</v>
      </c>
      <c r="C197" t="str">
        <f>fossil!J50</f>
        <v>4063-2</v>
      </c>
      <c r="D197" t="str">
        <f>fossil!K50</f>
        <v>YCG</v>
      </c>
      <c r="E197" t="str">
        <f>fossil!L50</f>
        <v>4B</v>
      </c>
      <c r="F197" t="str">
        <f>fossil!M50</f>
        <v>H391</v>
      </c>
      <c r="G197">
        <f>fossil!N50</f>
        <v>0</v>
      </c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 s="101">
        <f t="shared" si="20"/>
        <v>2.3506660532401047</v>
      </c>
      <c r="W197" s="103">
        <f t="shared" si="15"/>
        <v>9.4869494999999998E-2</v>
      </c>
      <c r="X197" s="41">
        <f>'140°C'!J50</f>
        <v>2589</v>
      </c>
      <c r="Y197" s="41">
        <f>'140°C'!K50</f>
        <v>140</v>
      </c>
      <c r="Z197" s="41">
        <f>'140°C'!L50</f>
        <v>6</v>
      </c>
      <c r="AA197" s="41" t="str">
        <f>'140°C'!M50</f>
        <v>H397</v>
      </c>
      <c r="AB197" s="41" t="str">
        <f>'140°C'!N50</f>
        <v>NA</v>
      </c>
    </row>
    <row r="198" spans="1:28">
      <c r="A198" s="99">
        <f t="shared" si="16"/>
        <v>0.26820360597689269</v>
      </c>
      <c r="B198" s="100">
        <f t="shared" si="12"/>
        <v>5.6190309000000001E-2</v>
      </c>
      <c r="C198" t="str">
        <f>fossil!J51</f>
        <v>4064-2</v>
      </c>
      <c r="D198" t="str">
        <f>fossil!K51</f>
        <v>YCG</v>
      </c>
      <c r="E198" t="str">
        <f>fossil!L51</f>
        <v>4B</v>
      </c>
      <c r="F198" t="str">
        <f>fossil!M51</f>
        <v>H391</v>
      </c>
      <c r="G198">
        <f>fossil!N51</f>
        <v>0</v>
      </c>
      <c r="J198"/>
      <c r="K198"/>
      <c r="L198"/>
      <c r="M198"/>
      <c r="N198"/>
      <c r="V198" s="101">
        <f t="shared" si="20"/>
        <v>2.475604789848405</v>
      </c>
      <c r="W198" s="103">
        <f t="shared" si="15"/>
        <v>0.111048937</v>
      </c>
      <c r="X198" s="41">
        <f>'140°C'!J51</f>
        <v>2589</v>
      </c>
      <c r="Y198" s="41">
        <f>'140°C'!K51</f>
        <v>140</v>
      </c>
      <c r="Z198" s="41">
        <f>'140°C'!L51</f>
        <v>8</v>
      </c>
      <c r="AA198" s="41" t="str">
        <f>'140°C'!M51</f>
        <v>H397</v>
      </c>
      <c r="AB198" s="41" t="str">
        <f>'140°C'!N51</f>
        <v>NA</v>
      </c>
    </row>
    <row r="199" spans="1:28">
      <c r="A199" s="99">
        <f t="shared" si="16"/>
        <v>0.26820360597689269</v>
      </c>
      <c r="B199" s="100">
        <f t="shared" si="12"/>
        <v>7.3699793E-2</v>
      </c>
      <c r="C199" t="str">
        <f>fossil!J52</f>
        <v>4066-2</v>
      </c>
      <c r="D199" t="str">
        <f>fossil!K52</f>
        <v>YCG</v>
      </c>
      <c r="E199" t="str">
        <f>fossil!L52</f>
        <v>4B</v>
      </c>
      <c r="F199" t="str">
        <f>fossil!M52</f>
        <v>H391</v>
      </c>
      <c r="G199">
        <f>fossil!N52</f>
        <v>0</v>
      </c>
      <c r="J199"/>
      <c r="K199"/>
      <c r="L199"/>
      <c r="M199"/>
      <c r="N199"/>
      <c r="V199" s="101">
        <f t="shared" si="20"/>
        <v>2.475604789848405</v>
      </c>
      <c r="W199" s="103">
        <f t="shared" si="15"/>
        <v>8.4949374999999994E-2</v>
      </c>
      <c r="X199" s="41">
        <f>'140°C'!J52</f>
        <v>2589</v>
      </c>
      <c r="Y199" s="41">
        <f>'140°C'!K52</f>
        <v>140</v>
      </c>
      <c r="Z199" s="41">
        <f>'140°C'!L52</f>
        <v>8</v>
      </c>
      <c r="AA199" s="41" t="str">
        <f>'140°C'!M52</f>
        <v>H402</v>
      </c>
      <c r="AB199" s="41" t="str">
        <f>'140°C'!N52</f>
        <v>NA</v>
      </c>
    </row>
    <row r="200" spans="1:28">
      <c r="A200" s="99">
        <f t="shared" si="16"/>
        <v>0.26820360597689269</v>
      </c>
      <c r="B200" s="100">
        <f t="shared" si="12"/>
        <v>6.1056430000000002E-2</v>
      </c>
      <c r="C200">
        <f>fossil!J53</f>
        <v>4067</v>
      </c>
      <c r="D200" t="str">
        <f>fossil!K53</f>
        <v>YCG</v>
      </c>
      <c r="E200" t="str">
        <f>fossil!L53</f>
        <v>4B</v>
      </c>
      <c r="F200" t="str">
        <f>fossil!M53</f>
        <v>H391</v>
      </c>
      <c r="G200">
        <f>fossil!N53</f>
        <v>0</v>
      </c>
      <c r="J200"/>
      <c r="K200"/>
      <c r="L200"/>
      <c r="M200"/>
      <c r="N200"/>
      <c r="V200" s="101">
        <f t="shared" si="20"/>
        <v>2.9527260445680672</v>
      </c>
      <c r="W200" s="103">
        <f t="shared" si="15"/>
        <v>0.185522677</v>
      </c>
      <c r="X200" s="41">
        <f>'140°C'!J53</f>
        <v>2589</v>
      </c>
      <c r="Y200" s="41">
        <f>'140°C'!K53</f>
        <v>140</v>
      </c>
      <c r="Z200" s="41">
        <f>'140°C'!L53</f>
        <v>24</v>
      </c>
      <c r="AA200" s="41" t="str">
        <f>'140°C'!M53</f>
        <v>H397</v>
      </c>
      <c r="AB200" s="41" t="str">
        <f>'140°C'!N53</f>
        <v>NA</v>
      </c>
    </row>
    <row r="201" spans="1:28">
      <c r="A201" s="99">
        <f t="shared" si="16"/>
        <v>0.26820360597689269</v>
      </c>
      <c r="B201" s="100">
        <f t="shared" si="12"/>
        <v>4.7037427999999999E-2</v>
      </c>
      <c r="C201" t="str">
        <f>fossil!J54</f>
        <v>4068-2</v>
      </c>
      <c r="D201" t="str">
        <f>fossil!K54</f>
        <v>YCG</v>
      </c>
      <c r="E201" t="str">
        <f>fossil!L54</f>
        <v>4B</v>
      </c>
      <c r="F201" t="str">
        <f>fossil!M54</f>
        <v>H391</v>
      </c>
      <c r="G201">
        <f>fossil!N54</f>
        <v>0</v>
      </c>
      <c r="J201"/>
      <c r="K201"/>
      <c r="L201"/>
      <c r="M201"/>
      <c r="N201"/>
      <c r="V201" s="101">
        <f t="shared" si="20"/>
        <v>2.9527260445680672</v>
      </c>
      <c r="W201" s="103">
        <f t="shared" si="15"/>
        <v>0.17460111</v>
      </c>
      <c r="X201" s="41">
        <f>'140°C'!J54</f>
        <v>2589</v>
      </c>
      <c r="Y201" s="41">
        <f>'140°C'!K54</f>
        <v>140</v>
      </c>
      <c r="Z201" s="41">
        <f>'140°C'!L54</f>
        <v>24</v>
      </c>
      <c r="AA201" s="41" t="str">
        <f>'140°C'!M54</f>
        <v>H402</v>
      </c>
      <c r="AB201" s="41" t="str">
        <f>'140°C'!N54</f>
        <v>NA</v>
      </c>
    </row>
    <row r="202" spans="1:28">
      <c r="A202" s="99">
        <f t="shared" si="16"/>
        <v>0.26820360597689269</v>
      </c>
      <c r="B202" s="100">
        <f t="shared" si="12"/>
        <v>6.4284093E-2</v>
      </c>
      <c r="C202" t="str">
        <f>fossil!J55</f>
        <v>4069-2</v>
      </c>
      <c r="D202" t="str">
        <f>fossil!K55</f>
        <v>YCG</v>
      </c>
      <c r="E202" t="str">
        <f>fossil!L55</f>
        <v>4B</v>
      </c>
      <c r="F202" t="str">
        <f>fossil!M55</f>
        <v>H391</v>
      </c>
      <c r="G202">
        <f>fossil!N55</f>
        <v>0</v>
      </c>
      <c r="J202"/>
      <c r="K202"/>
      <c r="L202"/>
      <c r="M202"/>
      <c r="N202"/>
      <c r="V202" s="101">
        <f t="shared" si="20"/>
        <v>3.2537560402320485</v>
      </c>
      <c r="W202" s="103">
        <f t="shared" si="15"/>
        <v>0.211129441</v>
      </c>
      <c r="X202" s="138">
        <f>'140°C'!J55</f>
        <v>2589</v>
      </c>
      <c r="Y202" s="138">
        <f>'140°C'!K55</f>
        <v>140</v>
      </c>
      <c r="Z202" s="138">
        <f>'140°C'!L55</f>
        <v>48</v>
      </c>
      <c r="AA202" s="138" t="str">
        <f>'140°C'!M55</f>
        <v>H397</v>
      </c>
      <c r="AB202" s="138" t="str">
        <f>'140°C'!N55</f>
        <v>NA</v>
      </c>
    </row>
    <row r="203" spans="1:28">
      <c r="A203" s="99">
        <f t="shared" si="16"/>
        <v>0.26820360597689269</v>
      </c>
      <c r="B203" s="100">
        <f t="shared" si="12"/>
        <v>0.14209743699999999</v>
      </c>
      <c r="C203" s="138" t="str">
        <f>fossil!J56</f>
        <v>4095-2</v>
      </c>
      <c r="D203" s="138" t="str">
        <f>fossil!K56</f>
        <v>YCG</v>
      </c>
      <c r="E203" s="138" t="str">
        <f>fossil!L56</f>
        <v>4B</v>
      </c>
      <c r="F203" s="138" t="str">
        <f>fossil!M56</f>
        <v>H391</v>
      </c>
      <c r="G203" s="138" t="str">
        <f>fossil!N56</f>
        <v>contam nh4</v>
      </c>
      <c r="J203"/>
      <c r="K203"/>
      <c r="L203"/>
      <c r="M203"/>
      <c r="N203"/>
      <c r="V203" s="101">
        <f t="shared" si="20"/>
        <v>3.2537560402320485</v>
      </c>
      <c r="W203" s="103">
        <f t="shared" si="15"/>
        <v>0.25695852600000002</v>
      </c>
      <c r="X203" s="138">
        <f>'140°C'!J56</f>
        <v>2589</v>
      </c>
      <c r="Y203" s="138">
        <f>'140°C'!K56</f>
        <v>140</v>
      </c>
      <c r="Z203" s="138">
        <f>'140°C'!L56</f>
        <v>48</v>
      </c>
      <c r="AA203" s="138" t="str">
        <f>'140°C'!M56</f>
        <v>H397</v>
      </c>
      <c r="AB203" s="138" t="str">
        <f>'140°C'!N56</f>
        <v>NA</v>
      </c>
    </row>
    <row r="204" spans="1:28">
      <c r="A204" s="99">
        <f t="shared" si="16"/>
        <v>0.24930913117324674</v>
      </c>
      <c r="B204" s="100">
        <f t="shared" si="12"/>
        <v>7.8958885000000006E-2</v>
      </c>
      <c r="C204" t="str">
        <f>fossil!J57</f>
        <v>4072-2</v>
      </c>
      <c r="D204" t="str">
        <f>fossil!K57</f>
        <v>YCG</v>
      </c>
      <c r="E204" t="str">
        <f>fossil!L57</f>
        <v>5B</v>
      </c>
      <c r="F204" t="str">
        <f>fossil!M57</f>
        <v>H391</v>
      </c>
      <c r="G204">
        <f>fossil!N57</f>
        <v>0</v>
      </c>
      <c r="J204"/>
      <c r="K204"/>
      <c r="L204"/>
      <c r="M204"/>
      <c r="N204"/>
      <c r="V204" s="101">
        <f t="shared" si="20"/>
        <v>3.4298472992877298</v>
      </c>
      <c r="W204" s="103">
        <f t="shared" si="15"/>
        <v>0.264470121</v>
      </c>
      <c r="X204" s="138">
        <f>'140°C'!J57</f>
        <v>2589</v>
      </c>
      <c r="Y204" s="138">
        <f>'140°C'!K57</f>
        <v>140</v>
      </c>
      <c r="Z204" s="138">
        <f>'140°C'!L57</f>
        <v>72</v>
      </c>
      <c r="AA204" s="138" t="str">
        <f>'140°C'!M57</f>
        <v>H397</v>
      </c>
      <c r="AB204" s="138" t="str">
        <f>'140°C'!N57</f>
        <v>NA</v>
      </c>
    </row>
    <row r="205" spans="1:28">
      <c r="A205" s="99">
        <f t="shared" si="16"/>
        <v>6.4986608109166386E-2</v>
      </c>
      <c r="B205" s="100">
        <f t="shared" si="12"/>
        <v>3.0936684999999998E-2</v>
      </c>
      <c r="C205" t="str">
        <f>fossil!J58</f>
        <v>4074-2</v>
      </c>
      <c r="D205" t="str">
        <f>fossil!K58</f>
        <v>YCG</v>
      </c>
      <c r="E205">
        <f>fossil!L58</f>
        <v>6</v>
      </c>
      <c r="F205" t="str">
        <f>fossil!M58</f>
        <v>H391</v>
      </c>
      <c r="G205">
        <f>fossil!N58</f>
        <v>0</v>
      </c>
      <c r="J205"/>
      <c r="K205"/>
      <c r="L205"/>
      <c r="M205"/>
      <c r="N205"/>
      <c r="V205" s="101">
        <f t="shared" si="20"/>
        <v>3.4298472992877298</v>
      </c>
      <c r="W205" s="103">
        <f t="shared" si="15"/>
        <v>0.25785274400000002</v>
      </c>
      <c r="X205" s="138">
        <f>'140°C'!J58</f>
        <v>2589</v>
      </c>
      <c r="Y205" s="138">
        <f>'140°C'!K58</f>
        <v>140</v>
      </c>
      <c r="Z205" s="138">
        <f>'140°C'!L58</f>
        <v>72</v>
      </c>
      <c r="AA205" s="138" t="str">
        <f>'140°C'!M58</f>
        <v>H397</v>
      </c>
      <c r="AB205" s="138" t="str">
        <f>'140°C'!N58</f>
        <v>NA</v>
      </c>
    </row>
    <row r="206" spans="1:28">
      <c r="A206" s="99">
        <f t="shared" si="16"/>
        <v>6.4986608109166386E-2</v>
      </c>
      <c r="B206" s="100">
        <f t="shared" si="12"/>
        <v>6.4271621000000001E-2</v>
      </c>
      <c r="C206" t="str">
        <f>fossil!J59</f>
        <v>4076-2</v>
      </c>
      <c r="D206" t="str">
        <f>fossil!K59</f>
        <v>YCG</v>
      </c>
      <c r="E206">
        <f>fossil!L59</f>
        <v>6</v>
      </c>
      <c r="F206" t="str">
        <f>fossil!M59</f>
        <v>H391</v>
      </c>
      <c r="G206">
        <f>fossil!N59</f>
        <v>0</v>
      </c>
      <c r="J206"/>
      <c r="K206"/>
      <c r="L206"/>
      <c r="M206"/>
      <c r="N206"/>
      <c r="V206" s="101">
        <f t="shared" si="20"/>
        <v>3.5547860358960297</v>
      </c>
      <c r="W206" s="103">
        <f t="shared" si="15"/>
        <v>0.26283817300000001</v>
      </c>
      <c r="X206" s="138">
        <f>'140°C'!J59</f>
        <v>2589</v>
      </c>
      <c r="Y206" s="138">
        <f>'140°C'!K59</f>
        <v>140</v>
      </c>
      <c r="Z206" s="138">
        <f>'140°C'!L59</f>
        <v>96</v>
      </c>
      <c r="AA206" s="138" t="str">
        <f>'140°C'!M59</f>
        <v>H402</v>
      </c>
      <c r="AB206" s="138" t="str">
        <f>'140°C'!N59</f>
        <v>NA</v>
      </c>
    </row>
    <row r="207" spans="1:28">
      <c r="A207" s="99">
        <f t="shared" si="16"/>
        <v>6.4986608109166386E-2</v>
      </c>
      <c r="B207" s="100">
        <f t="shared" si="12"/>
        <v>5.3966269999999997E-2</v>
      </c>
      <c r="C207" t="str">
        <f>fossil!J60</f>
        <v>4077-2</v>
      </c>
      <c r="D207" t="str">
        <f>fossil!K60</f>
        <v>YCG</v>
      </c>
      <c r="E207">
        <f>fossil!L60</f>
        <v>6</v>
      </c>
      <c r="F207" t="str">
        <f>fossil!M60</f>
        <v>H391</v>
      </c>
      <c r="G207">
        <f>fossil!N60</f>
        <v>0</v>
      </c>
      <c r="J207"/>
      <c r="K207"/>
      <c r="L207"/>
      <c r="M207"/>
      <c r="N207"/>
      <c r="V207" s="101">
        <f t="shared" si="20"/>
        <v>3.5547860358960297</v>
      </c>
      <c r="W207" s="103">
        <f t="shared" si="15"/>
        <v>0.296764586</v>
      </c>
      <c r="X207" s="138">
        <f>'140°C'!J60</f>
        <v>2589</v>
      </c>
      <c r="Y207" s="138">
        <f>'140°C'!K60</f>
        <v>140</v>
      </c>
      <c r="Z207" s="138">
        <f>'140°C'!L60</f>
        <v>96</v>
      </c>
      <c r="AA207" s="138" t="str">
        <f>'140°C'!M60</f>
        <v>H397</v>
      </c>
      <c r="AB207" s="138" t="str">
        <f>'140°C'!N60</f>
        <v>NA</v>
      </c>
    </row>
    <row r="208" spans="1:28">
      <c r="A208" s="99">
        <f t="shared" si="16"/>
        <v>0.24930913117324674</v>
      </c>
      <c r="B208" s="100">
        <f t="shared" si="12"/>
        <v>6.3700584195408264E-2</v>
      </c>
      <c r="C208" t="str">
        <f>fossil!J61</f>
        <v>4081-1</v>
      </c>
      <c r="D208" t="str">
        <f>fossil!K61</f>
        <v>YLB</v>
      </c>
      <c r="E208" t="str">
        <f>fossil!L61</f>
        <v>Anglo-Scandinavian</v>
      </c>
      <c r="F208" t="str">
        <f>fossil!M61</f>
        <v>G483</v>
      </c>
      <c r="G208">
        <f>fossil!N61</f>
        <v>0</v>
      </c>
      <c r="J208"/>
      <c r="K208"/>
      <c r="L208"/>
      <c r="M208"/>
      <c r="N208"/>
      <c r="V208" s="101">
        <f t="shared" si="20"/>
        <v>3.6516960489040859</v>
      </c>
      <c r="W208" s="103">
        <f t="shared" si="15"/>
        <v>0.222764975</v>
      </c>
      <c r="X208" s="138">
        <f>'140°C'!J61</f>
        <v>2589</v>
      </c>
      <c r="Y208" s="138">
        <f>'140°C'!K61</f>
        <v>140</v>
      </c>
      <c r="Z208" s="138">
        <f>'140°C'!L61</f>
        <v>120</v>
      </c>
      <c r="AA208" s="138" t="str">
        <f>'140°C'!M61</f>
        <v>H402</v>
      </c>
      <c r="AB208" s="138" t="str">
        <f>'140°C'!N61</f>
        <v>NA</v>
      </c>
    </row>
    <row r="209" spans="1:28">
      <c r="A209" s="99">
        <f t="shared" si="16"/>
        <v>0.24930913117324674</v>
      </c>
      <c r="B209" s="100">
        <f t="shared" si="12"/>
        <v>6.6331512817048216E-2</v>
      </c>
      <c r="C209">
        <f>fossil!J62</f>
        <v>4082</v>
      </c>
      <c r="D209" t="str">
        <f>fossil!K62</f>
        <v>YLB</v>
      </c>
      <c r="E209" t="str">
        <f>fossil!L62</f>
        <v>Anglo-Scandinavian</v>
      </c>
      <c r="F209" t="str">
        <f>fossil!M62</f>
        <v>G483</v>
      </c>
      <c r="G209">
        <f>fossil!N62</f>
        <v>0</v>
      </c>
      <c r="J209"/>
      <c r="K209"/>
      <c r="L209"/>
      <c r="M209"/>
      <c r="N209"/>
      <c r="V209" s="101">
        <f t="shared" si="20"/>
        <v>3.6516960489040859</v>
      </c>
      <c r="W209" s="103">
        <f t="shared" si="15"/>
        <v>0.28350024600000001</v>
      </c>
      <c r="X209" s="138">
        <f>'140°C'!J62</f>
        <v>2589</v>
      </c>
      <c r="Y209" s="138">
        <f>'140°C'!K62</f>
        <v>140</v>
      </c>
      <c r="Z209" s="138">
        <f>'140°C'!L62</f>
        <v>120</v>
      </c>
      <c r="AA209" s="138" t="str">
        <f>'140°C'!M62</f>
        <v>H420</v>
      </c>
      <c r="AB209" s="138" t="str">
        <f>'140°C'!N62</f>
        <v>NA</v>
      </c>
    </row>
    <row r="210" spans="1:28">
      <c r="A210" s="99">
        <f t="shared" si="16"/>
        <v>0.24930913117324674</v>
      </c>
      <c r="B210" s="100">
        <f t="shared" si="12"/>
        <v>6.4297608872529569E-2</v>
      </c>
      <c r="C210">
        <f>fossil!J63</f>
        <v>4083</v>
      </c>
      <c r="D210" t="str">
        <f>fossil!K63</f>
        <v>YLB</v>
      </c>
      <c r="E210" t="str">
        <f>fossil!L63</f>
        <v>Anglo-Scandinavian</v>
      </c>
      <c r="F210" t="str">
        <f>fossil!M63</f>
        <v>G483</v>
      </c>
      <c r="G210">
        <f>fossil!N63</f>
        <v>0</v>
      </c>
      <c r="J210"/>
      <c r="K210"/>
      <c r="L210"/>
      <c r="M210"/>
      <c r="N210"/>
      <c r="V210" s="101">
        <f t="shared" si="20"/>
        <v>1.5725148028564613</v>
      </c>
      <c r="W210" s="103">
        <f t="shared" si="15"/>
        <v>2.0367179999999999E-2</v>
      </c>
      <c r="X210" s="41">
        <f>'140°C'!J63</f>
        <v>4126</v>
      </c>
      <c r="Y210" s="41">
        <f>'140°C'!K63</f>
        <v>140</v>
      </c>
      <c r="Z210" s="41">
        <f>'140°C'!L63</f>
        <v>1</v>
      </c>
      <c r="AA210" s="41" t="str">
        <f>'140°C'!M63</f>
        <v>H397</v>
      </c>
      <c r="AB210" s="41" t="str">
        <f>'140°C'!N63</f>
        <v>NA</v>
      </c>
    </row>
    <row r="211" spans="1:28">
      <c r="A211" s="99">
        <f t="shared" si="16"/>
        <v>0.24930913117324674</v>
      </c>
      <c r="B211" s="100">
        <f t="shared" si="12"/>
        <v>5.8739435030863291E-2</v>
      </c>
      <c r="C211">
        <f>fossil!J64</f>
        <v>4084</v>
      </c>
      <c r="D211" t="str">
        <f>fossil!K64</f>
        <v>YLB</v>
      </c>
      <c r="E211" t="str">
        <f>fossil!L64</f>
        <v>Anglo-Scandinavian</v>
      </c>
      <c r="F211" t="str">
        <f>fossil!M64</f>
        <v>G483</v>
      </c>
      <c r="G211">
        <f>fossil!N64</f>
        <v>0</v>
      </c>
      <c r="J211"/>
      <c r="K211"/>
      <c r="L211"/>
      <c r="M211"/>
      <c r="N211"/>
      <c r="V211" s="101">
        <f t="shared" si="20"/>
        <v>1.5725148028564613</v>
      </c>
      <c r="W211" s="103">
        <f t="shared" si="15"/>
        <v>2.2049455999999999E-2</v>
      </c>
      <c r="X211" s="41">
        <f>'140°C'!J64</f>
        <v>4126</v>
      </c>
      <c r="Y211" s="41">
        <f>'140°C'!K64</f>
        <v>140</v>
      </c>
      <c r="Z211" s="41">
        <f>'140°C'!L64</f>
        <v>1</v>
      </c>
      <c r="AA211" s="41" t="str">
        <f>'140°C'!M64</f>
        <v>H420</v>
      </c>
      <c r="AB211" s="41" t="str">
        <f>'140°C'!N64</f>
        <v>NA</v>
      </c>
    </row>
    <row r="212" spans="1:28">
      <c r="A212" s="99">
        <f t="shared" si="16"/>
        <v>0.24930913117324674</v>
      </c>
      <c r="B212" s="100">
        <f t="shared" si="12"/>
        <v>7.4432505795666348E-2</v>
      </c>
      <c r="C212">
        <f>fossil!J65</f>
        <v>4085</v>
      </c>
      <c r="D212" t="str">
        <f>fossil!K65</f>
        <v>YLB</v>
      </c>
      <c r="E212" t="str">
        <f>fossil!L65</f>
        <v>Anglo-Scandinavian</v>
      </c>
      <c r="F212" t="str">
        <f>fossil!M65</f>
        <v>G483</v>
      </c>
      <c r="G212">
        <f>fossil!N65</f>
        <v>0</v>
      </c>
      <c r="J212"/>
      <c r="K212"/>
      <c r="L212"/>
      <c r="M212"/>
      <c r="N212"/>
      <c r="V212" s="101">
        <f t="shared" si="20"/>
        <v>1.8735447985204425</v>
      </c>
      <c r="W212" s="103">
        <f t="shared" si="15"/>
        <v>3.8642132000000003E-2</v>
      </c>
      <c r="X212" s="41">
        <f>'140°C'!J65</f>
        <v>4126</v>
      </c>
      <c r="Y212" s="41">
        <f>'140°C'!K65</f>
        <v>140</v>
      </c>
      <c r="Z212" s="41">
        <f>'140°C'!L65</f>
        <v>2</v>
      </c>
      <c r="AA212" s="41" t="str">
        <f>'140°C'!M65</f>
        <v>H397</v>
      </c>
      <c r="AB212" s="41" t="str">
        <f>'140°C'!N65</f>
        <v>NA</v>
      </c>
    </row>
    <row r="213" spans="1:28">
      <c r="A213" s="99">
        <f t="shared" si="16"/>
        <v>0.24930913117324674</v>
      </c>
      <c r="B213" s="100">
        <f t="shared" si="12"/>
        <v>7.5149029324479449E-2</v>
      </c>
      <c r="C213">
        <f>fossil!J66</f>
        <v>4086</v>
      </c>
      <c r="D213" t="str">
        <f>fossil!K66</f>
        <v>YLB</v>
      </c>
      <c r="E213" t="str">
        <f>fossil!L66</f>
        <v>Anglo-Scandinavian</v>
      </c>
      <c r="F213" t="str">
        <f>fossil!M66</f>
        <v>G483</v>
      </c>
      <c r="G213">
        <f>fossil!N66</f>
        <v>0</v>
      </c>
      <c r="J213"/>
      <c r="K213"/>
      <c r="L213"/>
      <c r="M213"/>
      <c r="N213"/>
      <c r="V213" s="101">
        <f t="shared" si="20"/>
        <v>1.8735447985204425</v>
      </c>
      <c r="W213" s="103">
        <f t="shared" si="15"/>
        <v>3.6092082999999997E-2</v>
      </c>
      <c r="X213" s="41">
        <f>'140°C'!J66</f>
        <v>4126</v>
      </c>
      <c r="Y213" s="41">
        <f>'140°C'!K66</f>
        <v>140</v>
      </c>
      <c r="Z213" s="41">
        <f>'140°C'!L66</f>
        <v>2</v>
      </c>
      <c r="AA213" s="41" t="str">
        <f>'140°C'!M66</f>
        <v>H397</v>
      </c>
      <c r="AB213" s="41" t="str">
        <f>'140°C'!N66</f>
        <v>NA</v>
      </c>
    </row>
    <row r="214" spans="1:28">
      <c r="A214" s="99">
        <f t="shared" si="16"/>
        <v>0.24930913117324674</v>
      </c>
      <c r="B214" s="100">
        <f t="shared" ref="B214:B265" si="21">B89</f>
        <v>6.8598620212272324E-2</v>
      </c>
      <c r="C214" t="str">
        <f>fossil!J67</f>
        <v>4087a</v>
      </c>
      <c r="D214" t="str">
        <f>fossil!K67</f>
        <v>YLB</v>
      </c>
      <c r="E214" t="str">
        <f>fossil!L67</f>
        <v>Anglo-Scandinavian</v>
      </c>
      <c r="F214" t="str">
        <f>fossil!M67</f>
        <v>G483</v>
      </c>
      <c r="G214">
        <f>fossil!N67</f>
        <v>0</v>
      </c>
      <c r="J214"/>
      <c r="K214"/>
      <c r="L214"/>
      <c r="M214"/>
      <c r="N214"/>
      <c r="V214" s="101">
        <f t="shared" si="20"/>
        <v>2.1745747941844238</v>
      </c>
      <c r="W214" s="103">
        <f t="shared" ref="W214:W251" si="22">H89</f>
        <v>8.7437099000000004E-2</v>
      </c>
      <c r="X214" s="41">
        <f>'140°C'!J67</f>
        <v>4126</v>
      </c>
      <c r="Y214" s="41">
        <f>'140°C'!K67</f>
        <v>140</v>
      </c>
      <c r="Z214" s="41">
        <f>'140°C'!L67</f>
        <v>4</v>
      </c>
      <c r="AA214" s="41" t="str">
        <f>'140°C'!M67</f>
        <v>H397</v>
      </c>
      <c r="AB214" s="41" t="str">
        <f>'140°C'!N67</f>
        <v>NA</v>
      </c>
    </row>
    <row r="215" spans="1:28">
      <c r="A215" s="99">
        <f t="shared" ref="A215:A259" si="23">LOG(A90*B$148)</f>
        <v>0.24930913117324674</v>
      </c>
      <c r="B215" s="100">
        <f t="shared" si="21"/>
        <v>6.3065599992012666E-2</v>
      </c>
      <c r="C215" t="str">
        <f>fossil!J68</f>
        <v>4087b</v>
      </c>
      <c r="D215" t="str">
        <f>fossil!K68</f>
        <v>YLB</v>
      </c>
      <c r="E215" t="str">
        <f>fossil!L68</f>
        <v>Anglo-Scandinavian</v>
      </c>
      <c r="F215" t="str">
        <f>fossil!M68</f>
        <v>G483</v>
      </c>
      <c r="G215">
        <f>fossil!N68</f>
        <v>0</v>
      </c>
      <c r="J215"/>
      <c r="K215"/>
      <c r="L215"/>
      <c r="M215"/>
      <c r="N215"/>
      <c r="V215" s="101">
        <f t="shared" si="20"/>
        <v>2.1745747941844238</v>
      </c>
      <c r="W215" s="103">
        <f t="shared" si="22"/>
        <v>7.3122397000000006E-2</v>
      </c>
      <c r="X215" s="41">
        <f>'140°C'!J68</f>
        <v>4126</v>
      </c>
      <c r="Y215" s="41">
        <f>'140°C'!K68</f>
        <v>140</v>
      </c>
      <c r="Z215" s="41">
        <f>'140°C'!L68</f>
        <v>4</v>
      </c>
      <c r="AA215" s="41" t="str">
        <f>'140°C'!M68</f>
        <v>H397</v>
      </c>
      <c r="AB215" s="41" t="str">
        <f>'140°C'!N68</f>
        <v>NA</v>
      </c>
    </row>
    <row r="216" spans="1:28">
      <c r="A216" s="99">
        <f t="shared" si="23"/>
        <v>0.24930913117324674</v>
      </c>
      <c r="B216" s="100">
        <f t="shared" si="21"/>
        <v>6.815882599373492E-2</v>
      </c>
      <c r="C216" t="str">
        <f>fossil!J69</f>
        <v>4088-1</v>
      </c>
      <c r="D216" t="str">
        <f>fossil!K69</f>
        <v>YLB</v>
      </c>
      <c r="E216" t="str">
        <f>fossil!L69</f>
        <v>Anglo-Scandinavian</v>
      </c>
      <c r="F216" t="str">
        <f>fossil!M69</f>
        <v>G483</v>
      </c>
      <c r="G216">
        <f>fossil!N69</f>
        <v>0</v>
      </c>
      <c r="J216"/>
      <c r="K216"/>
      <c r="L216"/>
      <c r="M216"/>
      <c r="N216"/>
      <c r="V216" s="101">
        <f t="shared" si="20"/>
        <v>2.3506660532401047</v>
      </c>
      <c r="W216" s="103">
        <f t="shared" si="22"/>
        <v>0.10609790299999999</v>
      </c>
      <c r="X216" s="41">
        <f>'140°C'!J69</f>
        <v>4126</v>
      </c>
      <c r="Y216" s="41">
        <f>'140°C'!K69</f>
        <v>140</v>
      </c>
      <c r="Z216" s="41">
        <f>'140°C'!L69</f>
        <v>6</v>
      </c>
      <c r="AA216" s="41" t="str">
        <f>'140°C'!M69</f>
        <v>H397</v>
      </c>
      <c r="AB216" s="41" t="str">
        <f>'140°C'!N69</f>
        <v>NA</v>
      </c>
    </row>
    <row r="217" spans="1:28">
      <c r="A217" s="99">
        <f t="shared" si="23"/>
        <v>0.24930913117324674</v>
      </c>
      <c r="B217" s="100">
        <f t="shared" si="21"/>
        <v>6.3403919806110043E-2</v>
      </c>
      <c r="C217">
        <f>fossil!J70</f>
        <v>4089</v>
      </c>
      <c r="D217" t="str">
        <f>fossil!K70</f>
        <v>YLB</v>
      </c>
      <c r="E217" t="str">
        <f>fossil!L70</f>
        <v>Anglo-Scandinavian</v>
      </c>
      <c r="F217" t="str">
        <f>fossil!M70</f>
        <v>G483</v>
      </c>
      <c r="G217">
        <f>fossil!N70</f>
        <v>0</v>
      </c>
      <c r="J217"/>
      <c r="K217"/>
      <c r="L217"/>
      <c r="M217"/>
      <c r="N217"/>
      <c r="V217" s="101">
        <f t="shared" si="20"/>
        <v>2.3506660532401047</v>
      </c>
      <c r="W217" s="103">
        <f t="shared" si="22"/>
        <v>9.8413759000000003E-2</v>
      </c>
      <c r="X217" s="41">
        <f>'140°C'!J70</f>
        <v>4126</v>
      </c>
      <c r="Y217" s="41">
        <f>'140°C'!K70</f>
        <v>140</v>
      </c>
      <c r="Z217" s="41">
        <f>'140°C'!L70</f>
        <v>6</v>
      </c>
      <c r="AA217" s="41" t="str">
        <f>'140°C'!M70</f>
        <v>H398</v>
      </c>
      <c r="AB217" s="41" t="str">
        <f>'140°C'!N70</f>
        <v>NA</v>
      </c>
    </row>
    <row r="218" spans="1:28">
      <c r="A218" s="99">
        <f t="shared" si="23"/>
        <v>0.24930913117324674</v>
      </c>
      <c r="B218" s="100">
        <f t="shared" si="21"/>
        <v>7.1558951316406341E-2</v>
      </c>
      <c r="C218">
        <f>fossil!J71</f>
        <v>4090</v>
      </c>
      <c r="D218" t="str">
        <f>fossil!K71</f>
        <v>YLB</v>
      </c>
      <c r="E218" t="str">
        <f>fossil!L71</f>
        <v>Anglo-Scandinavian</v>
      </c>
      <c r="F218" t="str">
        <f>fossil!M71</f>
        <v>G484</v>
      </c>
      <c r="G218">
        <f>fossil!N71</f>
        <v>0</v>
      </c>
      <c r="J218"/>
      <c r="K218"/>
      <c r="L218"/>
      <c r="M218"/>
      <c r="N218"/>
      <c r="V218" s="101">
        <f t="shared" si="20"/>
        <v>2.475604789848405</v>
      </c>
      <c r="W218" s="103">
        <f t="shared" si="22"/>
        <v>0.10736944599999999</v>
      </c>
      <c r="X218" s="41">
        <f>'140°C'!J71</f>
        <v>4126</v>
      </c>
      <c r="Y218" s="41">
        <f>'140°C'!K71</f>
        <v>140</v>
      </c>
      <c r="Z218" s="41">
        <f>'140°C'!L71</f>
        <v>8</v>
      </c>
      <c r="AA218" s="41" t="str">
        <f>'140°C'!M71</f>
        <v>H398</v>
      </c>
      <c r="AB218" s="41" t="str">
        <f>'140°C'!N71</f>
        <v>NA</v>
      </c>
    </row>
    <row r="219" spans="1:28">
      <c r="A219" s="99">
        <f t="shared" si="23"/>
        <v>0.24930913117324674</v>
      </c>
      <c r="B219" s="100">
        <f t="shared" si="21"/>
        <v>6.5016339559241257E-2</v>
      </c>
      <c r="C219">
        <f>fossil!J72</f>
        <v>4091</v>
      </c>
      <c r="D219" t="str">
        <f>fossil!K72</f>
        <v>YLB</v>
      </c>
      <c r="E219" t="str">
        <f>fossil!L72</f>
        <v>Anglo-Scandinavian</v>
      </c>
      <c r="F219" t="str">
        <f>fossil!M72</f>
        <v>G484</v>
      </c>
      <c r="G219">
        <f>fossil!N72</f>
        <v>0</v>
      </c>
      <c r="J219"/>
      <c r="K219"/>
      <c r="L219"/>
      <c r="M219"/>
      <c r="N219"/>
      <c r="V219" s="101">
        <f t="shared" si="20"/>
        <v>2.475604789848405</v>
      </c>
      <c r="W219" s="103">
        <f t="shared" si="22"/>
        <v>0.11374294</v>
      </c>
      <c r="X219" s="41">
        <f>'140°C'!J72</f>
        <v>4126</v>
      </c>
      <c r="Y219" s="41">
        <f>'140°C'!K72</f>
        <v>140</v>
      </c>
      <c r="Z219" s="41">
        <f>'140°C'!L72</f>
        <v>8</v>
      </c>
      <c r="AA219" s="41" t="str">
        <f>'140°C'!M72</f>
        <v>H398</v>
      </c>
      <c r="AB219" s="41" t="str">
        <f>'140°C'!N72</f>
        <v>NA</v>
      </c>
    </row>
    <row r="220" spans="1:28">
      <c r="A220" s="99">
        <f t="shared" si="23"/>
        <v>0.24930913117324674</v>
      </c>
      <c r="B220" s="100">
        <f t="shared" si="21"/>
        <v>5.6328078281466548E-2</v>
      </c>
      <c r="C220">
        <f>fossil!J73</f>
        <v>4092</v>
      </c>
      <c r="D220" t="str">
        <f>fossil!K73</f>
        <v>YLB</v>
      </c>
      <c r="E220" t="str">
        <f>fossil!L73</f>
        <v>Anglo-Scandinavian</v>
      </c>
      <c r="F220" t="str">
        <f>fossil!M73</f>
        <v>G484</v>
      </c>
      <c r="G220">
        <f>fossil!N73</f>
        <v>0</v>
      </c>
      <c r="J220"/>
      <c r="K220"/>
      <c r="L220"/>
      <c r="M220"/>
      <c r="N220"/>
      <c r="V220" s="101">
        <f t="shared" si="20"/>
        <v>2.9527260445680672</v>
      </c>
      <c r="W220" s="103">
        <f t="shared" si="22"/>
        <v>0.18384674000000001</v>
      </c>
      <c r="X220" s="41">
        <f>'140°C'!J73</f>
        <v>4126</v>
      </c>
      <c r="Y220" s="41">
        <f>'140°C'!K73</f>
        <v>140</v>
      </c>
      <c r="Z220" s="41">
        <f>'140°C'!L73</f>
        <v>24</v>
      </c>
      <c r="AA220" s="41" t="str">
        <f>'140°C'!M73</f>
        <v>H398</v>
      </c>
      <c r="AB220" s="41" t="str">
        <f>'140°C'!N73</f>
        <v>NA</v>
      </c>
    </row>
    <row r="221" spans="1:28">
      <c r="A221" s="99">
        <f t="shared" si="23"/>
        <v>0.24930913117324674</v>
      </c>
      <c r="B221" s="100">
        <f t="shared" si="21"/>
        <v>6.4171092235390012E-2</v>
      </c>
      <c r="C221">
        <f>fossil!J74</f>
        <v>4094</v>
      </c>
      <c r="D221" t="str">
        <f>fossil!K74</f>
        <v>YLB</v>
      </c>
      <c r="E221" t="str">
        <f>fossil!L74</f>
        <v>Anglo-Scandinavian</v>
      </c>
      <c r="F221" t="str">
        <f>fossil!M74</f>
        <v>G484</v>
      </c>
      <c r="G221">
        <f>fossil!N74</f>
        <v>0</v>
      </c>
      <c r="J221"/>
      <c r="K221"/>
      <c r="L221"/>
      <c r="M221"/>
      <c r="N221"/>
      <c r="V221" s="101">
        <f t="shared" si="20"/>
        <v>2.9527260445680672</v>
      </c>
      <c r="W221" s="103">
        <f t="shared" si="22"/>
        <v>0.16300347000000001</v>
      </c>
      <c r="X221" s="41">
        <f>'140°C'!J74</f>
        <v>4126</v>
      </c>
      <c r="Y221" s="41">
        <f>'140°C'!K74</f>
        <v>140</v>
      </c>
      <c r="Z221" s="41">
        <f>'140°C'!L74</f>
        <v>24</v>
      </c>
      <c r="AA221" s="41" t="str">
        <f>'140°C'!M74</f>
        <v>H398</v>
      </c>
      <c r="AB221" s="41" t="str">
        <f>'140°C'!N74</f>
        <v>NA</v>
      </c>
    </row>
    <row r="222" spans="1:28">
      <c r="A222" s="99">
        <f t="shared" si="23"/>
        <v>0.24930913117324674</v>
      </c>
      <c r="B222" s="100">
        <f t="shared" si="21"/>
        <v>6.7292583824205138E-2</v>
      </c>
      <c r="C222" t="str">
        <f>fossil!J75</f>
        <v>4081-2</v>
      </c>
      <c r="D222" t="str">
        <f>fossil!K75</f>
        <v>YLB</v>
      </c>
      <c r="E222" t="str">
        <f>fossil!L75</f>
        <v>Anglo-Scandinavian</v>
      </c>
      <c r="F222" t="str">
        <f>fossil!M75</f>
        <v>H391</v>
      </c>
      <c r="G222">
        <f>fossil!N75</f>
        <v>0</v>
      </c>
      <c r="J222"/>
      <c r="K222"/>
      <c r="L222"/>
      <c r="M222"/>
      <c r="N222"/>
      <c r="V222" s="101">
        <f t="shared" si="20"/>
        <v>3.2537560402320485</v>
      </c>
      <c r="W222" s="103">
        <f t="shared" si="22"/>
        <v>0.16823111600000001</v>
      </c>
      <c r="X222" s="41">
        <f>'140°C'!J75</f>
        <v>4126</v>
      </c>
      <c r="Y222" s="41">
        <f>'140°C'!K75</f>
        <v>140</v>
      </c>
      <c r="Z222" s="41">
        <f>'140°C'!L75</f>
        <v>48</v>
      </c>
      <c r="AA222" s="41" t="str">
        <f>'140°C'!M75</f>
        <v>G483</v>
      </c>
      <c r="AB222" s="41" t="str">
        <f>'140°C'!N75</f>
        <v>NA</v>
      </c>
    </row>
    <row r="223" spans="1:28">
      <c r="A223" s="99">
        <f t="shared" si="23"/>
        <v>0.24930913117324674</v>
      </c>
      <c r="B223" s="100">
        <f t="shared" si="21"/>
        <v>7.4565376338478886E-2</v>
      </c>
      <c r="C223" t="str">
        <f>fossil!J76</f>
        <v>4088-2</v>
      </c>
      <c r="D223" t="str">
        <f>fossil!K76</f>
        <v>YLB</v>
      </c>
      <c r="E223" t="str">
        <f>fossil!L76</f>
        <v>Anglo-Scandinavian</v>
      </c>
      <c r="F223" t="str">
        <f>fossil!M76</f>
        <v>H391</v>
      </c>
      <c r="G223" t="str">
        <f>fossil!N76</f>
        <v>contam nh4</v>
      </c>
      <c r="J223"/>
      <c r="K223"/>
      <c r="L223"/>
      <c r="M223"/>
      <c r="N223"/>
      <c r="V223" s="101">
        <f t="shared" si="20"/>
        <v>3.2537560402320485</v>
      </c>
      <c r="W223" s="103">
        <f t="shared" si="22"/>
        <v>0.139330813</v>
      </c>
      <c r="X223" s="41">
        <f>'140°C'!J76</f>
        <v>4126</v>
      </c>
      <c r="Y223" s="41">
        <f>'140°C'!K76</f>
        <v>140</v>
      </c>
      <c r="Z223" s="41">
        <f>'140°C'!L76</f>
        <v>48</v>
      </c>
      <c r="AA223" s="41" t="str">
        <f>'140°C'!M76</f>
        <v>G483</v>
      </c>
      <c r="AB223" s="41" t="str">
        <f>'140°C'!N76</f>
        <v>NA</v>
      </c>
    </row>
    <row r="224" spans="1:28">
      <c r="A224" s="99">
        <f t="shared" si="23"/>
        <v>0.24930913117324674</v>
      </c>
      <c r="B224" s="100">
        <f t="shared" si="21"/>
        <v>5.446628803803831E-2</v>
      </c>
      <c r="C224">
        <f>fossil!J77</f>
        <v>4093</v>
      </c>
      <c r="D224" t="str">
        <f>fossil!K77</f>
        <v>YLB</v>
      </c>
      <c r="E224" t="str">
        <f>fossil!L77</f>
        <v>Anglo-Scandinavian</v>
      </c>
      <c r="F224" t="str">
        <f>fossil!M77</f>
        <v>H391</v>
      </c>
      <c r="G224" t="str">
        <f>fossil!N77</f>
        <v>contam nh4</v>
      </c>
      <c r="J224"/>
      <c r="K224"/>
      <c r="L224"/>
      <c r="M224"/>
      <c r="N224"/>
      <c r="V224" s="101">
        <f t="shared" si="20"/>
        <v>3.2537560402320485</v>
      </c>
      <c r="W224" s="103">
        <f t="shared" si="22"/>
        <v>0.129364751</v>
      </c>
      <c r="X224" s="41">
        <f>'140°C'!J77</f>
        <v>4126</v>
      </c>
      <c r="Y224" s="41">
        <f>'140°C'!K77</f>
        <v>140</v>
      </c>
      <c r="Z224" s="41">
        <f>'140°C'!L77</f>
        <v>48</v>
      </c>
      <c r="AA224" s="41" t="str">
        <f>'140°C'!M77</f>
        <v>H398</v>
      </c>
      <c r="AB224" s="41" t="str">
        <f>'140°C'!N77</f>
        <v>NA</v>
      </c>
    </row>
    <row r="225" spans="1:28">
      <c r="A225" s="99">
        <f t="shared" si="23"/>
        <v>0.24930913117324674</v>
      </c>
      <c r="B225" s="100">
        <f t="shared" si="21"/>
        <v>6.5288178197379199E-2</v>
      </c>
      <c r="C225">
        <f>fossil!J78</f>
        <v>4121</v>
      </c>
      <c r="D225" t="str">
        <f>fossil!K78</f>
        <v>YSG</v>
      </c>
      <c r="E225" t="str">
        <f>fossil!L78</f>
        <v>Anglo-Scandinavian</v>
      </c>
      <c r="F225" t="str">
        <f>fossil!M78</f>
        <v>G483</v>
      </c>
      <c r="G225">
        <f>fossil!N78</f>
        <v>0</v>
      </c>
      <c r="V225" s="101">
        <f t="shared" si="20"/>
        <v>3.2537560402320485</v>
      </c>
      <c r="W225" s="103">
        <f t="shared" si="22"/>
        <v>0.16095385200000001</v>
      </c>
      <c r="X225" s="41">
        <f>'140°C'!J78</f>
        <v>4126</v>
      </c>
      <c r="Y225" s="41">
        <f>'140°C'!K78</f>
        <v>140</v>
      </c>
      <c r="Z225" s="41">
        <f>'140°C'!L78</f>
        <v>48</v>
      </c>
      <c r="AA225" s="41" t="str">
        <f>'140°C'!M78</f>
        <v>H398</v>
      </c>
      <c r="AB225" s="41" t="str">
        <f>'140°C'!N78</f>
        <v>NA</v>
      </c>
    </row>
    <row r="226" spans="1:28">
      <c r="A226" s="99">
        <f t="shared" si="23"/>
        <v>0.24930913117324674</v>
      </c>
      <c r="B226" s="100">
        <f t="shared" si="21"/>
        <v>6.0471311186354612E-2</v>
      </c>
      <c r="C226">
        <f>fossil!J79</f>
        <v>4122</v>
      </c>
      <c r="D226" t="str">
        <f>fossil!K79</f>
        <v>YSG</v>
      </c>
      <c r="E226" t="str">
        <f>fossil!L79</f>
        <v>Anglo-Scandinavian</v>
      </c>
      <c r="F226" t="str">
        <f>fossil!M79</f>
        <v>G483</v>
      </c>
      <c r="G226">
        <f>fossil!N79</f>
        <v>0</v>
      </c>
      <c r="V226" s="101">
        <f t="shared" si="20"/>
        <v>3.4298472992877298</v>
      </c>
      <c r="W226" s="103">
        <f t="shared" si="22"/>
        <v>0.11613857599999999</v>
      </c>
      <c r="X226" s="41">
        <f>'140°C'!J79</f>
        <v>4126</v>
      </c>
      <c r="Y226" s="41">
        <f>'140°C'!K79</f>
        <v>140</v>
      </c>
      <c r="Z226" s="41">
        <f>'140°C'!L79</f>
        <v>72</v>
      </c>
      <c r="AA226" s="41" t="str">
        <f>'140°C'!M79</f>
        <v>H420</v>
      </c>
      <c r="AB226" s="41" t="str">
        <f>'140°C'!N79</f>
        <v>NA</v>
      </c>
    </row>
    <row r="227" spans="1:28">
      <c r="A227" s="99">
        <f t="shared" si="23"/>
        <v>0.24930913117324674</v>
      </c>
      <c r="B227" s="100">
        <f t="shared" si="21"/>
        <v>4.3126126884946228E-2</v>
      </c>
      <c r="C227">
        <f>fossil!J80</f>
        <v>4123</v>
      </c>
      <c r="D227" t="str">
        <f>fossil!K80</f>
        <v>YSG</v>
      </c>
      <c r="E227" t="str">
        <f>fossil!L80</f>
        <v>Anglo-Scandinavian</v>
      </c>
      <c r="F227" t="str">
        <f>fossil!M80</f>
        <v>G483</v>
      </c>
      <c r="G227">
        <f>fossil!N80</f>
        <v>0</v>
      </c>
      <c r="V227" s="101">
        <f t="shared" si="20"/>
        <v>3.5547860358960297</v>
      </c>
      <c r="W227" s="103">
        <f t="shared" si="22"/>
        <v>0.118748677</v>
      </c>
      <c r="X227" s="41">
        <f>'140°C'!J80</f>
        <v>4126</v>
      </c>
      <c r="Y227" s="41">
        <f>'140°C'!K80</f>
        <v>140</v>
      </c>
      <c r="Z227" s="41">
        <f>'140°C'!L80</f>
        <v>96</v>
      </c>
      <c r="AA227" s="41" t="str">
        <f>'140°C'!M80</f>
        <v>H398</v>
      </c>
      <c r="AB227" s="41" t="str">
        <f>'140°C'!N80</f>
        <v>NA</v>
      </c>
    </row>
    <row r="228" spans="1:28">
      <c r="A228" s="99">
        <f t="shared" si="23"/>
        <v>0.24930913117324674</v>
      </c>
      <c r="B228" s="100">
        <f t="shared" si="21"/>
        <v>4.9798055783263476E-2</v>
      </c>
      <c r="C228">
        <f>fossil!J81</f>
        <v>4124</v>
      </c>
      <c r="D228" t="str">
        <f>fossil!K81</f>
        <v>YSG</v>
      </c>
      <c r="E228" t="str">
        <f>fossil!L81</f>
        <v>Anglo-Scandinavian</v>
      </c>
      <c r="F228" t="str">
        <f>fossil!M81</f>
        <v>G483</v>
      </c>
      <c r="G228">
        <f>fossil!N81</f>
        <v>0</v>
      </c>
      <c r="V228" s="101">
        <f t="shared" ref="V228:V251" si="24">LOG(G103*W$148)</f>
        <v>3.5547860358960297</v>
      </c>
      <c r="W228" s="103">
        <f t="shared" si="22"/>
        <v>0.136048683</v>
      </c>
      <c r="X228" s="41">
        <f>'140°C'!J81</f>
        <v>4126</v>
      </c>
      <c r="Y228" s="41">
        <f>'140°C'!K81</f>
        <v>140</v>
      </c>
      <c r="Z228" s="41">
        <f>'140°C'!L81</f>
        <v>96</v>
      </c>
      <c r="AA228" s="41" t="str">
        <f>'140°C'!M81</f>
        <v>H398</v>
      </c>
      <c r="AB228" s="41" t="str">
        <f>'140°C'!N81</f>
        <v>NA</v>
      </c>
    </row>
    <row r="229" spans="1:28">
      <c r="A229" s="99">
        <f t="shared" si="23"/>
        <v>0.24930913117324674</v>
      </c>
      <c r="B229" s="100">
        <f t="shared" si="21"/>
        <v>4.1417426505887089E-2</v>
      </c>
      <c r="C229">
        <f>fossil!J82</f>
        <v>4125</v>
      </c>
      <c r="D229" t="str">
        <f>fossil!K82</f>
        <v>YSG</v>
      </c>
      <c r="E229" t="str">
        <f>fossil!L82</f>
        <v>Anglo-Scandinavian</v>
      </c>
      <c r="F229" t="str">
        <f>fossil!M82</f>
        <v>G483</v>
      </c>
      <c r="G229">
        <f>fossil!N82</f>
        <v>0</v>
      </c>
      <c r="V229" s="101">
        <f t="shared" si="24"/>
        <v>3.6516960489040859</v>
      </c>
      <c r="W229" s="103">
        <f t="shared" si="22"/>
        <v>0.106631374</v>
      </c>
      <c r="X229" s="41">
        <f>'140°C'!J82</f>
        <v>4126</v>
      </c>
      <c r="Y229" s="41">
        <f>'140°C'!K82</f>
        <v>140</v>
      </c>
      <c r="Z229" s="41">
        <f>'140°C'!L82</f>
        <v>120</v>
      </c>
      <c r="AA229" s="41" t="str">
        <f>'140°C'!M82</f>
        <v>H420</v>
      </c>
      <c r="AB229" s="41" t="str">
        <f>'140°C'!N82</f>
        <v>NA</v>
      </c>
    </row>
    <row r="230" spans="1:28">
      <c r="A230" s="99">
        <f t="shared" si="23"/>
        <v>1.2766719917080904E-2</v>
      </c>
      <c r="B230" s="100">
        <f t="shared" si="21"/>
        <v>5.7892570871483667E-2</v>
      </c>
      <c r="C230">
        <f>fossil!J83</f>
        <v>3944</v>
      </c>
      <c r="D230" t="str">
        <f>fossil!K83</f>
        <v>NBG</v>
      </c>
      <c r="E230">
        <f>fossil!L83</f>
        <v>6</v>
      </c>
      <c r="F230" t="str">
        <f>fossil!M83</f>
        <v>G483</v>
      </c>
      <c r="G230">
        <f>fossil!N83</f>
        <v>0</v>
      </c>
      <c r="V230" s="101">
        <f t="shared" si="24"/>
        <v>3.6516960489040859</v>
      </c>
      <c r="W230" s="103">
        <f t="shared" si="22"/>
        <v>0.108741791</v>
      </c>
      <c r="X230" s="41">
        <f>'140°C'!J83</f>
        <v>4126</v>
      </c>
      <c r="Y230" s="41">
        <f>'140°C'!K83</f>
        <v>140</v>
      </c>
      <c r="Z230" s="41">
        <f>'140°C'!L83</f>
        <v>120</v>
      </c>
      <c r="AA230" s="41" t="str">
        <f>'140°C'!M83</f>
        <v>H420</v>
      </c>
      <c r="AB230" s="41" t="str">
        <f>'140°C'!N83</f>
        <v>NA</v>
      </c>
    </row>
    <row r="231" spans="1:28">
      <c r="A231" s="99">
        <f t="shared" si="23"/>
        <v>1.2766719917080904E-2</v>
      </c>
      <c r="B231" s="100">
        <f t="shared" si="21"/>
        <v>3.4109594711514014E-2</v>
      </c>
      <c r="C231">
        <f>fossil!J84</f>
        <v>3945</v>
      </c>
      <c r="D231" t="str">
        <f>fossil!K84</f>
        <v>NBG</v>
      </c>
      <c r="E231">
        <f>fossil!L84</f>
        <v>6</v>
      </c>
      <c r="F231" t="str">
        <f>fossil!M84</f>
        <v>G483</v>
      </c>
      <c r="G231">
        <f>fossil!N84</f>
        <v>0</v>
      </c>
      <c r="V231" s="101">
        <f t="shared" si="24"/>
        <v>1.5725148028564613</v>
      </c>
      <c r="W231" s="103">
        <f t="shared" si="22"/>
        <v>3.0376515999999999E-2</v>
      </c>
      <c r="X231" s="41">
        <f>'140°C'!J84</f>
        <v>4129</v>
      </c>
      <c r="Y231" s="41">
        <f>'140°C'!K84</f>
        <v>140</v>
      </c>
      <c r="Z231" s="41">
        <f>'140°C'!L84</f>
        <v>1</v>
      </c>
      <c r="AA231" s="41" t="str">
        <f>'140°C'!M84</f>
        <v>H398</v>
      </c>
      <c r="AB231" s="41" t="str">
        <f>'140°C'!N84</f>
        <v>NA</v>
      </c>
    </row>
    <row r="232" spans="1:28">
      <c r="A232" s="99">
        <f t="shared" si="23"/>
        <v>1.2766719917080904E-2</v>
      </c>
      <c r="B232" s="100">
        <f t="shared" si="21"/>
        <v>2.0301651059792543E-2</v>
      </c>
      <c r="C232">
        <f>fossil!J85</f>
        <v>3946</v>
      </c>
      <c r="D232" t="str">
        <f>fossil!K85</f>
        <v>NBG</v>
      </c>
      <c r="E232">
        <f>fossil!L85</f>
        <v>6</v>
      </c>
      <c r="F232" t="str">
        <f>fossil!M85</f>
        <v>G483</v>
      </c>
      <c r="G232">
        <f>fossil!N85</f>
        <v>0</v>
      </c>
      <c r="V232" s="101">
        <f t="shared" si="24"/>
        <v>1.5725148028564613</v>
      </c>
      <c r="W232" s="103">
        <f t="shared" si="22"/>
        <v>2.9479591999999999E-2</v>
      </c>
      <c r="X232" s="41">
        <f>'140°C'!J85</f>
        <v>4129</v>
      </c>
      <c r="Y232" s="41">
        <f>'140°C'!K85</f>
        <v>140</v>
      </c>
      <c r="Z232" s="41">
        <f>'140°C'!L85</f>
        <v>1</v>
      </c>
      <c r="AA232" s="41" t="str">
        <f>'140°C'!M85</f>
        <v>H398</v>
      </c>
      <c r="AB232" s="41" t="str">
        <f>'140°C'!N85</f>
        <v>NA</v>
      </c>
    </row>
    <row r="233" spans="1:28">
      <c r="A233" s="99">
        <f t="shared" si="23"/>
        <v>1.2766719917080904E-2</v>
      </c>
      <c r="B233" s="100">
        <f t="shared" si="21"/>
        <v>6.4170783680299812E-2</v>
      </c>
      <c r="C233">
        <f>fossil!J86</f>
        <v>3947</v>
      </c>
      <c r="D233" t="str">
        <f>fossil!K86</f>
        <v>NBG</v>
      </c>
      <c r="E233">
        <f>fossil!L86</f>
        <v>6</v>
      </c>
      <c r="F233" t="str">
        <f>fossil!M86</f>
        <v>G483</v>
      </c>
      <c r="G233">
        <f>fossil!N86</f>
        <v>0</v>
      </c>
      <c r="V233" s="101">
        <f t="shared" si="24"/>
        <v>1.8735447985204425</v>
      </c>
      <c r="W233" s="103">
        <f t="shared" si="22"/>
        <v>4.5829814000000003E-2</v>
      </c>
      <c r="X233" s="41">
        <f>'140°C'!J86</f>
        <v>4129</v>
      </c>
      <c r="Y233" s="41">
        <f>'140°C'!K86</f>
        <v>140</v>
      </c>
      <c r="Z233" s="41">
        <f>'140°C'!L86</f>
        <v>2</v>
      </c>
      <c r="AA233" s="41" t="str">
        <f>'140°C'!M86</f>
        <v>H398</v>
      </c>
      <c r="AB233" s="41" t="str">
        <f>'140°C'!N86</f>
        <v>NA</v>
      </c>
    </row>
    <row r="234" spans="1:28">
      <c r="A234" s="99">
        <f t="shared" si="23"/>
        <v>1.2766719917080904E-2</v>
      </c>
      <c r="B234" s="100">
        <f t="shared" si="21"/>
        <v>3.4486779032253244E-2</v>
      </c>
      <c r="C234">
        <f>fossil!J87</f>
        <v>3948</v>
      </c>
      <c r="D234" t="str">
        <f>fossil!K87</f>
        <v>NBG</v>
      </c>
      <c r="E234">
        <f>fossil!L87</f>
        <v>6</v>
      </c>
      <c r="F234" t="str">
        <f>fossil!M87</f>
        <v>G483</v>
      </c>
      <c r="G234">
        <f>fossil!N87</f>
        <v>0</v>
      </c>
      <c r="V234" s="101">
        <f t="shared" si="24"/>
        <v>1.8735447985204425</v>
      </c>
      <c r="W234" s="103">
        <f t="shared" si="22"/>
        <v>4.0713977999999998E-2</v>
      </c>
      <c r="X234" s="41">
        <f>'140°C'!J87</f>
        <v>4129</v>
      </c>
      <c r="Y234" s="41">
        <f>'140°C'!K87</f>
        <v>140</v>
      </c>
      <c r="Z234" s="41">
        <f>'140°C'!L87</f>
        <v>2</v>
      </c>
      <c r="AA234" s="41" t="str">
        <f>'140°C'!M87</f>
        <v>H398</v>
      </c>
      <c r="AB234" s="41" t="str">
        <f>'140°C'!N87</f>
        <v>NA</v>
      </c>
    </row>
    <row r="235" spans="1:28">
      <c r="A235" s="99">
        <f t="shared" si="23"/>
        <v>1.2766719917080904E-2</v>
      </c>
      <c r="B235" s="100">
        <f t="shared" si="21"/>
        <v>2.8269741609715893E-2</v>
      </c>
      <c r="C235">
        <f>fossil!J88</f>
        <v>3949</v>
      </c>
      <c r="D235" t="str">
        <f>fossil!K88</f>
        <v>NBG</v>
      </c>
      <c r="E235">
        <f>fossil!L88</f>
        <v>6</v>
      </c>
      <c r="F235" t="str">
        <f>fossil!M88</f>
        <v>G483</v>
      </c>
      <c r="G235">
        <f>fossil!N88</f>
        <v>0</v>
      </c>
      <c r="V235" s="101">
        <f t="shared" si="24"/>
        <v>2.1745747941844238</v>
      </c>
      <c r="W235" s="103">
        <f t="shared" si="22"/>
        <v>7.9547138000000003E-2</v>
      </c>
      <c r="X235" s="41">
        <f>'140°C'!J88</f>
        <v>4129</v>
      </c>
      <c r="Y235" s="41">
        <f>'140°C'!K88</f>
        <v>140</v>
      </c>
      <c r="Z235" s="41">
        <f>'140°C'!L88</f>
        <v>4</v>
      </c>
      <c r="AA235" s="41" t="str">
        <f>'140°C'!M88</f>
        <v>H398</v>
      </c>
      <c r="AB235" s="41" t="str">
        <f>'140°C'!N88</f>
        <v>NA</v>
      </c>
    </row>
    <row r="236" spans="1:28">
      <c r="A236" s="99">
        <f t="shared" si="23"/>
        <v>-4.6601420354702786E-2</v>
      </c>
      <c r="B236" s="100">
        <f t="shared" si="21"/>
        <v>5.0474421804585071E-2</v>
      </c>
      <c r="C236">
        <f>fossil!J89</f>
        <v>3950</v>
      </c>
      <c r="D236" t="str">
        <f>fossil!K89</f>
        <v>NBG</v>
      </c>
      <c r="E236">
        <f>fossil!L89</f>
        <v>8</v>
      </c>
      <c r="F236" t="str">
        <f>fossil!M89</f>
        <v>G483</v>
      </c>
      <c r="G236">
        <f>fossil!N89</f>
        <v>0</v>
      </c>
      <c r="V236" s="101">
        <f t="shared" si="24"/>
        <v>2.1745747941844238</v>
      </c>
      <c r="W236" s="103">
        <f t="shared" si="22"/>
        <v>8.6903771000000005E-2</v>
      </c>
      <c r="X236" s="41">
        <f>'140°C'!J89</f>
        <v>4129</v>
      </c>
      <c r="Y236" s="41">
        <f>'140°C'!K89</f>
        <v>140</v>
      </c>
      <c r="Z236" s="41">
        <f>'140°C'!L89</f>
        <v>4</v>
      </c>
      <c r="AA236" s="41" t="str">
        <f>'140°C'!M89</f>
        <v>H398</v>
      </c>
      <c r="AB236" s="41" t="str">
        <f>'140°C'!N89</f>
        <v>NA</v>
      </c>
    </row>
    <row r="237" spans="1:28">
      <c r="A237" s="99">
        <f t="shared" si="23"/>
        <v>-4.6601420354702786E-2</v>
      </c>
      <c r="B237" s="100">
        <f t="shared" si="21"/>
        <v>4.7834752885646752E-2</v>
      </c>
      <c r="C237">
        <f>fossil!J90</f>
        <v>3951</v>
      </c>
      <c r="D237" t="str">
        <f>fossil!K90</f>
        <v>NBG</v>
      </c>
      <c r="E237">
        <f>fossil!L90</f>
        <v>8</v>
      </c>
      <c r="F237" t="str">
        <f>fossil!M90</f>
        <v>G483</v>
      </c>
      <c r="G237">
        <f>fossil!N90</f>
        <v>0</v>
      </c>
      <c r="V237" s="101">
        <f t="shared" si="24"/>
        <v>2.3506660532401047</v>
      </c>
      <c r="W237" s="103">
        <f t="shared" si="22"/>
        <v>9.4430569000000006E-2</v>
      </c>
      <c r="X237" s="41">
        <f>'140°C'!J90</f>
        <v>4129</v>
      </c>
      <c r="Y237" s="41">
        <f>'140°C'!K90</f>
        <v>140</v>
      </c>
      <c r="Z237" s="41">
        <f>'140°C'!L90</f>
        <v>6</v>
      </c>
      <c r="AA237" s="41" t="str">
        <f>'140°C'!M90</f>
        <v>H398</v>
      </c>
      <c r="AB237" s="41" t="str">
        <f>'140°C'!N90</f>
        <v>NA</v>
      </c>
    </row>
    <row r="238" spans="1:28">
      <c r="A238" s="99">
        <f t="shared" si="23"/>
        <v>-4.6601420354702786E-2</v>
      </c>
      <c r="B238" s="100">
        <f t="shared" si="21"/>
        <v>7.2641631098380705E-2</v>
      </c>
      <c r="C238">
        <f>fossil!J91</f>
        <v>3952</v>
      </c>
      <c r="D238" t="str">
        <f>fossil!K91</f>
        <v>NBG</v>
      </c>
      <c r="E238">
        <f>fossil!L91</f>
        <v>8</v>
      </c>
      <c r="F238" t="str">
        <f>fossil!M91</f>
        <v>G483</v>
      </c>
      <c r="G238">
        <f>fossil!N91</f>
        <v>0</v>
      </c>
      <c r="V238" s="101">
        <f t="shared" si="24"/>
        <v>2.3506660532401047</v>
      </c>
      <c r="W238" s="103">
        <f t="shared" si="22"/>
        <v>0.11271793400000001</v>
      </c>
      <c r="X238" s="41">
        <f>'140°C'!J91</f>
        <v>4129</v>
      </c>
      <c r="Y238" s="41">
        <f>'140°C'!K91</f>
        <v>140</v>
      </c>
      <c r="Z238" s="41">
        <f>'140°C'!L91</f>
        <v>6</v>
      </c>
      <c r="AA238" s="41" t="str">
        <f>'140°C'!M91</f>
        <v>H398</v>
      </c>
      <c r="AB238" s="41" t="str">
        <f>'140°C'!N91</f>
        <v>NA</v>
      </c>
    </row>
    <row r="239" spans="1:28">
      <c r="A239" s="99">
        <f t="shared" si="23"/>
        <v>-4.6601420354702786E-2</v>
      </c>
      <c r="B239" s="100">
        <f t="shared" si="21"/>
        <v>3.9625715787522199E-2</v>
      </c>
      <c r="C239">
        <f>fossil!J92</f>
        <v>3953</v>
      </c>
      <c r="D239" t="str">
        <f>fossil!K92</f>
        <v>NBG</v>
      </c>
      <c r="E239">
        <f>fossil!L92</f>
        <v>8</v>
      </c>
      <c r="F239" t="str">
        <f>fossil!M92</f>
        <v>G483</v>
      </c>
      <c r="G239">
        <f>fossil!N92</f>
        <v>0</v>
      </c>
      <c r="V239" s="101">
        <f t="shared" si="24"/>
        <v>2.475604789848405</v>
      </c>
      <c r="W239" s="103">
        <f t="shared" si="22"/>
        <v>0.121887749</v>
      </c>
      <c r="X239" s="41">
        <f>'140°C'!J92</f>
        <v>4129</v>
      </c>
      <c r="Y239" s="41">
        <f>'140°C'!K92</f>
        <v>140</v>
      </c>
      <c r="Z239" s="41">
        <f>'140°C'!L92</f>
        <v>8</v>
      </c>
      <c r="AA239" s="41" t="str">
        <f>'140°C'!M92</f>
        <v>H398</v>
      </c>
      <c r="AB239" s="41" t="str">
        <f>'140°C'!N92</f>
        <v>NA</v>
      </c>
    </row>
    <row r="240" spans="1:28">
      <c r="A240" s="99">
        <f t="shared" si="23"/>
        <v>-4.6601420354702786E-2</v>
      </c>
      <c r="B240" s="100">
        <f t="shared" si="21"/>
        <v>2.6943325493978244E-2</v>
      </c>
      <c r="C240">
        <f>fossil!J93</f>
        <v>3954</v>
      </c>
      <c r="D240" t="str">
        <f>fossil!K93</f>
        <v>NBG</v>
      </c>
      <c r="E240">
        <f>fossil!L93</f>
        <v>8</v>
      </c>
      <c r="F240" t="str">
        <f>fossil!M93</f>
        <v>G483</v>
      </c>
      <c r="G240">
        <f>fossil!N93</f>
        <v>0</v>
      </c>
      <c r="V240" s="101">
        <f t="shared" si="24"/>
        <v>2.475604789848405</v>
      </c>
      <c r="W240" s="103">
        <f t="shared" si="22"/>
        <v>0.11810761</v>
      </c>
      <c r="X240" s="41">
        <f>'140°C'!J93</f>
        <v>4129</v>
      </c>
      <c r="Y240" s="41">
        <f>'140°C'!K93</f>
        <v>140</v>
      </c>
      <c r="Z240" s="41">
        <f>'140°C'!L93</f>
        <v>8</v>
      </c>
      <c r="AA240" s="41" t="str">
        <f>'140°C'!M93</f>
        <v>H398</v>
      </c>
      <c r="AB240" s="41" t="str">
        <f>'140°C'!N93</f>
        <v>NA</v>
      </c>
    </row>
    <row r="241" spans="1:28">
      <c r="A241" s="99">
        <f t="shared" si="23"/>
        <v>-4.6601420354702786E-2</v>
      </c>
      <c r="B241" s="100">
        <f t="shared" si="21"/>
        <v>4.1022205839528092E-2</v>
      </c>
      <c r="C241">
        <f>fossil!J94</f>
        <v>3955</v>
      </c>
      <c r="D241" t="str">
        <f>fossil!K94</f>
        <v>NBG</v>
      </c>
      <c r="E241">
        <f>fossil!L94</f>
        <v>8</v>
      </c>
      <c r="F241" t="str">
        <f>fossil!M94</f>
        <v>G483</v>
      </c>
      <c r="G241">
        <f>fossil!N94</f>
        <v>0</v>
      </c>
      <c r="V241" s="101">
        <f t="shared" si="24"/>
        <v>2.9527260445680672</v>
      </c>
      <c r="W241" s="103">
        <f t="shared" si="22"/>
        <v>0.17699383399999999</v>
      </c>
      <c r="X241" s="41">
        <f>'140°C'!J94</f>
        <v>4129</v>
      </c>
      <c r="Y241" s="41">
        <f>'140°C'!K94</f>
        <v>140</v>
      </c>
      <c r="Z241" s="41">
        <f>'140°C'!L94</f>
        <v>24</v>
      </c>
      <c r="AA241" s="41" t="str">
        <f>'140°C'!M94</f>
        <v>H398</v>
      </c>
      <c r="AB241" s="41" t="str">
        <f>'140°C'!N94</f>
        <v>NA</v>
      </c>
    </row>
    <row r="242" spans="1:28">
      <c r="A242" s="99">
        <f t="shared" si="23"/>
        <v>-4.6601420354702786E-2</v>
      </c>
      <c r="B242" s="100">
        <f t="shared" si="21"/>
        <v>2.037861042375164E-2</v>
      </c>
      <c r="C242">
        <f>fossil!J95</f>
        <v>3956</v>
      </c>
      <c r="D242" t="str">
        <f>fossil!K95</f>
        <v>NBG</v>
      </c>
      <c r="E242">
        <f>fossil!L95</f>
        <v>8</v>
      </c>
      <c r="F242" t="str">
        <f>fossil!M95</f>
        <v>G483</v>
      </c>
      <c r="G242">
        <f>fossil!N95</f>
        <v>0</v>
      </c>
      <c r="V242" s="101">
        <f t="shared" si="24"/>
        <v>2.9527260445680672</v>
      </c>
      <c r="W242" s="103">
        <f t="shared" si="22"/>
        <v>0.20024030600000001</v>
      </c>
      <c r="X242" s="138">
        <f>'140°C'!J95</f>
        <v>4129</v>
      </c>
      <c r="Y242" s="138">
        <f>'140°C'!K95</f>
        <v>140</v>
      </c>
      <c r="Z242" s="138">
        <f>'140°C'!L95</f>
        <v>24</v>
      </c>
      <c r="AA242" s="138" t="str">
        <f>'140°C'!M95</f>
        <v>H398</v>
      </c>
      <c r="AB242" s="138" t="str">
        <f>'140°C'!N95</f>
        <v>NA</v>
      </c>
    </row>
    <row r="243" spans="1:28">
      <c r="A243" s="99">
        <f t="shared" si="23"/>
        <v>-4.6601420354702786E-2</v>
      </c>
      <c r="B243" s="100">
        <f t="shared" si="21"/>
        <v>2.65593807717419E-2</v>
      </c>
      <c r="C243">
        <f>fossil!J96</f>
        <v>3967</v>
      </c>
      <c r="D243" t="str">
        <f>fossil!K96</f>
        <v>NBG</v>
      </c>
      <c r="E243">
        <f>fossil!L96</f>
        <v>8</v>
      </c>
      <c r="F243" t="str">
        <f>fossil!M96</f>
        <v>G483</v>
      </c>
      <c r="G243">
        <f>fossil!N96</f>
        <v>0</v>
      </c>
      <c r="V243" s="101">
        <f t="shared" si="24"/>
        <v>3.2537560402320485</v>
      </c>
      <c r="W243" s="103">
        <f t="shared" si="22"/>
        <v>0.206606289</v>
      </c>
      <c r="X243" s="138">
        <f>'140°C'!J96</f>
        <v>4129</v>
      </c>
      <c r="Y243" s="138">
        <f>'140°C'!K96</f>
        <v>140</v>
      </c>
      <c r="Z243" s="138">
        <f>'140°C'!L96</f>
        <v>48</v>
      </c>
      <c r="AA243" s="138" t="str">
        <f>'140°C'!M96</f>
        <v>G483</v>
      </c>
      <c r="AB243" s="138" t="str">
        <f>'140°C'!N96</f>
        <v>NA</v>
      </c>
    </row>
    <row r="244" spans="1:28">
      <c r="A244" s="99">
        <f t="shared" si="23"/>
        <v>0.11159610652851794</v>
      </c>
      <c r="B244" s="100">
        <f t="shared" si="21"/>
        <v>5.6586655996531399E-2</v>
      </c>
      <c r="C244">
        <f>fossil!J97</f>
        <v>4544</v>
      </c>
      <c r="D244" t="str">
        <f>fossil!K97</f>
        <v>NQS</v>
      </c>
      <c r="E244">
        <f>fossil!L97</f>
        <v>4</v>
      </c>
      <c r="F244" t="str">
        <f>fossil!M97</f>
        <v>H402</v>
      </c>
      <c r="G244">
        <f>fossil!N97</f>
        <v>0</v>
      </c>
      <c r="V244" s="101">
        <f t="shared" si="24"/>
        <v>3.2537560402320485</v>
      </c>
      <c r="W244" s="103">
        <f t="shared" si="22"/>
        <v>0.20844605099999999</v>
      </c>
      <c r="X244" s="138">
        <f>'140°C'!J97</f>
        <v>4129</v>
      </c>
      <c r="Y244" s="138">
        <f>'140°C'!K97</f>
        <v>140</v>
      </c>
      <c r="Z244" s="138">
        <f>'140°C'!L97</f>
        <v>48</v>
      </c>
      <c r="AA244" s="138" t="str">
        <f>'140°C'!M97</f>
        <v>G483</v>
      </c>
      <c r="AB244" s="138" t="str">
        <f>'140°C'!N97</f>
        <v>NA</v>
      </c>
    </row>
    <row r="245" spans="1:28">
      <c r="A245" s="99">
        <f t="shared" si="23"/>
        <v>0.11159610652851794</v>
      </c>
      <c r="B245" s="100">
        <f t="shared" si="21"/>
        <v>5.241227159068642E-2</v>
      </c>
      <c r="C245">
        <f>fossil!J98</f>
        <v>4545</v>
      </c>
      <c r="D245" t="str">
        <f>fossil!K98</f>
        <v>NQS</v>
      </c>
      <c r="E245">
        <f>fossil!L98</f>
        <v>4</v>
      </c>
      <c r="F245" t="str">
        <f>fossil!M98</f>
        <v>H402</v>
      </c>
      <c r="G245">
        <f>fossil!N98</f>
        <v>0</v>
      </c>
      <c r="V245" s="101">
        <f t="shared" si="24"/>
        <v>3.2537560402320485</v>
      </c>
      <c r="W245" s="103">
        <f t="shared" si="22"/>
        <v>0.17098301299999999</v>
      </c>
      <c r="X245" s="41">
        <f>'140°C'!J98</f>
        <v>4129</v>
      </c>
      <c r="Y245" s="41">
        <f>'140°C'!K98</f>
        <v>140</v>
      </c>
      <c r="Z245" s="41">
        <f>'140°C'!L98</f>
        <v>48</v>
      </c>
      <c r="AA245" s="41" t="str">
        <f>'140°C'!M98</f>
        <v>H398</v>
      </c>
      <c r="AB245" s="41" t="str">
        <f>'140°C'!N98</f>
        <v>NA</v>
      </c>
    </row>
    <row r="246" spans="1:28">
      <c r="A246" s="99">
        <f t="shared" si="23"/>
        <v>0.11159610652851794</v>
      </c>
      <c r="B246" s="100">
        <f t="shared" si="21"/>
        <v>0.31539520374425983</v>
      </c>
      <c r="C246" s="138">
        <f>fossil!J99</f>
        <v>4546</v>
      </c>
      <c r="D246" s="138" t="str">
        <f>fossil!K99</f>
        <v>NQS</v>
      </c>
      <c r="E246" s="138">
        <f>fossil!L99</f>
        <v>4</v>
      </c>
      <c r="F246" s="138" t="str">
        <f>fossil!M99</f>
        <v>H402</v>
      </c>
      <c r="G246" s="138">
        <f>fossil!N99</f>
        <v>0</v>
      </c>
      <c r="V246" s="101">
        <f t="shared" si="24"/>
        <v>3.2537560402320485</v>
      </c>
      <c r="W246" s="103">
        <f t="shared" si="22"/>
        <v>0.185610996</v>
      </c>
      <c r="X246" s="41">
        <f>'140°C'!J99</f>
        <v>4129</v>
      </c>
      <c r="Y246" s="41">
        <f>'140°C'!K99</f>
        <v>140</v>
      </c>
      <c r="Z246" s="41">
        <f>'140°C'!L99</f>
        <v>48</v>
      </c>
      <c r="AA246" s="41" t="str">
        <f>'140°C'!M99</f>
        <v>H398</v>
      </c>
      <c r="AB246" s="41" t="str">
        <f>'140°C'!N99</f>
        <v>NA</v>
      </c>
    </row>
    <row r="247" spans="1:28">
      <c r="A247" s="99">
        <f t="shared" si="23"/>
        <v>0.11159610652851794</v>
      </c>
      <c r="B247" s="100">
        <f t="shared" si="21"/>
        <v>0.33321900079150768</v>
      </c>
      <c r="C247" s="138">
        <f>fossil!J100</f>
        <v>4547</v>
      </c>
      <c r="D247" s="138" t="str">
        <f>fossil!K100</f>
        <v>NQS</v>
      </c>
      <c r="E247" s="138">
        <f>fossil!L100</f>
        <v>4</v>
      </c>
      <c r="F247" s="138" t="str">
        <f>fossil!M100</f>
        <v>H402</v>
      </c>
      <c r="G247" s="138">
        <f>fossil!N100</f>
        <v>0</v>
      </c>
      <c r="V247" s="101">
        <f t="shared" si="24"/>
        <v>3.4298472992877298</v>
      </c>
      <c r="W247" s="103">
        <f t="shared" si="22"/>
        <v>0.128673921</v>
      </c>
      <c r="X247" s="41">
        <f>'140°C'!J100</f>
        <v>4129</v>
      </c>
      <c r="Y247" s="41">
        <f>'140°C'!K100</f>
        <v>140</v>
      </c>
      <c r="Z247" s="41">
        <f>'140°C'!L100</f>
        <v>72</v>
      </c>
      <c r="AA247" s="41" t="str">
        <f>'140°C'!M100</f>
        <v>H398</v>
      </c>
      <c r="AB247" s="41" t="str">
        <f>'140°C'!N100</f>
        <v>NA</v>
      </c>
    </row>
    <row r="248" spans="1:28">
      <c r="A248" s="99">
        <f t="shared" si="23"/>
        <v>0.24930913117324674</v>
      </c>
      <c r="B248" s="100">
        <f t="shared" si="21"/>
        <v>5.0015829448023366E-2</v>
      </c>
      <c r="C248" t="str">
        <f>fossil!J101</f>
        <v>3958-1</v>
      </c>
      <c r="D248" t="str">
        <f>fossil!K101</f>
        <v>CTB</v>
      </c>
      <c r="E248" t="str">
        <f>fossil!L101</f>
        <v>NA</v>
      </c>
      <c r="F248" t="str">
        <f>fossil!M101</f>
        <v>H391</v>
      </c>
      <c r="G248">
        <f>fossil!N101</f>
        <v>0</v>
      </c>
      <c r="V248" s="101">
        <f t="shared" si="24"/>
        <v>3.4298472992877298</v>
      </c>
      <c r="W248" s="103">
        <f t="shared" si="22"/>
        <v>0.17819427800000001</v>
      </c>
      <c r="X248" s="41">
        <f>'140°C'!J101</f>
        <v>4129</v>
      </c>
      <c r="Y248" s="41">
        <f>'140°C'!K101</f>
        <v>140</v>
      </c>
      <c r="Z248" s="41">
        <f>'140°C'!L101</f>
        <v>72</v>
      </c>
      <c r="AA248" s="41" t="str">
        <f>'140°C'!M101</f>
        <v>H398</v>
      </c>
      <c r="AB248" s="41" t="str">
        <f>'140°C'!N101</f>
        <v>NA</v>
      </c>
    </row>
    <row r="249" spans="1:28">
      <c r="A249" s="99">
        <f t="shared" si="23"/>
        <v>0.24930913117324674</v>
      </c>
      <c r="B249" s="100">
        <f t="shared" si="21"/>
        <v>4.1925155713166185E-2</v>
      </c>
      <c r="C249" t="str">
        <f>fossil!J102</f>
        <v>3958-2</v>
      </c>
      <c r="D249" t="str">
        <f>fossil!K102</f>
        <v>CTB</v>
      </c>
      <c r="E249" t="str">
        <f>fossil!L102</f>
        <v>NA</v>
      </c>
      <c r="F249" t="str">
        <f>fossil!M102</f>
        <v>G483</v>
      </c>
      <c r="G249">
        <f>fossil!N102</f>
        <v>0</v>
      </c>
      <c r="V249" s="101">
        <f t="shared" si="24"/>
        <v>3.5547860358960297</v>
      </c>
      <c r="W249" s="103">
        <f t="shared" si="22"/>
        <v>0.161208503</v>
      </c>
      <c r="X249" s="41">
        <f>'140°C'!J102</f>
        <v>4129</v>
      </c>
      <c r="Y249" s="41">
        <f>'140°C'!K102</f>
        <v>140</v>
      </c>
      <c r="Z249" s="41">
        <f>'140°C'!L102</f>
        <v>96</v>
      </c>
      <c r="AA249" s="41" t="str">
        <f>'140°C'!M102</f>
        <v>H398</v>
      </c>
      <c r="AB249" s="41" t="str">
        <f>'140°C'!N102</f>
        <v>NA</v>
      </c>
    </row>
    <row r="250" spans="1:28">
      <c r="A250" s="99">
        <f t="shared" si="23"/>
        <v>0.36206245370910789</v>
      </c>
      <c r="B250" s="100">
        <f t="shared" si="21"/>
        <v>6.3213958442310425E-2</v>
      </c>
      <c r="C250">
        <f>fossil!J103</f>
        <v>4329</v>
      </c>
      <c r="D250" t="str">
        <f>fossil!K103</f>
        <v>HSS</v>
      </c>
      <c r="E250" t="str">
        <f>fossil!L103</f>
        <v>NA</v>
      </c>
      <c r="F250" t="str">
        <f>fossil!M103</f>
        <v>H402</v>
      </c>
      <c r="G250">
        <f>fossil!N103</f>
        <v>0</v>
      </c>
      <c r="V250" s="101">
        <f t="shared" si="24"/>
        <v>3.5547860358960297</v>
      </c>
      <c r="W250" s="103">
        <f t="shared" si="22"/>
        <v>0.150992827</v>
      </c>
      <c r="X250" s="41">
        <f>'140°C'!J103</f>
        <v>4129</v>
      </c>
      <c r="Y250" s="41">
        <f>'140°C'!K103</f>
        <v>140</v>
      </c>
      <c r="Z250" s="41">
        <f>'140°C'!L103</f>
        <v>96</v>
      </c>
      <c r="AA250" s="41" t="str">
        <f>'140°C'!M103</f>
        <v>H398</v>
      </c>
      <c r="AB250" s="41" t="str">
        <f>'140°C'!N103</f>
        <v>NA</v>
      </c>
    </row>
    <row r="251" spans="1:28">
      <c r="A251" s="99">
        <f t="shared" si="23"/>
        <v>0.36206245370910789</v>
      </c>
      <c r="B251" s="100">
        <f t="shared" si="21"/>
        <v>5.743486814640366E-2</v>
      </c>
      <c r="C251">
        <f>fossil!J104</f>
        <v>4330</v>
      </c>
      <c r="D251" t="str">
        <f>fossil!K104</f>
        <v>HSS</v>
      </c>
      <c r="E251" t="str">
        <f>fossil!L104</f>
        <v>NA</v>
      </c>
      <c r="F251" t="str">
        <f>fossil!M104</f>
        <v>H402</v>
      </c>
      <c r="G251">
        <f>fossil!N104</f>
        <v>0</v>
      </c>
      <c r="V251" s="101">
        <f t="shared" si="24"/>
        <v>3.6516960489040859</v>
      </c>
      <c r="W251" s="103">
        <f t="shared" si="22"/>
        <v>0.14662023900000001</v>
      </c>
      <c r="X251" s="41">
        <f>'140°C'!J104</f>
        <v>4129</v>
      </c>
      <c r="Y251" s="41">
        <f>'140°C'!K104</f>
        <v>140</v>
      </c>
      <c r="Z251" s="41">
        <f>'140°C'!L104</f>
        <v>120</v>
      </c>
      <c r="AA251" s="41" t="str">
        <f>'140°C'!M104</f>
        <v>H398</v>
      </c>
      <c r="AB251" s="41" t="str">
        <f>'140°C'!N104</f>
        <v>NA</v>
      </c>
    </row>
    <row r="252" spans="1:28">
      <c r="A252" s="99">
        <f t="shared" si="23"/>
        <v>0.36206245370910789</v>
      </c>
      <c r="B252" s="100">
        <f t="shared" si="21"/>
        <v>5.8674992572587195E-2</v>
      </c>
      <c r="C252">
        <f>fossil!J105</f>
        <v>4331</v>
      </c>
      <c r="D252" t="str">
        <f>fossil!K105</f>
        <v>HSS</v>
      </c>
      <c r="E252" t="str">
        <f>fossil!L105</f>
        <v>NA</v>
      </c>
      <c r="F252" t="str">
        <f>fossil!M105</f>
        <v>H402</v>
      </c>
      <c r="G252">
        <f>fossil!N105</f>
        <v>0</v>
      </c>
      <c r="V252"/>
      <c r="W252"/>
      <c r="X252"/>
    </row>
    <row r="253" spans="1:28">
      <c r="A253" s="99">
        <f t="shared" si="23"/>
        <v>0.36206245370910789</v>
      </c>
      <c r="B253" s="100">
        <f t="shared" si="21"/>
        <v>5.2336053787660257E-2</v>
      </c>
      <c r="C253">
        <f>fossil!J106</f>
        <v>4332</v>
      </c>
      <c r="D253" t="str">
        <f>fossil!K106</f>
        <v>HSS</v>
      </c>
      <c r="E253" t="str">
        <f>fossil!L106</f>
        <v>NA</v>
      </c>
      <c r="F253" t="str">
        <f>fossil!M106</f>
        <v>H402</v>
      </c>
      <c r="G253">
        <f>fossil!N106</f>
        <v>0</v>
      </c>
      <c r="V253"/>
      <c r="W253"/>
    </row>
    <row r="254" spans="1:28">
      <c r="A254" s="99">
        <f t="shared" si="23"/>
        <v>0.36206245370910789</v>
      </c>
      <c r="B254" s="100">
        <f t="shared" si="21"/>
        <v>4.4665332781607753E-2</v>
      </c>
      <c r="C254">
        <f>fossil!J107</f>
        <v>4333</v>
      </c>
      <c r="D254" t="str">
        <f>fossil!K107</f>
        <v>HSS</v>
      </c>
      <c r="E254" t="str">
        <f>fossil!L107</f>
        <v>NA</v>
      </c>
      <c r="F254" t="str">
        <f>fossil!M107</f>
        <v>H402</v>
      </c>
      <c r="G254">
        <f>fossil!N107</f>
        <v>0</v>
      </c>
      <c r="V254"/>
      <c r="W254"/>
    </row>
    <row r="255" spans="1:28">
      <c r="A255" s="99">
        <f t="shared" si="23"/>
        <v>0.36206245370910789</v>
      </c>
      <c r="B255" s="100">
        <f t="shared" si="21"/>
        <v>4.6540488548518617E-2</v>
      </c>
      <c r="C255">
        <f>fossil!J108</f>
        <v>4335</v>
      </c>
      <c r="D255" t="str">
        <f>fossil!K108</f>
        <v>HSS</v>
      </c>
      <c r="E255" t="str">
        <f>fossil!L108</f>
        <v>NA</v>
      </c>
      <c r="F255" t="str">
        <f>fossil!M108</f>
        <v>H402</v>
      </c>
      <c r="G255">
        <f>fossil!N108</f>
        <v>0</v>
      </c>
      <c r="V255"/>
      <c r="W255"/>
    </row>
    <row r="256" spans="1:28">
      <c r="A256" s="99">
        <f t="shared" si="23"/>
        <v>0.36206245370910789</v>
      </c>
      <c r="B256" s="100">
        <f t="shared" si="21"/>
        <v>5.5205013302856307E-2</v>
      </c>
      <c r="C256">
        <f>fossil!J109</f>
        <v>4336</v>
      </c>
      <c r="D256" t="str">
        <f>fossil!K109</f>
        <v>HSS</v>
      </c>
      <c r="E256" t="str">
        <f>fossil!L109</f>
        <v>NA</v>
      </c>
      <c r="F256" t="str">
        <f>fossil!M109</f>
        <v>H402</v>
      </c>
      <c r="G256">
        <f>fossil!N109</f>
        <v>0</v>
      </c>
      <c r="Q256"/>
      <c r="R256"/>
    </row>
    <row r="257" spans="1:18">
      <c r="A257" s="99">
        <f t="shared" si="23"/>
        <v>0.36206245370910789</v>
      </c>
      <c r="B257" s="100">
        <f t="shared" si="21"/>
        <v>4.249946234579724E-2</v>
      </c>
      <c r="C257">
        <f>fossil!J110</f>
        <v>4337</v>
      </c>
      <c r="D257" t="str">
        <f>fossil!K110</f>
        <v>HSS</v>
      </c>
      <c r="E257" t="str">
        <f>fossil!L110</f>
        <v>NA</v>
      </c>
      <c r="F257" t="str">
        <f>fossil!M110</f>
        <v>H402</v>
      </c>
      <c r="G257">
        <f>fossil!N110</f>
        <v>0</v>
      </c>
      <c r="Q257"/>
      <c r="R257"/>
    </row>
    <row r="258" spans="1:18">
      <c r="A258" s="99">
        <f t="shared" si="23"/>
        <v>0.36206245370910789</v>
      </c>
      <c r="B258" s="100">
        <f t="shared" si="21"/>
        <v>4.6046769890437877E-2</v>
      </c>
      <c r="C258">
        <f>fossil!J111</f>
        <v>4338</v>
      </c>
      <c r="D258" t="str">
        <f>fossil!K111</f>
        <v>HSS</v>
      </c>
      <c r="E258" t="str">
        <f>fossil!L111</f>
        <v>NA</v>
      </c>
      <c r="F258" t="str">
        <f>fossil!M111</f>
        <v>H402</v>
      </c>
      <c r="G258">
        <f>fossil!N111</f>
        <v>0</v>
      </c>
      <c r="Q258"/>
      <c r="R258"/>
    </row>
    <row r="259" spans="1:18">
      <c r="A259" s="99">
        <f t="shared" si="23"/>
        <v>0.3276312384997338</v>
      </c>
      <c r="B259" s="100">
        <f t="shared" si="21"/>
        <v>2.6637022387139234E-2</v>
      </c>
      <c r="C259">
        <f>fossil!J112</f>
        <v>5169</v>
      </c>
      <c r="D259" t="str">
        <f>fossil!K112</f>
        <v>BKA</v>
      </c>
      <c r="E259">
        <f>fossil!L112</f>
        <v>1</v>
      </c>
      <c r="F259" t="str">
        <f>fossil!M112</f>
        <v>H429</v>
      </c>
      <c r="G259">
        <f>fossil!N112</f>
        <v>0</v>
      </c>
      <c r="Q259"/>
      <c r="R259"/>
    </row>
    <row r="260" spans="1:18">
      <c r="A260" s="99">
        <f t="shared" ref="A260:A265" si="25">LOG(A135*B$148)</f>
        <v>0.27025313541491669</v>
      </c>
      <c r="B260" s="100">
        <f t="shared" si="21"/>
        <v>2.5870249302505702E-2</v>
      </c>
      <c r="C260">
        <f>fossil!J113</f>
        <v>5170</v>
      </c>
      <c r="D260" t="str">
        <f>fossil!K113</f>
        <v>BKA</v>
      </c>
      <c r="E260">
        <f>fossil!L113</f>
        <v>2</v>
      </c>
      <c r="F260" t="str">
        <f>fossil!M113</f>
        <v>H429</v>
      </c>
      <c r="G260">
        <f>fossil!N113</f>
        <v>0</v>
      </c>
      <c r="L260"/>
      <c r="M260"/>
    </row>
    <row r="261" spans="1:18">
      <c r="A261" s="99">
        <f t="shared" si="25"/>
        <v>0.27025313541491669</v>
      </c>
      <c r="B261" s="100">
        <f t="shared" si="21"/>
        <v>2.1251004789244358E-2</v>
      </c>
      <c r="C261">
        <f>fossil!J114</f>
        <v>5171</v>
      </c>
      <c r="D261" t="str">
        <f>fossil!K114</f>
        <v>BKA</v>
      </c>
      <c r="E261">
        <f>fossil!L114</f>
        <v>2</v>
      </c>
      <c r="F261" t="str">
        <f>fossil!M114</f>
        <v>H429</v>
      </c>
      <c r="G261">
        <f>fossil!N114</f>
        <v>0</v>
      </c>
      <c r="L261"/>
      <c r="M261"/>
    </row>
    <row r="262" spans="1:18">
      <c r="A262" s="99">
        <f t="shared" si="25"/>
        <v>0.26490410686302435</v>
      </c>
      <c r="B262" s="100">
        <f t="shared" si="21"/>
        <v>2.0903137398539728E-2</v>
      </c>
      <c r="C262">
        <f>fossil!J115</f>
        <v>5172</v>
      </c>
      <c r="D262" t="str">
        <f>fossil!K115</f>
        <v>BKA</v>
      </c>
      <c r="E262">
        <f>fossil!L115</f>
        <v>2</v>
      </c>
      <c r="F262" t="str">
        <f>fossil!M115</f>
        <v>H429</v>
      </c>
      <c r="G262">
        <f>fossil!N115</f>
        <v>0</v>
      </c>
      <c r="L262"/>
      <c r="M262"/>
    </row>
    <row r="263" spans="1:18">
      <c r="A263" s="99">
        <f t="shared" si="25"/>
        <v>0.27025313541491669</v>
      </c>
      <c r="B263" s="100">
        <f t="shared" si="21"/>
        <v>2.3653456801552591E-2</v>
      </c>
      <c r="C263">
        <f>fossil!J116</f>
        <v>5173</v>
      </c>
      <c r="D263" t="str">
        <f>fossil!K116</f>
        <v>BKA</v>
      </c>
      <c r="E263">
        <f>fossil!L116</f>
        <v>2</v>
      </c>
      <c r="F263" t="str">
        <f>fossil!M116</f>
        <v>H429</v>
      </c>
      <c r="G263">
        <f>fossil!N116</f>
        <v>0</v>
      </c>
    </row>
    <row r="264" spans="1:18">
      <c r="A264" s="99">
        <f t="shared" si="25"/>
        <v>0.27025313541491669</v>
      </c>
      <c r="B264" s="100">
        <f t="shared" si="21"/>
        <v>2.9195201512239571E-2</v>
      </c>
      <c r="C264">
        <f>fossil!J117</f>
        <v>5174</v>
      </c>
      <c r="D264" t="str">
        <f>fossil!K117</f>
        <v>BKA</v>
      </c>
      <c r="E264">
        <f>fossil!L117</f>
        <v>2</v>
      </c>
      <c r="F264" t="str">
        <f>fossil!M117</f>
        <v>H430</v>
      </c>
      <c r="G264">
        <f>fossil!N117</f>
        <v>0</v>
      </c>
    </row>
    <row r="265" spans="1:18">
      <c r="A265" s="99">
        <f t="shared" si="25"/>
        <v>0.27025313541491669</v>
      </c>
      <c r="B265" s="100">
        <f t="shared" si="21"/>
        <v>1.787058561942171E-2</v>
      </c>
      <c r="C265">
        <f>fossil!J118</f>
        <v>5175</v>
      </c>
      <c r="D265" t="str">
        <f>fossil!K118</f>
        <v>BKA</v>
      </c>
      <c r="E265">
        <f>fossil!L118</f>
        <v>2</v>
      </c>
      <c r="F265" t="str">
        <f>fossil!M118</f>
        <v>H430</v>
      </c>
      <c r="G265">
        <f>fossil!N118</f>
        <v>0</v>
      </c>
    </row>
    <row r="266" spans="1:18">
      <c r="A266"/>
      <c r="B266"/>
      <c r="C266"/>
      <c r="D266"/>
      <c r="E266"/>
      <c r="F266"/>
      <c r="G266"/>
    </row>
    <row r="267" spans="1:18">
      <c r="A267"/>
      <c r="B267"/>
      <c r="C267"/>
      <c r="D267"/>
      <c r="E267"/>
      <c r="F267"/>
      <c r="G267"/>
    </row>
    <row r="268" spans="1:18">
      <c r="A268"/>
      <c r="B268"/>
      <c r="C268"/>
      <c r="D268"/>
      <c r="E268"/>
      <c r="F268"/>
      <c r="G268"/>
    </row>
    <row r="269" spans="1:18">
      <c r="A269"/>
      <c r="B269"/>
      <c r="C269"/>
      <c r="D269"/>
      <c r="E269"/>
      <c r="F269"/>
      <c r="G269"/>
    </row>
    <row r="270" spans="1:18">
      <c r="A270"/>
      <c r="B270"/>
      <c r="C270"/>
      <c r="D270"/>
      <c r="E270"/>
      <c r="F270"/>
      <c r="G270"/>
    </row>
    <row r="271" spans="1:18">
      <c r="C271"/>
      <c r="D271"/>
      <c r="E271"/>
      <c r="F271"/>
      <c r="G271"/>
    </row>
    <row r="272" spans="1:18">
      <c r="C272"/>
      <c r="D272"/>
      <c r="E272"/>
      <c r="F272"/>
      <c r="G272"/>
    </row>
    <row r="273" spans="3:7">
      <c r="C273"/>
      <c r="D273"/>
      <c r="E273"/>
      <c r="F273"/>
      <c r="G273"/>
    </row>
  </sheetData>
  <mergeCells count="2">
    <mergeCell ref="B5:C5"/>
    <mergeCell ref="D4:D5"/>
  </mergeCells>
  <phoneticPr fontId="11" type="noConversion"/>
  <conditionalFormatting sqref="B150:B265">
    <cfRule type="cellIs" dxfId="20" priority="2" operator="greaterThan">
      <formula>0.2</formula>
    </cfRule>
    <cfRule type="cellIs" dxfId="19" priority="3" operator="greaterThan">
      <formula>0.09</formula>
    </cfRule>
  </conditionalFormatting>
  <conditionalFormatting sqref="W150:W251">
    <cfRule type="cellIs" dxfId="18" priority="1" operator="greaterThan">
      <formula>0.2</formula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Charts</vt:lpstr>
      </vt:variant>
      <vt:variant>
        <vt:i4>1</vt:i4>
      </vt:variant>
    </vt:vector>
  </HeadingPairs>
  <TitlesOfParts>
    <vt:vector size="23" baseType="lpstr">
      <vt:lpstr>INDEX</vt:lpstr>
      <vt:lpstr>140°C</vt:lpstr>
      <vt:lpstr>110°C</vt:lpstr>
      <vt:lpstr>80°C</vt:lpstr>
      <vt:lpstr>fossil</vt:lpstr>
      <vt:lpstr>Report sheet</vt:lpstr>
      <vt:lpstr>Asx</vt:lpstr>
      <vt:lpstr>Glx2</vt:lpstr>
      <vt:lpstr>Ser</vt:lpstr>
      <vt:lpstr>Ala2</vt:lpstr>
      <vt:lpstr>Val2</vt:lpstr>
      <vt:lpstr>Phe2</vt:lpstr>
      <vt:lpstr>Leu2</vt:lpstr>
      <vt:lpstr>Ile2</vt:lpstr>
      <vt:lpstr>Template &amp; instructions</vt:lpstr>
      <vt:lpstr>EA_comparison</vt:lpstr>
      <vt:lpstr>Glx</vt:lpstr>
      <vt:lpstr>Ala</vt:lpstr>
      <vt:lpstr>Val</vt:lpstr>
      <vt:lpstr>Phe</vt:lpstr>
      <vt:lpstr>Leu</vt:lpstr>
      <vt:lpstr>Ile</vt:lpstr>
      <vt:lpstr>ChComp</vt:lpstr>
    </vt:vector>
  </TitlesOfParts>
  <Company>University of York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Free Rate Estimation</dc:title>
  <dc:subject>Amino Acid Analysis</dc:subject>
  <dc:creator>Matthew Collins</dc:creator>
  <cp:lastModifiedBy>Bella</cp:lastModifiedBy>
  <dcterms:created xsi:type="dcterms:W3CDTF">2011-09-15T19:17:11Z</dcterms:created>
  <dcterms:modified xsi:type="dcterms:W3CDTF">2012-09-21T10:08:17Z</dcterms:modified>
</cp:coreProperties>
</file>