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18216" documentId="6_{8AF0181E-4BC3-4A0A-B189-7A2B79ACDC3F}" xr6:coauthVersionLast="47" xr6:coauthVersionMax="47" xr10:uidLastSave="{36823E62-8187-4D23-8DCC-EA42734B5044}"/>
  <bookViews>
    <workbookView xWindow="-108" yWindow="-108" windowWidth="23256" windowHeight="12576" xr2:uid="{00000000-000D-0000-FFFF-FFFF00000000}"/>
  </bookViews>
  <sheets>
    <sheet name="PalPath Neolithic ChiSQ Test" sheetId="50" r:id="rId1"/>
    <sheet name="PalPath EarlyNeo ChiSQ Test" sheetId="51" r:id="rId2"/>
    <sheet name="PalPath MiddleNeo ChiSQ Test" sheetId="52" r:id="rId3"/>
    <sheet name="PalPath LateNeo ChiSQ Test" sheetId="53" r:id="rId4"/>
    <sheet name="PalPath NorthBrit ChiSQ Test" sheetId="54" r:id="rId5"/>
    <sheet name="PalPath CentralBrit ChiSQ Test" sheetId="55" r:id="rId6"/>
    <sheet name="PalPath SouthBrit ChiSQ Test" sheetId="56" r:id="rId7"/>
    <sheet name="PalPath Barrow ChiSQ Test" sheetId="57" r:id="rId8"/>
    <sheet name="PalPath CauseEnc ChiSQ Test" sheetId="58" r:id="rId9"/>
    <sheet name="PalPath ChambTomb ChiSQ Test" sheetId="59" r:id="rId10"/>
    <sheet name="PalPath NaturalCxts ChiSQ Test" sheetId="60" r:id="rId11"/>
    <sheet name="C&amp;N Neolithic F-Test" sheetId="46" r:id="rId12"/>
    <sheet name="C&amp;N EarlyNeo F-Test" sheetId="47" r:id="rId13"/>
    <sheet name="C&amp;N MiddleNeo F-Test" sheetId="48" r:id="rId14"/>
    <sheet name="C&amp;N LateNeo F-Test" sheetId="49" r:id="rId15"/>
    <sheet name="Sr&amp;O Neolithic Chi SQ Test" sheetId="41" r:id="rId16"/>
    <sheet name="Sr&amp;O EarlyNeo ChiSQ Test" sheetId="42" r:id="rId17"/>
    <sheet name="Sr&amp;O MiddleNeo ChiSQ Test" sheetId="43" r:id="rId18"/>
    <sheet name="Sr&amp;O CentralBrit ChiSQ Test" sheetId="44" r:id="rId19"/>
    <sheet name="Sr&amp;O SouthBrit ChiSQ Test" sheetId="45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1" i="60" l="1"/>
  <c r="I71" i="60"/>
  <c r="O69" i="60"/>
  <c r="M69" i="60"/>
  <c r="Q68" i="60" s="1"/>
  <c r="T68" i="60" s="1"/>
  <c r="D69" i="60"/>
  <c r="B69" i="60"/>
  <c r="N68" i="60"/>
  <c r="C68" i="60"/>
  <c r="N67" i="60"/>
  <c r="C67" i="60"/>
  <c r="T62" i="60"/>
  <c r="I62" i="60"/>
  <c r="O60" i="60"/>
  <c r="M60" i="60"/>
  <c r="D60" i="60"/>
  <c r="B60" i="60"/>
  <c r="N59" i="60"/>
  <c r="C59" i="60"/>
  <c r="N58" i="60"/>
  <c r="C58" i="60"/>
  <c r="T53" i="60"/>
  <c r="I53" i="60"/>
  <c r="O51" i="60"/>
  <c r="M51" i="60"/>
  <c r="N51" i="60" s="1"/>
  <c r="D51" i="60"/>
  <c r="B51" i="60"/>
  <c r="N50" i="60"/>
  <c r="C50" i="60"/>
  <c r="N49" i="60"/>
  <c r="C49" i="60"/>
  <c r="T44" i="60"/>
  <c r="I44" i="60"/>
  <c r="O42" i="60"/>
  <c r="M42" i="60"/>
  <c r="D42" i="60"/>
  <c r="B42" i="60"/>
  <c r="N41" i="60"/>
  <c r="C41" i="60"/>
  <c r="N40" i="60"/>
  <c r="C40" i="60"/>
  <c r="T35" i="60"/>
  <c r="I35" i="60"/>
  <c r="O33" i="60"/>
  <c r="M33" i="60"/>
  <c r="Q32" i="60" s="1"/>
  <c r="T32" i="60" s="1"/>
  <c r="D33" i="60"/>
  <c r="B33" i="60"/>
  <c r="N32" i="60"/>
  <c r="C32" i="60"/>
  <c r="N31" i="60"/>
  <c r="C31" i="60"/>
  <c r="T26" i="60"/>
  <c r="I26" i="60"/>
  <c r="O24" i="60"/>
  <c r="M24" i="60"/>
  <c r="D24" i="60"/>
  <c r="B24" i="60"/>
  <c r="N23" i="60"/>
  <c r="C23" i="60"/>
  <c r="N22" i="60"/>
  <c r="C22" i="60"/>
  <c r="T17" i="60"/>
  <c r="I17" i="60"/>
  <c r="O15" i="60"/>
  <c r="M15" i="60"/>
  <c r="N15" i="60" s="1"/>
  <c r="D15" i="60"/>
  <c r="B15" i="60"/>
  <c r="F13" i="60" s="1"/>
  <c r="N14" i="60"/>
  <c r="C14" i="60"/>
  <c r="N13" i="60"/>
  <c r="C13" i="60"/>
  <c r="T8" i="60"/>
  <c r="I8" i="60"/>
  <c r="O6" i="60"/>
  <c r="M6" i="60"/>
  <c r="Q5" i="60" s="1"/>
  <c r="T5" i="60" s="1"/>
  <c r="D6" i="60"/>
  <c r="B6" i="60"/>
  <c r="N5" i="60"/>
  <c r="C5" i="60"/>
  <c r="N4" i="60"/>
  <c r="C4" i="60"/>
  <c r="T80" i="59"/>
  <c r="I80" i="59"/>
  <c r="O78" i="59"/>
  <c r="M78" i="59"/>
  <c r="D78" i="59"/>
  <c r="B78" i="59"/>
  <c r="N77" i="59"/>
  <c r="C77" i="59"/>
  <c r="N76" i="59"/>
  <c r="C76" i="59"/>
  <c r="T71" i="59"/>
  <c r="I71" i="59"/>
  <c r="O69" i="59"/>
  <c r="M69" i="59"/>
  <c r="N69" i="59" s="1"/>
  <c r="R67" i="59" s="1"/>
  <c r="D69" i="59"/>
  <c r="B69" i="59"/>
  <c r="F68" i="59" s="1"/>
  <c r="I68" i="59" s="1"/>
  <c r="N68" i="59"/>
  <c r="C68" i="59"/>
  <c r="N67" i="59"/>
  <c r="C67" i="59"/>
  <c r="T62" i="59"/>
  <c r="I62" i="59"/>
  <c r="O60" i="59"/>
  <c r="M60" i="59"/>
  <c r="D60" i="59"/>
  <c r="B60" i="59"/>
  <c r="N59" i="59"/>
  <c r="C59" i="59"/>
  <c r="N58" i="59"/>
  <c r="C58" i="59"/>
  <c r="T53" i="59"/>
  <c r="I53" i="59"/>
  <c r="O51" i="59"/>
  <c r="M51" i="59"/>
  <c r="N51" i="59" s="1"/>
  <c r="R49" i="59" s="1"/>
  <c r="U49" i="59" s="1"/>
  <c r="D51" i="59"/>
  <c r="B51" i="59"/>
  <c r="N50" i="59"/>
  <c r="C50" i="59"/>
  <c r="N49" i="59"/>
  <c r="C49" i="59"/>
  <c r="T44" i="59"/>
  <c r="I44" i="59"/>
  <c r="O42" i="59"/>
  <c r="M42" i="59"/>
  <c r="D42" i="59"/>
  <c r="B42" i="59"/>
  <c r="N41" i="59"/>
  <c r="C41" i="59"/>
  <c r="N40" i="59"/>
  <c r="C40" i="59"/>
  <c r="T35" i="59"/>
  <c r="I35" i="59"/>
  <c r="O33" i="59"/>
  <c r="N33" i="59" s="1"/>
  <c r="M33" i="59"/>
  <c r="D33" i="59"/>
  <c r="C33" i="59" s="1"/>
  <c r="B33" i="59"/>
  <c r="Q32" i="59"/>
  <c r="T32" i="59" s="1"/>
  <c r="N32" i="59"/>
  <c r="C32" i="59"/>
  <c r="N31" i="59"/>
  <c r="F31" i="59"/>
  <c r="C31" i="59"/>
  <c r="T26" i="59"/>
  <c r="I26" i="59"/>
  <c r="O24" i="59"/>
  <c r="Q23" i="59" s="1"/>
  <c r="T23" i="59" s="1"/>
  <c r="M24" i="59"/>
  <c r="D24" i="59"/>
  <c r="C24" i="59" s="1"/>
  <c r="G23" i="59" s="1"/>
  <c r="B24" i="59"/>
  <c r="N23" i="59"/>
  <c r="F23" i="59"/>
  <c r="I23" i="59" s="1"/>
  <c r="C23" i="59"/>
  <c r="N22" i="59"/>
  <c r="C22" i="59"/>
  <c r="T17" i="59"/>
  <c r="I17" i="59"/>
  <c r="O15" i="59"/>
  <c r="M15" i="59"/>
  <c r="D15" i="59"/>
  <c r="B15" i="59"/>
  <c r="F13" i="59" s="1"/>
  <c r="N14" i="59"/>
  <c r="C14" i="59"/>
  <c r="N13" i="59"/>
  <c r="C13" i="59"/>
  <c r="T8" i="59"/>
  <c r="I8" i="59"/>
  <c r="O6" i="59"/>
  <c r="M6" i="59"/>
  <c r="N6" i="59" s="1"/>
  <c r="D6" i="59"/>
  <c r="B6" i="59"/>
  <c r="N5" i="59"/>
  <c r="C5" i="59"/>
  <c r="N4" i="59"/>
  <c r="C4" i="59"/>
  <c r="T80" i="58"/>
  <c r="I80" i="58"/>
  <c r="O78" i="58"/>
  <c r="M78" i="58"/>
  <c r="D78" i="58"/>
  <c r="B78" i="58"/>
  <c r="F76" i="58" s="1"/>
  <c r="N77" i="58"/>
  <c r="C77" i="58"/>
  <c r="N76" i="58"/>
  <c r="C76" i="58"/>
  <c r="T71" i="58"/>
  <c r="I71" i="58"/>
  <c r="O69" i="58"/>
  <c r="Q67" i="58" s="1"/>
  <c r="T67" i="58" s="1"/>
  <c r="M69" i="58"/>
  <c r="D69" i="58"/>
  <c r="B69" i="58"/>
  <c r="F68" i="58" s="1"/>
  <c r="I68" i="58" s="1"/>
  <c r="N68" i="58"/>
  <c r="C68" i="58"/>
  <c r="N67" i="58"/>
  <c r="C67" i="58"/>
  <c r="T62" i="58"/>
  <c r="I62" i="58"/>
  <c r="O60" i="58"/>
  <c r="M60" i="58"/>
  <c r="D60" i="58"/>
  <c r="C60" i="58" s="1"/>
  <c r="G59" i="58" s="1"/>
  <c r="B60" i="58"/>
  <c r="F59" i="58" s="1"/>
  <c r="I59" i="58" s="1"/>
  <c r="N59" i="58"/>
  <c r="C59" i="58"/>
  <c r="N58" i="58"/>
  <c r="C58" i="58"/>
  <c r="T53" i="58"/>
  <c r="I53" i="58"/>
  <c r="O51" i="58"/>
  <c r="M51" i="58"/>
  <c r="N51" i="58" s="1"/>
  <c r="R49" i="58" s="1"/>
  <c r="D51" i="58"/>
  <c r="B51" i="58"/>
  <c r="F50" i="58" s="1"/>
  <c r="I50" i="58" s="1"/>
  <c r="N50" i="58"/>
  <c r="C50" i="58"/>
  <c r="N49" i="58"/>
  <c r="C49" i="58"/>
  <c r="T44" i="58"/>
  <c r="I44" i="58"/>
  <c r="O42" i="58"/>
  <c r="M42" i="58"/>
  <c r="D42" i="58"/>
  <c r="B42" i="58"/>
  <c r="F40" i="58" s="1"/>
  <c r="N41" i="58"/>
  <c r="C41" i="58"/>
  <c r="N40" i="58"/>
  <c r="C40" i="58"/>
  <c r="T35" i="58"/>
  <c r="I35" i="58"/>
  <c r="O33" i="58"/>
  <c r="M33" i="58"/>
  <c r="D33" i="58"/>
  <c r="B33" i="58"/>
  <c r="C33" i="58" s="1"/>
  <c r="G31" i="58" s="1"/>
  <c r="N32" i="58"/>
  <c r="C32" i="58"/>
  <c r="N31" i="58"/>
  <c r="F31" i="58"/>
  <c r="C31" i="58"/>
  <c r="T26" i="58"/>
  <c r="I26" i="58"/>
  <c r="O24" i="58"/>
  <c r="M24" i="58"/>
  <c r="N24" i="58" s="1"/>
  <c r="D24" i="58"/>
  <c r="C24" i="58" s="1"/>
  <c r="G23" i="58" s="1"/>
  <c r="B24" i="58"/>
  <c r="Q23" i="58"/>
  <c r="T23" i="58" s="1"/>
  <c r="N23" i="58"/>
  <c r="F23" i="58"/>
  <c r="I23" i="58" s="1"/>
  <c r="C23" i="58"/>
  <c r="Q22" i="58"/>
  <c r="N22" i="58"/>
  <c r="G22" i="58"/>
  <c r="C22" i="58"/>
  <c r="T17" i="58"/>
  <c r="I17" i="58"/>
  <c r="O15" i="58"/>
  <c r="M15" i="58"/>
  <c r="D15" i="58"/>
  <c r="B15" i="58"/>
  <c r="F13" i="58" s="1"/>
  <c r="N14" i="58"/>
  <c r="C14" i="58"/>
  <c r="N13" i="58"/>
  <c r="C13" i="58"/>
  <c r="T8" i="58"/>
  <c r="I8" i="58"/>
  <c r="O6" i="58"/>
  <c r="M6" i="58"/>
  <c r="Q5" i="58" s="1"/>
  <c r="T5" i="58" s="1"/>
  <c r="D6" i="58"/>
  <c r="B6" i="58"/>
  <c r="N5" i="58"/>
  <c r="C5" i="58"/>
  <c r="N4" i="58"/>
  <c r="C4" i="58"/>
  <c r="T80" i="57"/>
  <c r="I80" i="57"/>
  <c r="O78" i="57"/>
  <c r="N78" i="57" s="1"/>
  <c r="M78" i="57"/>
  <c r="D78" i="57"/>
  <c r="B78" i="57"/>
  <c r="N77" i="57"/>
  <c r="C77" i="57"/>
  <c r="N76" i="57"/>
  <c r="C76" i="57"/>
  <c r="T71" i="57"/>
  <c r="I71" i="57"/>
  <c r="O69" i="57"/>
  <c r="M69" i="57"/>
  <c r="Q67" i="57" s="1"/>
  <c r="D69" i="57"/>
  <c r="B69" i="57"/>
  <c r="N68" i="57"/>
  <c r="C68" i="57"/>
  <c r="N67" i="57"/>
  <c r="C67" i="57"/>
  <c r="T62" i="57"/>
  <c r="I62" i="57"/>
  <c r="O60" i="57"/>
  <c r="M60" i="57"/>
  <c r="Q59" i="57" s="1"/>
  <c r="T59" i="57" s="1"/>
  <c r="D60" i="57"/>
  <c r="B60" i="57"/>
  <c r="N59" i="57"/>
  <c r="C59" i="57"/>
  <c r="Q58" i="57"/>
  <c r="N58" i="57"/>
  <c r="C58" i="57"/>
  <c r="T53" i="57"/>
  <c r="I53" i="57"/>
  <c r="O51" i="57"/>
  <c r="N51" i="57"/>
  <c r="M51" i="57"/>
  <c r="Q49" i="57" s="1"/>
  <c r="D51" i="57"/>
  <c r="B51" i="57"/>
  <c r="Q50" i="57"/>
  <c r="T50" i="57" s="1"/>
  <c r="N50" i="57"/>
  <c r="C50" i="57"/>
  <c r="N49" i="57"/>
  <c r="C49" i="57"/>
  <c r="T44" i="57"/>
  <c r="I44" i="57"/>
  <c r="O42" i="57"/>
  <c r="M42" i="57"/>
  <c r="Q41" i="57" s="1"/>
  <c r="T41" i="57" s="1"/>
  <c r="D42" i="57"/>
  <c r="B42" i="57"/>
  <c r="N41" i="57"/>
  <c r="C41" i="57"/>
  <c r="N40" i="57"/>
  <c r="C40" i="57"/>
  <c r="T35" i="57"/>
  <c r="I35" i="57"/>
  <c r="O33" i="57"/>
  <c r="N33" i="57" s="1"/>
  <c r="M33" i="57"/>
  <c r="D33" i="57"/>
  <c r="B33" i="57"/>
  <c r="N32" i="57"/>
  <c r="C32" i="57"/>
  <c r="N31" i="57"/>
  <c r="C31" i="57"/>
  <c r="T26" i="57"/>
  <c r="I26" i="57"/>
  <c r="O24" i="57"/>
  <c r="M24" i="57"/>
  <c r="Q23" i="57" s="1"/>
  <c r="T23" i="57" s="1"/>
  <c r="D24" i="57"/>
  <c r="B24" i="57"/>
  <c r="F23" i="57" s="1"/>
  <c r="I23" i="57" s="1"/>
  <c r="N23" i="57"/>
  <c r="C23" i="57"/>
  <c r="Q22" i="57"/>
  <c r="N22" i="57"/>
  <c r="C22" i="57"/>
  <c r="T17" i="57"/>
  <c r="I17" i="57"/>
  <c r="O15" i="57"/>
  <c r="M15" i="57"/>
  <c r="D15" i="57"/>
  <c r="B15" i="57"/>
  <c r="F14" i="57" s="1"/>
  <c r="I14" i="57" s="1"/>
  <c r="N14" i="57"/>
  <c r="C14" i="57"/>
  <c r="N13" i="57"/>
  <c r="C13" i="57"/>
  <c r="T8" i="57"/>
  <c r="I8" i="57"/>
  <c r="O6" i="57"/>
  <c r="M6" i="57"/>
  <c r="Q5" i="57" s="1"/>
  <c r="T5" i="57" s="1"/>
  <c r="D6" i="57"/>
  <c r="B6" i="57"/>
  <c r="F5" i="57" s="1"/>
  <c r="I5" i="57" s="1"/>
  <c r="N5" i="57"/>
  <c r="C5" i="57"/>
  <c r="Q4" i="57"/>
  <c r="N4" i="57"/>
  <c r="C4" i="57"/>
  <c r="T80" i="56"/>
  <c r="I80" i="56"/>
  <c r="O78" i="56"/>
  <c r="M78" i="56"/>
  <c r="Q77" i="56" s="1"/>
  <c r="T77" i="56" s="1"/>
  <c r="D78" i="56"/>
  <c r="C78" i="56" s="1"/>
  <c r="B78" i="56"/>
  <c r="F76" i="56" s="1"/>
  <c r="N77" i="56"/>
  <c r="C77" i="56"/>
  <c r="N76" i="56"/>
  <c r="C76" i="56"/>
  <c r="T71" i="56"/>
  <c r="I71" i="56"/>
  <c r="O69" i="56"/>
  <c r="M69" i="56"/>
  <c r="Q67" i="56" s="1"/>
  <c r="D69" i="56"/>
  <c r="B69" i="56"/>
  <c r="F68" i="56" s="1"/>
  <c r="I68" i="56" s="1"/>
  <c r="N68" i="56"/>
  <c r="C68" i="56"/>
  <c r="N67" i="56"/>
  <c r="C67" i="56"/>
  <c r="T62" i="56"/>
  <c r="I62" i="56"/>
  <c r="O60" i="56"/>
  <c r="M60" i="56"/>
  <c r="Q58" i="56" s="1"/>
  <c r="D60" i="56"/>
  <c r="B60" i="56"/>
  <c r="F58" i="56" s="1"/>
  <c r="N59" i="56"/>
  <c r="C59" i="56"/>
  <c r="N58" i="56"/>
  <c r="C58" i="56"/>
  <c r="T53" i="56"/>
  <c r="I53" i="56"/>
  <c r="O51" i="56"/>
  <c r="M51" i="56"/>
  <c r="Q49" i="56" s="1"/>
  <c r="D51" i="56"/>
  <c r="B51" i="56"/>
  <c r="F50" i="56" s="1"/>
  <c r="I50" i="56" s="1"/>
  <c r="N50" i="56"/>
  <c r="C50" i="56"/>
  <c r="N49" i="56"/>
  <c r="C49" i="56"/>
  <c r="T44" i="56"/>
  <c r="I44" i="56"/>
  <c r="O42" i="56"/>
  <c r="M42" i="56"/>
  <c r="D42" i="56"/>
  <c r="C42" i="56" s="1"/>
  <c r="B42" i="56"/>
  <c r="F40" i="56" s="1"/>
  <c r="N41" i="56"/>
  <c r="C41" i="56"/>
  <c r="N40" i="56"/>
  <c r="C40" i="56"/>
  <c r="T35" i="56"/>
  <c r="I35" i="56"/>
  <c r="O33" i="56"/>
  <c r="M33" i="56"/>
  <c r="Q31" i="56" s="1"/>
  <c r="D33" i="56"/>
  <c r="B33" i="56"/>
  <c r="N32" i="56"/>
  <c r="C32" i="56"/>
  <c r="N31" i="56"/>
  <c r="C31" i="56"/>
  <c r="T26" i="56"/>
  <c r="I26" i="56"/>
  <c r="O24" i="56"/>
  <c r="M24" i="56"/>
  <c r="N24" i="56" s="1"/>
  <c r="R23" i="56" s="1"/>
  <c r="D24" i="56"/>
  <c r="B24" i="56"/>
  <c r="F22" i="56" s="1"/>
  <c r="N23" i="56"/>
  <c r="C23" i="56"/>
  <c r="N22" i="56"/>
  <c r="C22" i="56"/>
  <c r="T17" i="56"/>
  <c r="I17" i="56"/>
  <c r="O15" i="56"/>
  <c r="M15" i="56"/>
  <c r="D15" i="56"/>
  <c r="B15" i="56"/>
  <c r="F14" i="56" s="1"/>
  <c r="I14" i="56" s="1"/>
  <c r="N14" i="56"/>
  <c r="C14" i="56"/>
  <c r="N13" i="56"/>
  <c r="C13" i="56"/>
  <c r="T8" i="56"/>
  <c r="I8" i="56"/>
  <c r="O6" i="56"/>
  <c r="N6" i="56"/>
  <c r="R5" i="56" s="1"/>
  <c r="M6" i="56"/>
  <c r="D6" i="56"/>
  <c r="C6" i="56" s="1"/>
  <c r="B6" i="56"/>
  <c r="F4" i="56" s="1"/>
  <c r="Q5" i="56"/>
  <c r="T5" i="56" s="1"/>
  <c r="N5" i="56"/>
  <c r="C5" i="56"/>
  <c r="Q4" i="56"/>
  <c r="N4" i="56"/>
  <c r="C4" i="56"/>
  <c r="T80" i="55"/>
  <c r="I80" i="55"/>
  <c r="O78" i="55"/>
  <c r="M78" i="55"/>
  <c r="D78" i="55"/>
  <c r="B78" i="55"/>
  <c r="N77" i="55"/>
  <c r="C77" i="55"/>
  <c r="N76" i="55"/>
  <c r="C76" i="55"/>
  <c r="T71" i="55"/>
  <c r="I71" i="55"/>
  <c r="O69" i="55"/>
  <c r="M69" i="55"/>
  <c r="N69" i="55" s="1"/>
  <c r="D69" i="55"/>
  <c r="B69" i="55"/>
  <c r="N68" i="55"/>
  <c r="C68" i="55"/>
  <c r="N67" i="55"/>
  <c r="C67" i="55"/>
  <c r="T62" i="55"/>
  <c r="I62" i="55"/>
  <c r="O60" i="55"/>
  <c r="M60" i="55"/>
  <c r="Q59" i="55" s="1"/>
  <c r="T59" i="55" s="1"/>
  <c r="D60" i="55"/>
  <c r="B60" i="55"/>
  <c r="N59" i="55"/>
  <c r="C59" i="55"/>
  <c r="N58" i="55"/>
  <c r="C58" i="55"/>
  <c r="T53" i="55"/>
  <c r="I53" i="55"/>
  <c r="O51" i="55"/>
  <c r="Q49" i="55" s="1"/>
  <c r="T49" i="55" s="1"/>
  <c r="M51" i="55"/>
  <c r="N51" i="55" s="1"/>
  <c r="D51" i="55"/>
  <c r="B51" i="55"/>
  <c r="N50" i="55"/>
  <c r="C50" i="55"/>
  <c r="N49" i="55"/>
  <c r="C49" i="55"/>
  <c r="T44" i="55"/>
  <c r="I44" i="55"/>
  <c r="O42" i="55"/>
  <c r="M42" i="55"/>
  <c r="Q41" i="55" s="1"/>
  <c r="T41" i="55" s="1"/>
  <c r="D42" i="55"/>
  <c r="B42" i="55"/>
  <c r="N41" i="55"/>
  <c r="C41" i="55"/>
  <c r="N40" i="55"/>
  <c r="C40" i="55"/>
  <c r="T35" i="55"/>
  <c r="I35" i="55"/>
  <c r="O33" i="55"/>
  <c r="M33" i="55"/>
  <c r="N33" i="55" s="1"/>
  <c r="D33" i="55"/>
  <c r="B33" i="55"/>
  <c r="N32" i="55"/>
  <c r="C32" i="55"/>
  <c r="N31" i="55"/>
  <c r="C31" i="55"/>
  <c r="T26" i="55"/>
  <c r="I26" i="55"/>
  <c r="O24" i="55"/>
  <c r="M24" i="55"/>
  <c r="Q23" i="55" s="1"/>
  <c r="T23" i="55" s="1"/>
  <c r="D24" i="55"/>
  <c r="B24" i="55"/>
  <c r="N23" i="55"/>
  <c r="C23" i="55"/>
  <c r="Q22" i="55"/>
  <c r="N22" i="55"/>
  <c r="C22" i="55"/>
  <c r="T17" i="55"/>
  <c r="I17" i="55"/>
  <c r="O15" i="55"/>
  <c r="M15" i="55"/>
  <c r="D15" i="55"/>
  <c r="B15" i="55"/>
  <c r="N14" i="55"/>
  <c r="C14" i="55"/>
  <c r="N13" i="55"/>
  <c r="C13" i="55"/>
  <c r="T8" i="55"/>
  <c r="I8" i="55"/>
  <c r="O6" i="55"/>
  <c r="M6" i="55"/>
  <c r="D6" i="55"/>
  <c r="B6" i="55"/>
  <c r="N5" i="55"/>
  <c r="C5" i="55"/>
  <c r="N4" i="55"/>
  <c r="C4" i="55"/>
  <c r="B78" i="54"/>
  <c r="C78" i="54" s="1"/>
  <c r="G76" i="54" s="1"/>
  <c r="B69" i="54"/>
  <c r="B60" i="54"/>
  <c r="B51" i="54"/>
  <c r="F50" i="54" s="1"/>
  <c r="I50" i="54" s="1"/>
  <c r="B42" i="54"/>
  <c r="B33" i="54"/>
  <c r="B24" i="54"/>
  <c r="B15" i="54"/>
  <c r="B6" i="54"/>
  <c r="C5" i="54"/>
  <c r="C4" i="54"/>
  <c r="C14" i="54"/>
  <c r="C13" i="54"/>
  <c r="C23" i="54"/>
  <c r="C22" i="54"/>
  <c r="C32" i="54"/>
  <c r="C31" i="54"/>
  <c r="C41" i="54"/>
  <c r="C40" i="54"/>
  <c r="C50" i="54"/>
  <c r="C49" i="54"/>
  <c r="C59" i="54"/>
  <c r="C58" i="54"/>
  <c r="C68" i="54"/>
  <c r="C67" i="54"/>
  <c r="C77" i="54"/>
  <c r="C76" i="54"/>
  <c r="N5" i="54"/>
  <c r="N4" i="54"/>
  <c r="N14" i="54"/>
  <c r="N13" i="54"/>
  <c r="N23" i="54"/>
  <c r="N22" i="54"/>
  <c r="N32" i="54"/>
  <c r="N31" i="54"/>
  <c r="N41" i="54"/>
  <c r="N40" i="54"/>
  <c r="N50" i="54"/>
  <c r="N49" i="54"/>
  <c r="N59" i="54"/>
  <c r="N58" i="54"/>
  <c r="N68" i="54"/>
  <c r="N67" i="54"/>
  <c r="N77" i="54"/>
  <c r="N76" i="54"/>
  <c r="T80" i="54"/>
  <c r="M78" i="54"/>
  <c r="T71" i="54"/>
  <c r="M69" i="54"/>
  <c r="T62" i="54"/>
  <c r="M60" i="54"/>
  <c r="T53" i="54"/>
  <c r="M51" i="54"/>
  <c r="T44" i="54"/>
  <c r="M42" i="54"/>
  <c r="T35" i="54"/>
  <c r="M33" i="54"/>
  <c r="T26" i="54"/>
  <c r="M24" i="54"/>
  <c r="T17" i="54"/>
  <c r="M15" i="54"/>
  <c r="T8" i="54"/>
  <c r="M6" i="54"/>
  <c r="C33" i="53"/>
  <c r="C32" i="53"/>
  <c r="C31" i="53"/>
  <c r="C24" i="53"/>
  <c r="C23" i="53"/>
  <c r="I80" i="54"/>
  <c r="D78" i="54"/>
  <c r="I71" i="54"/>
  <c r="D69" i="54"/>
  <c r="I62" i="54"/>
  <c r="D60" i="54"/>
  <c r="F59" i="54"/>
  <c r="I59" i="54" s="1"/>
  <c r="I53" i="54"/>
  <c r="D51" i="54"/>
  <c r="C51" i="54" s="1"/>
  <c r="I44" i="54"/>
  <c r="D42" i="54"/>
  <c r="I35" i="54"/>
  <c r="D33" i="54"/>
  <c r="F31" i="54"/>
  <c r="I31" i="54" s="1"/>
  <c r="I26" i="54"/>
  <c r="D24" i="54"/>
  <c r="I17" i="54"/>
  <c r="D15" i="54"/>
  <c r="I8" i="54"/>
  <c r="D6" i="54"/>
  <c r="F5" i="54" s="1"/>
  <c r="I5" i="54" s="1"/>
  <c r="C22" i="53"/>
  <c r="C13" i="53"/>
  <c r="C4" i="53"/>
  <c r="D33" i="53"/>
  <c r="D24" i="53"/>
  <c r="I35" i="53"/>
  <c r="I26" i="53"/>
  <c r="I17" i="53"/>
  <c r="I8" i="53"/>
  <c r="D6" i="53"/>
  <c r="G5" i="53" s="1"/>
  <c r="J5" i="53" s="1"/>
  <c r="N33" i="60" l="1"/>
  <c r="R31" i="60" s="1"/>
  <c r="U31" i="60" s="1"/>
  <c r="Q49" i="60"/>
  <c r="N69" i="60"/>
  <c r="R68" i="60" s="1"/>
  <c r="U68" i="60" s="1"/>
  <c r="Q22" i="60"/>
  <c r="T22" i="60" s="1"/>
  <c r="Q40" i="60"/>
  <c r="Q58" i="60"/>
  <c r="T58" i="60" s="1"/>
  <c r="Q14" i="60"/>
  <c r="T14" i="60" s="1"/>
  <c r="Q13" i="60"/>
  <c r="U18" i="60" s="1"/>
  <c r="F5" i="60"/>
  <c r="I5" i="60" s="1"/>
  <c r="Q23" i="60"/>
  <c r="T23" i="60" s="1"/>
  <c r="N24" i="60"/>
  <c r="R23" i="60" s="1"/>
  <c r="U23" i="60" s="1"/>
  <c r="Q31" i="60"/>
  <c r="T31" i="60" s="1"/>
  <c r="Q41" i="60"/>
  <c r="T41" i="60" s="1"/>
  <c r="N42" i="60"/>
  <c r="Q59" i="60"/>
  <c r="T59" i="60" s="1"/>
  <c r="N60" i="60"/>
  <c r="R58" i="60" s="1"/>
  <c r="U58" i="60" s="1"/>
  <c r="Q67" i="60"/>
  <c r="T67" i="60" s="1"/>
  <c r="C78" i="59"/>
  <c r="G77" i="59" s="1"/>
  <c r="J77" i="59" s="1"/>
  <c r="Q67" i="59"/>
  <c r="T67" i="59" s="1"/>
  <c r="C60" i="59"/>
  <c r="G59" i="59" s="1"/>
  <c r="J59" i="59" s="1"/>
  <c r="Q49" i="59"/>
  <c r="T49" i="59" s="1"/>
  <c r="C42" i="59"/>
  <c r="G41" i="59" s="1"/>
  <c r="J41" i="59"/>
  <c r="G22" i="59"/>
  <c r="J22" i="59" s="1"/>
  <c r="N15" i="59"/>
  <c r="R13" i="59" s="1"/>
  <c r="U13" i="59" s="1"/>
  <c r="C15" i="59"/>
  <c r="Q4" i="59"/>
  <c r="T4" i="59" s="1"/>
  <c r="Q5" i="59"/>
  <c r="T5" i="59" s="1"/>
  <c r="C6" i="59"/>
  <c r="G5" i="59" s="1"/>
  <c r="J5" i="59" s="1"/>
  <c r="Q13" i="59"/>
  <c r="Q14" i="59"/>
  <c r="T14" i="59" s="1"/>
  <c r="Q22" i="59"/>
  <c r="N24" i="59"/>
  <c r="R22" i="59" s="1"/>
  <c r="U22" i="59" s="1"/>
  <c r="Q31" i="59"/>
  <c r="U67" i="59"/>
  <c r="F77" i="59"/>
  <c r="I77" i="59" s="1"/>
  <c r="F76" i="59"/>
  <c r="F58" i="59"/>
  <c r="F59" i="59"/>
  <c r="I59" i="59" s="1"/>
  <c r="F50" i="59"/>
  <c r="I50" i="59" s="1"/>
  <c r="G40" i="59"/>
  <c r="J40" i="59" s="1"/>
  <c r="F41" i="59"/>
  <c r="I41" i="59" s="1"/>
  <c r="F40" i="59"/>
  <c r="G31" i="59"/>
  <c r="J31" i="59" s="1"/>
  <c r="G32" i="59"/>
  <c r="J32" i="59" s="1"/>
  <c r="J23" i="59"/>
  <c r="F5" i="59"/>
  <c r="I5" i="59" s="1"/>
  <c r="C78" i="58"/>
  <c r="J59" i="58"/>
  <c r="G58" i="58"/>
  <c r="J58" i="58" s="1"/>
  <c r="Q49" i="58"/>
  <c r="T49" i="58" s="1"/>
  <c r="C42" i="58"/>
  <c r="G41" i="58" s="1"/>
  <c r="J41" i="58" s="1"/>
  <c r="N33" i="58"/>
  <c r="R31" i="58" s="1"/>
  <c r="U31" i="58" s="1"/>
  <c r="G32" i="58"/>
  <c r="N15" i="58"/>
  <c r="R13" i="58" s="1"/>
  <c r="U13" i="58" s="1"/>
  <c r="C15" i="58"/>
  <c r="Q4" i="58"/>
  <c r="C6" i="58"/>
  <c r="G5" i="58" s="1"/>
  <c r="J5" i="58" s="1"/>
  <c r="N6" i="58"/>
  <c r="R4" i="58" s="1"/>
  <c r="Q13" i="58"/>
  <c r="Q14" i="58"/>
  <c r="T14" i="58" s="1"/>
  <c r="Q31" i="58"/>
  <c r="T31" i="58" s="1"/>
  <c r="Q32" i="58"/>
  <c r="T32" i="58" s="1"/>
  <c r="U49" i="58"/>
  <c r="N69" i="58"/>
  <c r="R67" i="58" s="1"/>
  <c r="U67" i="58" s="1"/>
  <c r="F77" i="58"/>
  <c r="I77" i="58" s="1"/>
  <c r="I76" i="58"/>
  <c r="F58" i="58"/>
  <c r="F41" i="58"/>
  <c r="I41" i="58" s="1"/>
  <c r="I40" i="58"/>
  <c r="J32" i="58"/>
  <c r="J31" i="58"/>
  <c r="J22" i="58"/>
  <c r="J23" i="58"/>
  <c r="F5" i="58"/>
  <c r="I5" i="58" s="1"/>
  <c r="Q68" i="57"/>
  <c r="T68" i="57" s="1"/>
  <c r="N69" i="57"/>
  <c r="R67" i="57" s="1"/>
  <c r="U67" i="57" s="1"/>
  <c r="N60" i="57"/>
  <c r="Q40" i="57"/>
  <c r="T40" i="57" s="1"/>
  <c r="N42" i="57"/>
  <c r="R41" i="57" s="1"/>
  <c r="U41" i="57" s="1"/>
  <c r="C33" i="57"/>
  <c r="G31" i="57" s="1"/>
  <c r="J31" i="57" s="1"/>
  <c r="N24" i="57"/>
  <c r="R23" i="57" s="1"/>
  <c r="N15" i="57"/>
  <c r="F13" i="57"/>
  <c r="C15" i="57"/>
  <c r="G13" i="57" s="1"/>
  <c r="J13" i="57" s="1"/>
  <c r="N6" i="57"/>
  <c r="R5" i="57" s="1"/>
  <c r="U5" i="57"/>
  <c r="U23" i="57"/>
  <c r="T67" i="57"/>
  <c r="Q76" i="57"/>
  <c r="Q77" i="57"/>
  <c r="T77" i="57" s="1"/>
  <c r="F31" i="57"/>
  <c r="I31" i="57" s="1"/>
  <c r="F32" i="57"/>
  <c r="I32" i="57" s="1"/>
  <c r="N78" i="56"/>
  <c r="R77" i="56" s="1"/>
  <c r="Q68" i="56"/>
  <c r="T68" i="56" s="1"/>
  <c r="N69" i="56"/>
  <c r="R67" i="56" s="1"/>
  <c r="C69" i="56"/>
  <c r="G68" i="56" s="1"/>
  <c r="J68" i="56" s="1"/>
  <c r="Q59" i="56"/>
  <c r="T59" i="56" s="1"/>
  <c r="N60" i="56"/>
  <c r="R59" i="56" s="1"/>
  <c r="U59" i="56" s="1"/>
  <c r="C60" i="56"/>
  <c r="G59" i="56" s="1"/>
  <c r="J59" i="56" s="1"/>
  <c r="Q50" i="56"/>
  <c r="T50" i="56" s="1"/>
  <c r="N51" i="56"/>
  <c r="R49" i="56" s="1"/>
  <c r="U49" i="56" s="1"/>
  <c r="C51" i="56"/>
  <c r="N42" i="56"/>
  <c r="R41" i="56" s="1"/>
  <c r="U31" i="56"/>
  <c r="Q32" i="56"/>
  <c r="T32" i="56" s="1"/>
  <c r="N33" i="56"/>
  <c r="R31" i="56" s="1"/>
  <c r="C33" i="56"/>
  <c r="G31" i="56" s="1"/>
  <c r="J31" i="56" s="1"/>
  <c r="Q22" i="56"/>
  <c r="Q23" i="56"/>
  <c r="T23" i="56" s="1"/>
  <c r="C24" i="56"/>
  <c r="N15" i="56"/>
  <c r="R13" i="56" s="1"/>
  <c r="U13" i="56" s="1"/>
  <c r="C15" i="56"/>
  <c r="G13" i="56" s="1"/>
  <c r="J13" i="56" s="1"/>
  <c r="Q13" i="56"/>
  <c r="Q14" i="56"/>
  <c r="T14" i="56" s="1"/>
  <c r="T31" i="56"/>
  <c r="Q41" i="56"/>
  <c r="T41" i="56" s="1"/>
  <c r="Q40" i="56"/>
  <c r="T40" i="56" s="1"/>
  <c r="T49" i="56"/>
  <c r="T67" i="56"/>
  <c r="U67" i="56"/>
  <c r="Q76" i="56"/>
  <c r="F32" i="56"/>
  <c r="I32" i="56" s="1"/>
  <c r="N78" i="55"/>
  <c r="C78" i="55"/>
  <c r="G77" i="55" s="1"/>
  <c r="J77" i="55" s="1"/>
  <c r="Q68" i="55"/>
  <c r="T68" i="55" s="1"/>
  <c r="Q67" i="55"/>
  <c r="T67" i="55" s="1"/>
  <c r="N60" i="55"/>
  <c r="R59" i="55" s="1"/>
  <c r="U59" i="55" s="1"/>
  <c r="Q50" i="55"/>
  <c r="T50" i="55" s="1"/>
  <c r="Q40" i="55"/>
  <c r="N42" i="55"/>
  <c r="Q32" i="55"/>
  <c r="T32" i="55" s="1"/>
  <c r="Q31" i="55"/>
  <c r="T31" i="55" s="1"/>
  <c r="N24" i="55"/>
  <c r="R23" i="55" s="1"/>
  <c r="U23" i="55" s="1"/>
  <c r="N15" i="55"/>
  <c r="R13" i="55" s="1"/>
  <c r="U13" i="55" s="1"/>
  <c r="N6" i="55"/>
  <c r="R5" i="55" s="1"/>
  <c r="U5" i="55" s="1"/>
  <c r="Q5" i="55"/>
  <c r="T5" i="55" s="1"/>
  <c r="Q4" i="55"/>
  <c r="Q13" i="55"/>
  <c r="Q14" i="55"/>
  <c r="T14" i="55" s="1"/>
  <c r="Q58" i="55"/>
  <c r="Q76" i="55"/>
  <c r="Q77" i="55"/>
  <c r="T77" i="55" s="1"/>
  <c r="G76" i="55"/>
  <c r="J76" i="55" s="1"/>
  <c r="F40" i="54"/>
  <c r="I40" i="54" s="1"/>
  <c r="F22" i="54"/>
  <c r="I22" i="54" s="1"/>
  <c r="G77" i="54"/>
  <c r="J77" i="54" s="1"/>
  <c r="I13" i="60"/>
  <c r="F14" i="60"/>
  <c r="I14" i="60" s="1"/>
  <c r="C15" i="60"/>
  <c r="F59" i="60"/>
  <c r="I59" i="60" s="1"/>
  <c r="C60" i="60"/>
  <c r="F58" i="60"/>
  <c r="N6" i="60"/>
  <c r="C33" i="60"/>
  <c r="F31" i="60"/>
  <c r="F32" i="60"/>
  <c r="I32" i="60" s="1"/>
  <c r="C51" i="60"/>
  <c r="F49" i="60"/>
  <c r="F50" i="60"/>
  <c r="I50" i="60" s="1"/>
  <c r="C69" i="60"/>
  <c r="F67" i="60"/>
  <c r="F68" i="60"/>
  <c r="I68" i="60" s="1"/>
  <c r="Q4" i="60"/>
  <c r="R50" i="60"/>
  <c r="U50" i="60" s="1"/>
  <c r="R49" i="60"/>
  <c r="U49" i="60" s="1"/>
  <c r="F23" i="60"/>
  <c r="I23" i="60" s="1"/>
  <c r="C24" i="60"/>
  <c r="F22" i="60"/>
  <c r="F41" i="60"/>
  <c r="I41" i="60" s="1"/>
  <c r="C42" i="60"/>
  <c r="F40" i="60"/>
  <c r="C6" i="60"/>
  <c r="F4" i="60"/>
  <c r="T13" i="60"/>
  <c r="R13" i="60"/>
  <c r="U13" i="60" s="1"/>
  <c r="R14" i="60"/>
  <c r="U14" i="60" s="1"/>
  <c r="R32" i="60"/>
  <c r="U32" i="60" s="1"/>
  <c r="T40" i="60"/>
  <c r="R40" i="60"/>
  <c r="U40" i="60" s="1"/>
  <c r="R41" i="60"/>
  <c r="U41" i="60" s="1"/>
  <c r="T49" i="60"/>
  <c r="Q50" i="60"/>
  <c r="T50" i="60" s="1"/>
  <c r="R23" i="59"/>
  <c r="U23" i="59" s="1"/>
  <c r="R31" i="59"/>
  <c r="U31" i="59" s="1"/>
  <c r="R32" i="59"/>
  <c r="U32" i="59" s="1"/>
  <c r="R5" i="59"/>
  <c r="U5" i="59" s="1"/>
  <c r="R4" i="59"/>
  <c r="U4" i="59" s="1"/>
  <c r="I13" i="59"/>
  <c r="I31" i="59"/>
  <c r="N42" i="59"/>
  <c r="Q41" i="59"/>
  <c r="T41" i="59" s="1"/>
  <c r="N60" i="59"/>
  <c r="Q59" i="59"/>
  <c r="T59" i="59" s="1"/>
  <c r="N78" i="59"/>
  <c r="Q77" i="59"/>
  <c r="T77" i="59" s="1"/>
  <c r="T13" i="59"/>
  <c r="T31" i="59"/>
  <c r="F49" i="59"/>
  <c r="C51" i="59"/>
  <c r="F67" i="59"/>
  <c r="C69" i="59"/>
  <c r="T22" i="59"/>
  <c r="Q40" i="59"/>
  <c r="Q50" i="59"/>
  <c r="T50" i="59" s="1"/>
  <c r="Q58" i="59"/>
  <c r="Q68" i="59"/>
  <c r="T68" i="59" s="1"/>
  <c r="Q76" i="59"/>
  <c r="F4" i="59"/>
  <c r="F14" i="59"/>
  <c r="I14" i="59" s="1"/>
  <c r="F22" i="59"/>
  <c r="F32" i="59"/>
  <c r="I32" i="59" s="1"/>
  <c r="R50" i="59"/>
  <c r="U50" i="59" s="1"/>
  <c r="R68" i="59"/>
  <c r="U68" i="59" s="1"/>
  <c r="R23" i="58"/>
  <c r="U23" i="58" s="1"/>
  <c r="R22" i="58"/>
  <c r="U27" i="58" s="1"/>
  <c r="I13" i="58"/>
  <c r="I31" i="58"/>
  <c r="N42" i="58"/>
  <c r="Q41" i="58"/>
  <c r="T41" i="58" s="1"/>
  <c r="N60" i="58"/>
  <c r="Q59" i="58"/>
  <c r="T59" i="58" s="1"/>
  <c r="N78" i="58"/>
  <c r="Q77" i="58"/>
  <c r="T77" i="58" s="1"/>
  <c r="T13" i="58"/>
  <c r="F49" i="58"/>
  <c r="C51" i="58"/>
  <c r="F67" i="58"/>
  <c r="C69" i="58"/>
  <c r="T4" i="58"/>
  <c r="T22" i="58"/>
  <c r="Q40" i="58"/>
  <c r="Q50" i="58"/>
  <c r="T50" i="58" s="1"/>
  <c r="Q58" i="58"/>
  <c r="Q68" i="58"/>
  <c r="T68" i="58" s="1"/>
  <c r="Q76" i="58"/>
  <c r="F4" i="58"/>
  <c r="F14" i="58"/>
  <c r="I14" i="58" s="1"/>
  <c r="F22" i="58"/>
  <c r="F32" i="58"/>
  <c r="I32" i="58" s="1"/>
  <c r="R50" i="58"/>
  <c r="U50" i="58" s="1"/>
  <c r="R68" i="58"/>
  <c r="U68" i="58" s="1"/>
  <c r="R13" i="57"/>
  <c r="U13" i="57" s="1"/>
  <c r="R14" i="57"/>
  <c r="U14" i="57" s="1"/>
  <c r="R31" i="57"/>
  <c r="U31" i="57" s="1"/>
  <c r="R32" i="57"/>
  <c r="U32" i="57" s="1"/>
  <c r="F50" i="57"/>
  <c r="I50" i="57" s="1"/>
  <c r="C51" i="57"/>
  <c r="F49" i="57"/>
  <c r="T4" i="57"/>
  <c r="Q14" i="57"/>
  <c r="T14" i="57" s="1"/>
  <c r="T22" i="57"/>
  <c r="T25" i="57" s="1"/>
  <c r="T27" i="57" s="1"/>
  <c r="Q32" i="57"/>
  <c r="T32" i="57" s="1"/>
  <c r="C42" i="57"/>
  <c r="F40" i="57"/>
  <c r="F41" i="57"/>
  <c r="I41" i="57" s="1"/>
  <c r="C60" i="57"/>
  <c r="F58" i="57"/>
  <c r="F59" i="57"/>
  <c r="I59" i="57" s="1"/>
  <c r="C78" i="57"/>
  <c r="F76" i="57"/>
  <c r="F77" i="57"/>
  <c r="I77" i="57" s="1"/>
  <c r="I13" i="57"/>
  <c r="F68" i="57"/>
  <c r="I68" i="57" s="1"/>
  <c r="C69" i="57"/>
  <c r="F67" i="57"/>
  <c r="C6" i="57"/>
  <c r="F4" i="57"/>
  <c r="Q13" i="57"/>
  <c r="R22" i="57"/>
  <c r="U22" i="57" s="1"/>
  <c r="C24" i="57"/>
  <c r="F22" i="57"/>
  <c r="G32" i="57"/>
  <c r="J32" i="57" s="1"/>
  <c r="Q31" i="57"/>
  <c r="T49" i="57"/>
  <c r="R49" i="57"/>
  <c r="U49" i="57" s="1"/>
  <c r="R50" i="57"/>
  <c r="U50" i="57" s="1"/>
  <c r="T58" i="57"/>
  <c r="R59" i="57"/>
  <c r="U59" i="57" s="1"/>
  <c r="R58" i="57"/>
  <c r="U58" i="57" s="1"/>
  <c r="R77" i="57"/>
  <c r="U77" i="57" s="1"/>
  <c r="R76" i="57"/>
  <c r="U76" i="57" s="1"/>
  <c r="G49" i="56"/>
  <c r="J49" i="56" s="1"/>
  <c r="G50" i="56"/>
  <c r="J50" i="56" s="1"/>
  <c r="G67" i="56"/>
  <c r="J67" i="56" s="1"/>
  <c r="I40" i="56"/>
  <c r="I58" i="56"/>
  <c r="I76" i="56"/>
  <c r="I4" i="56"/>
  <c r="I22" i="56"/>
  <c r="J4" i="56"/>
  <c r="U5" i="56"/>
  <c r="G5" i="56"/>
  <c r="J5" i="56" s="1"/>
  <c r="G4" i="56"/>
  <c r="U23" i="56"/>
  <c r="G23" i="56"/>
  <c r="J23" i="56" s="1"/>
  <c r="G22" i="56"/>
  <c r="J22" i="56" s="1"/>
  <c r="U41" i="56"/>
  <c r="G41" i="56"/>
  <c r="J41" i="56" s="1"/>
  <c r="G40" i="56"/>
  <c r="J40" i="56" s="1"/>
  <c r="G58" i="56"/>
  <c r="J58" i="56" s="1"/>
  <c r="U77" i="56"/>
  <c r="G77" i="56"/>
  <c r="J77" i="56" s="1"/>
  <c r="G76" i="56"/>
  <c r="J81" i="56" s="1"/>
  <c r="R4" i="56"/>
  <c r="U4" i="56" s="1"/>
  <c r="F5" i="56"/>
  <c r="I5" i="56" s="1"/>
  <c r="F13" i="56"/>
  <c r="R14" i="56"/>
  <c r="U14" i="56" s="1"/>
  <c r="R22" i="56"/>
  <c r="U22" i="56" s="1"/>
  <c r="F23" i="56"/>
  <c r="I23" i="56" s="1"/>
  <c r="F31" i="56"/>
  <c r="R32" i="56"/>
  <c r="U32" i="56" s="1"/>
  <c r="F41" i="56"/>
  <c r="I41" i="56" s="1"/>
  <c r="F49" i="56"/>
  <c r="F59" i="56"/>
  <c r="I59" i="56" s="1"/>
  <c r="F67" i="56"/>
  <c r="R68" i="56"/>
  <c r="U68" i="56" s="1"/>
  <c r="R76" i="56"/>
  <c r="U76" i="56" s="1"/>
  <c r="F77" i="56"/>
  <c r="I77" i="56" s="1"/>
  <c r="T22" i="56"/>
  <c r="T58" i="56"/>
  <c r="T4" i="56"/>
  <c r="C6" i="55"/>
  <c r="F4" i="55"/>
  <c r="F5" i="55"/>
  <c r="I5" i="55" s="1"/>
  <c r="C24" i="55"/>
  <c r="F22" i="55"/>
  <c r="F23" i="55"/>
  <c r="I23" i="55" s="1"/>
  <c r="C42" i="55"/>
  <c r="F40" i="55"/>
  <c r="F41" i="55"/>
  <c r="I41" i="55" s="1"/>
  <c r="C60" i="55"/>
  <c r="F58" i="55"/>
  <c r="F59" i="55"/>
  <c r="I59" i="55" s="1"/>
  <c r="R77" i="55"/>
  <c r="U77" i="55" s="1"/>
  <c r="R76" i="55"/>
  <c r="U76" i="55" s="1"/>
  <c r="T4" i="55"/>
  <c r="R4" i="55"/>
  <c r="U4" i="55" s="1"/>
  <c r="T13" i="55"/>
  <c r="T22" i="55"/>
  <c r="R31" i="55"/>
  <c r="U31" i="55" s="1"/>
  <c r="R32" i="55"/>
  <c r="U32" i="55" s="1"/>
  <c r="T40" i="55"/>
  <c r="R41" i="55"/>
  <c r="U41" i="55" s="1"/>
  <c r="R40" i="55"/>
  <c r="R49" i="55"/>
  <c r="U49" i="55" s="1"/>
  <c r="T52" i="55" s="1"/>
  <c r="T54" i="55" s="1"/>
  <c r="R50" i="55"/>
  <c r="U50" i="55" s="1"/>
  <c r="T58" i="55"/>
  <c r="R67" i="55"/>
  <c r="U67" i="55" s="1"/>
  <c r="R68" i="55"/>
  <c r="U68" i="55" s="1"/>
  <c r="T76" i="55"/>
  <c r="F14" i="55"/>
  <c r="I14" i="55" s="1"/>
  <c r="C15" i="55"/>
  <c r="F13" i="55"/>
  <c r="F32" i="55"/>
  <c r="I32" i="55" s="1"/>
  <c r="C33" i="55"/>
  <c r="F31" i="55"/>
  <c r="F50" i="55"/>
  <c r="I50" i="55" s="1"/>
  <c r="C51" i="55"/>
  <c r="F49" i="55"/>
  <c r="F68" i="55"/>
  <c r="I68" i="55" s="1"/>
  <c r="C69" i="55"/>
  <c r="F67" i="55"/>
  <c r="F77" i="55"/>
  <c r="I77" i="55" s="1"/>
  <c r="F76" i="55"/>
  <c r="F23" i="54"/>
  <c r="I23" i="54" s="1"/>
  <c r="C33" i="54"/>
  <c r="G31" i="54" s="1"/>
  <c r="J31" i="54" s="1"/>
  <c r="C42" i="54"/>
  <c r="F41" i="54"/>
  <c r="I41" i="54" s="1"/>
  <c r="F49" i="54"/>
  <c r="I49" i="54" s="1"/>
  <c r="C60" i="54"/>
  <c r="G58" i="54" s="1"/>
  <c r="J58" i="54" s="1"/>
  <c r="C69" i="54"/>
  <c r="G68" i="54" s="1"/>
  <c r="J68" i="54" s="1"/>
  <c r="F68" i="54"/>
  <c r="I68" i="54" s="1"/>
  <c r="F67" i="54"/>
  <c r="I67" i="54" s="1"/>
  <c r="F58" i="54"/>
  <c r="I58" i="54" s="1"/>
  <c r="F32" i="54"/>
  <c r="I32" i="54" s="1"/>
  <c r="C24" i="54"/>
  <c r="F14" i="54"/>
  <c r="I14" i="54" s="1"/>
  <c r="C15" i="54"/>
  <c r="G13" i="54" s="1"/>
  <c r="J13" i="54" s="1"/>
  <c r="F4" i="54"/>
  <c r="C6" i="54"/>
  <c r="G50" i="54"/>
  <c r="J50" i="54" s="1"/>
  <c r="G59" i="54"/>
  <c r="J59" i="54" s="1"/>
  <c r="J76" i="54"/>
  <c r="F77" i="54"/>
  <c r="I77" i="54" s="1"/>
  <c r="F76" i="54"/>
  <c r="O33" i="54"/>
  <c r="O60" i="54"/>
  <c r="G49" i="54"/>
  <c r="F13" i="54"/>
  <c r="G4" i="53"/>
  <c r="J4" i="53" s="1"/>
  <c r="F4" i="53"/>
  <c r="I4" i="53" s="1"/>
  <c r="F22" i="53"/>
  <c r="G22" i="53"/>
  <c r="J22" i="53" s="1"/>
  <c r="F23" i="53"/>
  <c r="I23" i="53" s="1"/>
  <c r="F5" i="53"/>
  <c r="I5" i="53" s="1"/>
  <c r="G23" i="53"/>
  <c r="J23" i="53" s="1"/>
  <c r="F31" i="53"/>
  <c r="G31" i="53"/>
  <c r="J31" i="53" s="1"/>
  <c r="F32" i="53"/>
  <c r="I32" i="53" s="1"/>
  <c r="T52" i="60" l="1"/>
  <c r="T54" i="60" s="1"/>
  <c r="T43" i="60"/>
  <c r="T45" i="60" s="1"/>
  <c r="T34" i="60"/>
  <c r="T36" i="60" s="1"/>
  <c r="R22" i="60"/>
  <c r="U22" i="60" s="1"/>
  <c r="T25" i="60" s="1"/>
  <c r="T27" i="60" s="1"/>
  <c r="R59" i="60"/>
  <c r="U59" i="60" s="1"/>
  <c r="T61" i="60" s="1"/>
  <c r="T63" i="60" s="1"/>
  <c r="R67" i="60"/>
  <c r="U67" i="60" s="1"/>
  <c r="T70" i="60" s="1"/>
  <c r="T72" i="60" s="1"/>
  <c r="T16" i="60"/>
  <c r="T18" i="60" s="1"/>
  <c r="U36" i="60"/>
  <c r="U45" i="60"/>
  <c r="U54" i="60"/>
  <c r="G76" i="59"/>
  <c r="J76" i="59" s="1"/>
  <c r="T70" i="59"/>
  <c r="T72" i="59" s="1"/>
  <c r="G58" i="59"/>
  <c r="J58" i="59" s="1"/>
  <c r="T52" i="59"/>
  <c r="T54" i="59" s="1"/>
  <c r="T34" i="59"/>
  <c r="T36" i="59" s="1"/>
  <c r="I34" i="59"/>
  <c r="I36" i="59" s="1"/>
  <c r="T25" i="59"/>
  <c r="T27" i="59" s="1"/>
  <c r="R14" i="59"/>
  <c r="U14" i="59" s="1"/>
  <c r="T16" i="59"/>
  <c r="T18" i="59" s="1"/>
  <c r="G13" i="59"/>
  <c r="J13" i="59" s="1"/>
  <c r="G14" i="59"/>
  <c r="J14" i="59" s="1"/>
  <c r="T7" i="59"/>
  <c r="T9" i="59" s="1"/>
  <c r="G4" i="59"/>
  <c r="J4" i="59" s="1"/>
  <c r="U9" i="59"/>
  <c r="U27" i="59"/>
  <c r="U36" i="59"/>
  <c r="U54" i="59"/>
  <c r="U72" i="59"/>
  <c r="I76" i="59"/>
  <c r="J63" i="59"/>
  <c r="I58" i="59"/>
  <c r="I61" i="59" s="1"/>
  <c r="I63" i="59" s="1"/>
  <c r="J45" i="59"/>
  <c r="I40" i="59"/>
  <c r="I43" i="59" s="1"/>
  <c r="I45" i="59" s="1"/>
  <c r="J36" i="59"/>
  <c r="G77" i="58"/>
  <c r="J77" i="58" s="1"/>
  <c r="G76" i="58"/>
  <c r="J76" i="58" s="1"/>
  <c r="T70" i="58"/>
  <c r="T72" i="58" s="1"/>
  <c r="T52" i="58"/>
  <c r="T54" i="58" s="1"/>
  <c r="G40" i="58"/>
  <c r="J45" i="58" s="1"/>
  <c r="R32" i="58"/>
  <c r="U32" i="58" s="1"/>
  <c r="T34" i="58"/>
  <c r="T36" i="58" s="1"/>
  <c r="I34" i="58"/>
  <c r="I36" i="58" s="1"/>
  <c r="J36" i="58"/>
  <c r="U22" i="58"/>
  <c r="T25" i="58"/>
  <c r="T27" i="58" s="1"/>
  <c r="R14" i="58"/>
  <c r="U14" i="58" s="1"/>
  <c r="T16" i="58"/>
  <c r="T18" i="58" s="1"/>
  <c r="G13" i="58"/>
  <c r="J13" i="58" s="1"/>
  <c r="I16" i="58" s="1"/>
  <c r="I18" i="58" s="1"/>
  <c r="G14" i="58"/>
  <c r="J14" i="58" s="1"/>
  <c r="R5" i="58"/>
  <c r="U5" i="58" s="1"/>
  <c r="U9" i="58"/>
  <c r="U4" i="58"/>
  <c r="T7" i="58"/>
  <c r="T9" i="58" s="1"/>
  <c r="G4" i="58"/>
  <c r="J4" i="58" s="1"/>
  <c r="U18" i="58"/>
  <c r="U36" i="58"/>
  <c r="U54" i="58"/>
  <c r="U72" i="58"/>
  <c r="J63" i="58"/>
  <c r="I58" i="58"/>
  <c r="I61" i="58" s="1"/>
  <c r="I63" i="58" s="1"/>
  <c r="R68" i="57"/>
  <c r="U68" i="57" s="1"/>
  <c r="T70" i="57" s="1"/>
  <c r="T72" i="57" s="1"/>
  <c r="T61" i="57"/>
  <c r="T63" i="57" s="1"/>
  <c r="T52" i="57"/>
  <c r="T54" i="57" s="1"/>
  <c r="R40" i="57"/>
  <c r="U45" i="57" s="1"/>
  <c r="J36" i="57"/>
  <c r="I34" i="57"/>
  <c r="I36" i="57" s="1"/>
  <c r="G14" i="57"/>
  <c r="J14" i="57" s="1"/>
  <c r="I16" i="57" s="1"/>
  <c r="I18" i="57" s="1"/>
  <c r="R4" i="57"/>
  <c r="U4" i="57" s="1"/>
  <c r="T7" i="57"/>
  <c r="T9" i="57" s="1"/>
  <c r="U27" i="57"/>
  <c r="U54" i="57"/>
  <c r="U63" i="57"/>
  <c r="U72" i="57"/>
  <c r="U81" i="57"/>
  <c r="T76" i="57"/>
  <c r="T79" i="57" s="1"/>
  <c r="T81" i="57" s="1"/>
  <c r="U81" i="56"/>
  <c r="J76" i="56"/>
  <c r="I79" i="56" s="1"/>
  <c r="I81" i="56" s="1"/>
  <c r="T70" i="56"/>
  <c r="T72" i="56" s="1"/>
  <c r="R58" i="56"/>
  <c r="U58" i="56" s="1"/>
  <c r="T61" i="56"/>
  <c r="T63" i="56" s="1"/>
  <c r="I61" i="56"/>
  <c r="I63" i="56" s="1"/>
  <c r="R50" i="56"/>
  <c r="U54" i="56" s="1"/>
  <c r="R40" i="56"/>
  <c r="U40" i="56" s="1"/>
  <c r="T43" i="56"/>
  <c r="T45" i="56" s="1"/>
  <c r="I43" i="56"/>
  <c r="I45" i="56" s="1"/>
  <c r="T34" i="56"/>
  <c r="T36" i="56" s="1"/>
  <c r="G32" i="56"/>
  <c r="J32" i="56" s="1"/>
  <c r="T25" i="56"/>
  <c r="T27" i="56" s="1"/>
  <c r="I25" i="56"/>
  <c r="I27" i="56" s="1"/>
  <c r="J27" i="56"/>
  <c r="G14" i="56"/>
  <c r="J14" i="56" s="1"/>
  <c r="T7" i="56"/>
  <c r="T9" i="56" s="1"/>
  <c r="J9" i="56"/>
  <c r="I7" i="56"/>
  <c r="I9" i="56" s="1"/>
  <c r="U9" i="56"/>
  <c r="U18" i="56"/>
  <c r="T13" i="56"/>
  <c r="T16" i="56" s="1"/>
  <c r="T18" i="56" s="1"/>
  <c r="U27" i="56"/>
  <c r="U36" i="56"/>
  <c r="U72" i="56"/>
  <c r="T76" i="56"/>
  <c r="T79" i="56" s="1"/>
  <c r="T81" i="56" s="1"/>
  <c r="J63" i="56"/>
  <c r="J45" i="56"/>
  <c r="T79" i="55"/>
  <c r="T81" i="55" s="1"/>
  <c r="T70" i="55"/>
  <c r="T72" i="55" s="1"/>
  <c r="R58" i="55"/>
  <c r="U58" i="55" s="1"/>
  <c r="T61" i="55"/>
  <c r="T63" i="55" s="1"/>
  <c r="U45" i="55"/>
  <c r="T34" i="55"/>
  <c r="T36" i="55" s="1"/>
  <c r="R22" i="55"/>
  <c r="T16" i="55"/>
  <c r="T18" i="55" s="1"/>
  <c r="R14" i="55"/>
  <c r="U14" i="55" s="1"/>
  <c r="T7" i="55"/>
  <c r="T9" i="55" s="1"/>
  <c r="U9" i="55"/>
  <c r="U36" i="55"/>
  <c r="U40" i="55"/>
  <c r="T43" i="55" s="1"/>
  <c r="T45" i="55" s="1"/>
  <c r="U54" i="55"/>
  <c r="U72" i="55"/>
  <c r="U81" i="55"/>
  <c r="I70" i="54"/>
  <c r="I72" i="54" s="1"/>
  <c r="I61" i="54"/>
  <c r="I63" i="54" s="1"/>
  <c r="G14" i="54"/>
  <c r="J14" i="54" s="1"/>
  <c r="G32" i="54"/>
  <c r="J32" i="54" s="1"/>
  <c r="I34" i="54" s="1"/>
  <c r="I36" i="54" s="1"/>
  <c r="J54" i="54"/>
  <c r="J63" i="54"/>
  <c r="N60" i="54"/>
  <c r="R59" i="54" s="1"/>
  <c r="U59" i="54" s="1"/>
  <c r="R31" i="54"/>
  <c r="U31" i="54" s="1"/>
  <c r="Q31" i="54"/>
  <c r="T31" i="54" s="1"/>
  <c r="Q32" i="54"/>
  <c r="T32" i="54" s="1"/>
  <c r="N33" i="54"/>
  <c r="R32" i="54" s="1"/>
  <c r="I22" i="60"/>
  <c r="G68" i="60"/>
  <c r="J68" i="60" s="1"/>
  <c r="G67" i="60"/>
  <c r="J67" i="60" s="1"/>
  <c r="I40" i="60"/>
  <c r="I43" i="60" s="1"/>
  <c r="I45" i="60" s="1"/>
  <c r="G22" i="60"/>
  <c r="J22" i="60" s="1"/>
  <c r="G23" i="60"/>
  <c r="J23" i="60" s="1"/>
  <c r="I31" i="60"/>
  <c r="I58" i="60"/>
  <c r="G5" i="60"/>
  <c r="J5" i="60" s="1"/>
  <c r="G4" i="60"/>
  <c r="J4" i="60" s="1"/>
  <c r="T4" i="60"/>
  <c r="G13" i="60"/>
  <c r="G14" i="60"/>
  <c r="J14" i="60" s="1"/>
  <c r="G40" i="60"/>
  <c r="J40" i="60" s="1"/>
  <c r="G41" i="60"/>
  <c r="J41" i="60" s="1"/>
  <c r="I49" i="60"/>
  <c r="G32" i="60"/>
  <c r="J32" i="60" s="1"/>
  <c r="G31" i="60"/>
  <c r="J31" i="60" s="1"/>
  <c r="R5" i="60"/>
  <c r="U5" i="60" s="1"/>
  <c r="R4" i="60"/>
  <c r="U4" i="60" s="1"/>
  <c r="G58" i="60"/>
  <c r="J58" i="60" s="1"/>
  <c r="G59" i="60"/>
  <c r="J59" i="60" s="1"/>
  <c r="I4" i="60"/>
  <c r="I67" i="60"/>
  <c r="G50" i="60"/>
  <c r="J50" i="60" s="1"/>
  <c r="G49" i="60"/>
  <c r="J49" i="60" s="1"/>
  <c r="R77" i="59"/>
  <c r="U77" i="59" s="1"/>
  <c r="R76" i="59"/>
  <c r="U76" i="59" s="1"/>
  <c r="R41" i="59"/>
  <c r="U41" i="59" s="1"/>
  <c r="R40" i="59"/>
  <c r="U40" i="59" s="1"/>
  <c r="I67" i="59"/>
  <c r="I70" i="59" s="1"/>
  <c r="I72" i="59" s="1"/>
  <c r="I49" i="59"/>
  <c r="J27" i="59"/>
  <c r="I22" i="59"/>
  <c r="I25" i="59" s="1"/>
  <c r="I27" i="59" s="1"/>
  <c r="I4" i="59"/>
  <c r="I7" i="59" s="1"/>
  <c r="I9" i="59" s="1"/>
  <c r="T40" i="59"/>
  <c r="T43" i="59" s="1"/>
  <c r="T45" i="59" s="1"/>
  <c r="G67" i="59"/>
  <c r="J67" i="59" s="1"/>
  <c r="G68" i="59"/>
  <c r="J68" i="59" s="1"/>
  <c r="G49" i="59"/>
  <c r="J49" i="59" s="1"/>
  <c r="G50" i="59"/>
  <c r="J50" i="59" s="1"/>
  <c r="T76" i="59"/>
  <c r="T58" i="59"/>
  <c r="R59" i="59"/>
  <c r="U59" i="59" s="1"/>
  <c r="R58" i="59"/>
  <c r="U58" i="59" s="1"/>
  <c r="T76" i="58"/>
  <c r="I67" i="58"/>
  <c r="I49" i="58"/>
  <c r="R77" i="58"/>
  <c r="U77" i="58" s="1"/>
  <c r="R76" i="58"/>
  <c r="U76" i="58" s="1"/>
  <c r="R41" i="58"/>
  <c r="U41" i="58" s="1"/>
  <c r="R40" i="58"/>
  <c r="U40" i="58" s="1"/>
  <c r="J27" i="58"/>
  <c r="I22" i="58"/>
  <c r="I25" i="58" s="1"/>
  <c r="I27" i="58" s="1"/>
  <c r="J9" i="58"/>
  <c r="I4" i="58"/>
  <c r="T40" i="58"/>
  <c r="G67" i="58"/>
  <c r="J67" i="58" s="1"/>
  <c r="G68" i="58"/>
  <c r="J68" i="58" s="1"/>
  <c r="G49" i="58"/>
  <c r="J49" i="58" s="1"/>
  <c r="G50" i="58"/>
  <c r="J50" i="58" s="1"/>
  <c r="T58" i="58"/>
  <c r="R59" i="58"/>
  <c r="U59" i="58" s="1"/>
  <c r="R58" i="58"/>
  <c r="U58" i="58" s="1"/>
  <c r="G23" i="57"/>
  <c r="J23" i="57" s="1"/>
  <c r="G22" i="57"/>
  <c r="J22" i="57" s="1"/>
  <c r="I58" i="57"/>
  <c r="U36" i="57"/>
  <c r="T31" i="57"/>
  <c r="T34" i="57" s="1"/>
  <c r="T36" i="57" s="1"/>
  <c r="G5" i="57"/>
  <c r="J5" i="57" s="1"/>
  <c r="G4" i="57"/>
  <c r="J4" i="57" s="1"/>
  <c r="I76" i="57"/>
  <c r="G59" i="57"/>
  <c r="J59" i="57" s="1"/>
  <c r="G58" i="57"/>
  <c r="J58" i="57" s="1"/>
  <c r="G67" i="57"/>
  <c r="J67" i="57" s="1"/>
  <c r="G68" i="57"/>
  <c r="J68" i="57" s="1"/>
  <c r="G41" i="57"/>
  <c r="J41" i="57" s="1"/>
  <c r="G40" i="57"/>
  <c r="J40" i="57" s="1"/>
  <c r="T13" i="57"/>
  <c r="T16" i="57" s="1"/>
  <c r="T18" i="57" s="1"/>
  <c r="U18" i="57"/>
  <c r="G77" i="57"/>
  <c r="J77" i="57" s="1"/>
  <c r="G76" i="57"/>
  <c r="J76" i="57" s="1"/>
  <c r="I49" i="57"/>
  <c r="I4" i="57"/>
  <c r="J9" i="57"/>
  <c r="I22" i="57"/>
  <c r="I67" i="57"/>
  <c r="I40" i="57"/>
  <c r="G49" i="57"/>
  <c r="J49" i="57" s="1"/>
  <c r="G50" i="57"/>
  <c r="J50" i="57" s="1"/>
  <c r="J72" i="56"/>
  <c r="I67" i="56"/>
  <c r="I70" i="56" s="1"/>
  <c r="I72" i="56" s="1"/>
  <c r="J54" i="56"/>
  <c r="I49" i="56"/>
  <c r="I52" i="56" s="1"/>
  <c r="I54" i="56" s="1"/>
  <c r="I31" i="56"/>
  <c r="I34" i="56" s="1"/>
  <c r="I36" i="56" s="1"/>
  <c r="J18" i="56"/>
  <c r="I13" i="56"/>
  <c r="G31" i="55"/>
  <c r="J31" i="55" s="1"/>
  <c r="G32" i="55"/>
  <c r="J32" i="55" s="1"/>
  <c r="G23" i="55"/>
  <c r="J23" i="55" s="1"/>
  <c r="G22" i="55"/>
  <c r="J22" i="55" s="1"/>
  <c r="I67" i="55"/>
  <c r="I76" i="55"/>
  <c r="I79" i="55" s="1"/>
  <c r="I81" i="55" s="1"/>
  <c r="J81" i="55"/>
  <c r="G67" i="55"/>
  <c r="J67" i="55" s="1"/>
  <c r="G68" i="55"/>
  <c r="J68" i="55" s="1"/>
  <c r="I49" i="55"/>
  <c r="G59" i="55"/>
  <c r="J59" i="55" s="1"/>
  <c r="G58" i="55"/>
  <c r="J58" i="55" s="1"/>
  <c r="I4" i="55"/>
  <c r="I7" i="55" s="1"/>
  <c r="I9" i="55" s="1"/>
  <c r="I13" i="55"/>
  <c r="I40" i="55"/>
  <c r="G13" i="55"/>
  <c r="J13" i="55" s="1"/>
  <c r="G14" i="55"/>
  <c r="J14" i="55" s="1"/>
  <c r="I58" i="55"/>
  <c r="G41" i="55"/>
  <c r="J41" i="55" s="1"/>
  <c r="G40" i="55"/>
  <c r="J40" i="55" s="1"/>
  <c r="G49" i="55"/>
  <c r="J49" i="55" s="1"/>
  <c r="G50" i="55"/>
  <c r="J50" i="55" s="1"/>
  <c r="I31" i="55"/>
  <c r="I22" i="55"/>
  <c r="G5" i="55"/>
  <c r="J5" i="55" s="1"/>
  <c r="G4" i="55"/>
  <c r="J4" i="55" s="1"/>
  <c r="G40" i="54"/>
  <c r="G41" i="54"/>
  <c r="J41" i="54" s="1"/>
  <c r="G67" i="54"/>
  <c r="J67" i="54" s="1"/>
  <c r="G22" i="54"/>
  <c r="G23" i="54"/>
  <c r="J23" i="54" s="1"/>
  <c r="G4" i="54"/>
  <c r="J4" i="54" s="1"/>
  <c r="G5" i="54"/>
  <c r="J5" i="54" s="1"/>
  <c r="I4" i="54"/>
  <c r="J49" i="54"/>
  <c r="I52" i="54" s="1"/>
  <c r="I54" i="54" s="1"/>
  <c r="J81" i="54"/>
  <c r="I76" i="54"/>
  <c r="I79" i="54" s="1"/>
  <c r="I81" i="54" s="1"/>
  <c r="Q59" i="54"/>
  <c r="T59" i="54" s="1"/>
  <c r="O15" i="54"/>
  <c r="Q58" i="54"/>
  <c r="O51" i="54"/>
  <c r="O6" i="54"/>
  <c r="O42" i="54"/>
  <c r="O24" i="54"/>
  <c r="Q22" i="54"/>
  <c r="O78" i="54"/>
  <c r="O69" i="54"/>
  <c r="I13" i="54"/>
  <c r="D15" i="53"/>
  <c r="F14" i="53" s="1"/>
  <c r="I14" i="53" s="1"/>
  <c r="I31" i="53"/>
  <c r="J9" i="53"/>
  <c r="J27" i="53"/>
  <c r="I22" i="53"/>
  <c r="I25" i="53" s="1"/>
  <c r="I27" i="53" s="1"/>
  <c r="G32" i="53"/>
  <c r="J32" i="53" s="1"/>
  <c r="I7" i="53"/>
  <c r="I9" i="53" s="1"/>
  <c r="I70" i="60" l="1"/>
  <c r="I72" i="60" s="1"/>
  <c r="U63" i="60"/>
  <c r="I61" i="60"/>
  <c r="I63" i="60" s="1"/>
  <c r="I52" i="60"/>
  <c r="I54" i="60" s="1"/>
  <c r="I34" i="60"/>
  <c r="I36" i="60" s="1"/>
  <c r="U27" i="60"/>
  <c r="I25" i="60"/>
  <c r="I27" i="60" s="1"/>
  <c r="J27" i="60"/>
  <c r="U72" i="60"/>
  <c r="T7" i="60"/>
  <c r="T9" i="60" s="1"/>
  <c r="I7" i="60"/>
  <c r="I9" i="60" s="1"/>
  <c r="U9" i="60"/>
  <c r="J72" i="60"/>
  <c r="J63" i="60"/>
  <c r="J54" i="60"/>
  <c r="J45" i="60"/>
  <c r="J36" i="60"/>
  <c r="J13" i="60"/>
  <c r="I16" i="60" s="1"/>
  <c r="I18" i="60" s="1"/>
  <c r="J18" i="60"/>
  <c r="J9" i="60"/>
  <c r="T79" i="59"/>
  <c r="T81" i="59" s="1"/>
  <c r="U81" i="59"/>
  <c r="I79" i="59"/>
  <c r="I81" i="59" s="1"/>
  <c r="J81" i="59"/>
  <c r="T61" i="59"/>
  <c r="T63" i="59" s="1"/>
  <c r="U63" i="59"/>
  <c r="I52" i="59"/>
  <c r="I54" i="59" s="1"/>
  <c r="J54" i="59"/>
  <c r="U45" i="59"/>
  <c r="U18" i="59"/>
  <c r="I16" i="59"/>
  <c r="I18" i="59" s="1"/>
  <c r="J18" i="59"/>
  <c r="J9" i="59"/>
  <c r="J72" i="59"/>
  <c r="U81" i="58"/>
  <c r="T79" i="58"/>
  <c r="T81" i="58" s="1"/>
  <c r="J81" i="58"/>
  <c r="I79" i="58"/>
  <c r="I81" i="58" s="1"/>
  <c r="I70" i="58"/>
  <c r="I72" i="58" s="1"/>
  <c r="J72" i="58"/>
  <c r="T61" i="58"/>
  <c r="T63" i="58" s="1"/>
  <c r="I52" i="58"/>
  <c r="I54" i="58" s="1"/>
  <c r="T43" i="58"/>
  <c r="T45" i="58" s="1"/>
  <c r="J40" i="58"/>
  <c r="I43" i="58" s="1"/>
  <c r="I45" i="58" s="1"/>
  <c r="J18" i="58"/>
  <c r="I7" i="58"/>
  <c r="I9" i="58" s="1"/>
  <c r="U45" i="58"/>
  <c r="U63" i="58"/>
  <c r="J54" i="58"/>
  <c r="I79" i="57"/>
  <c r="I81" i="57" s="1"/>
  <c r="J81" i="57"/>
  <c r="I70" i="57"/>
  <c r="I72" i="57" s="1"/>
  <c r="J72" i="57"/>
  <c r="I61" i="57"/>
  <c r="I63" i="57" s="1"/>
  <c r="I52" i="57"/>
  <c r="I54" i="57" s="1"/>
  <c r="U40" i="57"/>
  <c r="T43" i="57" s="1"/>
  <c r="T45" i="57" s="1"/>
  <c r="I43" i="57"/>
  <c r="I45" i="57" s="1"/>
  <c r="J27" i="57"/>
  <c r="I25" i="57"/>
  <c r="I27" i="57" s="1"/>
  <c r="J18" i="57"/>
  <c r="U9" i="57"/>
  <c r="I7" i="57"/>
  <c r="I9" i="57" s="1"/>
  <c r="J63" i="57"/>
  <c r="J54" i="57"/>
  <c r="J45" i="57"/>
  <c r="U63" i="56"/>
  <c r="U50" i="56"/>
  <c r="T52" i="56" s="1"/>
  <c r="T54" i="56" s="1"/>
  <c r="U45" i="56"/>
  <c r="J36" i="56"/>
  <c r="I16" i="56"/>
  <c r="I18" i="56" s="1"/>
  <c r="I70" i="55"/>
  <c r="I72" i="55" s="1"/>
  <c r="U63" i="55"/>
  <c r="I61" i="55"/>
  <c r="I63" i="55" s="1"/>
  <c r="J63" i="55"/>
  <c r="I52" i="55"/>
  <c r="I54" i="55" s="1"/>
  <c r="I43" i="55"/>
  <c r="I45" i="55" s="1"/>
  <c r="I34" i="55"/>
  <c r="I36" i="55" s="1"/>
  <c r="J36" i="55"/>
  <c r="U22" i="55"/>
  <c r="T25" i="55" s="1"/>
  <c r="T27" i="55" s="1"/>
  <c r="U27" i="55"/>
  <c r="I25" i="55"/>
  <c r="I27" i="55" s="1"/>
  <c r="U18" i="55"/>
  <c r="I16" i="55"/>
  <c r="I18" i="55" s="1"/>
  <c r="J72" i="55"/>
  <c r="J54" i="55"/>
  <c r="J45" i="55"/>
  <c r="J27" i="55"/>
  <c r="J18" i="55"/>
  <c r="J9" i="55"/>
  <c r="J72" i="54"/>
  <c r="R58" i="54"/>
  <c r="U58" i="54" s="1"/>
  <c r="J18" i="54"/>
  <c r="I16" i="54"/>
  <c r="I18" i="54" s="1"/>
  <c r="J36" i="54"/>
  <c r="J40" i="54"/>
  <c r="I43" i="54" s="1"/>
  <c r="I45" i="54" s="1"/>
  <c r="J45" i="54"/>
  <c r="Q67" i="54"/>
  <c r="N69" i="54"/>
  <c r="R67" i="54" s="1"/>
  <c r="U67" i="54" s="1"/>
  <c r="N51" i="54"/>
  <c r="R49" i="54" s="1"/>
  <c r="U49" i="54" s="1"/>
  <c r="N42" i="54"/>
  <c r="R40" i="54" s="1"/>
  <c r="U40" i="54" s="1"/>
  <c r="Q40" i="54"/>
  <c r="U32" i="54"/>
  <c r="T34" i="54" s="1"/>
  <c r="T36" i="54" s="1"/>
  <c r="U36" i="54"/>
  <c r="Q23" i="54"/>
  <c r="T23" i="54" s="1"/>
  <c r="N24" i="54"/>
  <c r="R23" i="54" s="1"/>
  <c r="U23" i="54" s="1"/>
  <c r="N15" i="54"/>
  <c r="R13" i="54" s="1"/>
  <c r="U13" i="54" s="1"/>
  <c r="Q13" i="54"/>
  <c r="T13" i="54" s="1"/>
  <c r="Q4" i="54"/>
  <c r="N6" i="54"/>
  <c r="R4" i="54" s="1"/>
  <c r="U4" i="54" s="1"/>
  <c r="J9" i="54"/>
  <c r="I7" i="54"/>
  <c r="I9" i="54" s="1"/>
  <c r="J22" i="54"/>
  <c r="I25" i="54" s="1"/>
  <c r="I27" i="54" s="1"/>
  <c r="J27" i="54"/>
  <c r="N78" i="54"/>
  <c r="R77" i="54" s="1"/>
  <c r="U77" i="54" s="1"/>
  <c r="Q49" i="54"/>
  <c r="T49" i="54" s="1"/>
  <c r="T40" i="54"/>
  <c r="Q76" i="54"/>
  <c r="Q41" i="54"/>
  <c r="T41" i="54" s="1"/>
  <c r="R5" i="54"/>
  <c r="U5" i="54" s="1"/>
  <c r="Q5" i="54"/>
  <c r="T5" i="54" s="1"/>
  <c r="Q68" i="54"/>
  <c r="T68" i="54" s="1"/>
  <c r="R22" i="54"/>
  <c r="U22" i="54" s="1"/>
  <c r="T58" i="54"/>
  <c r="Q14" i="54"/>
  <c r="T14" i="54" s="1"/>
  <c r="R14" i="54"/>
  <c r="U14" i="54" s="1"/>
  <c r="T67" i="54"/>
  <c r="Q77" i="54"/>
  <c r="T77" i="54" s="1"/>
  <c r="Q50" i="54"/>
  <c r="T50" i="54" s="1"/>
  <c r="T22" i="54"/>
  <c r="T4" i="54"/>
  <c r="I34" i="53"/>
  <c r="I36" i="53" s="1"/>
  <c r="G13" i="53"/>
  <c r="J13" i="53" s="1"/>
  <c r="F13" i="53"/>
  <c r="G14" i="53"/>
  <c r="J14" i="53" s="1"/>
  <c r="J36" i="53"/>
  <c r="R68" i="54" l="1"/>
  <c r="U68" i="54" s="1"/>
  <c r="T70" i="54" s="1"/>
  <c r="T72" i="54" s="1"/>
  <c r="T61" i="54"/>
  <c r="T63" i="54" s="1"/>
  <c r="U63" i="54"/>
  <c r="R50" i="54"/>
  <c r="U50" i="54" s="1"/>
  <c r="T52" i="54" s="1"/>
  <c r="T54" i="54" s="1"/>
  <c r="R41" i="54"/>
  <c r="U41" i="54" s="1"/>
  <c r="T43" i="54" s="1"/>
  <c r="T45" i="54" s="1"/>
  <c r="R76" i="54"/>
  <c r="U76" i="54" s="1"/>
  <c r="U27" i="54"/>
  <c r="T7" i="54"/>
  <c r="T9" i="54" s="1"/>
  <c r="T25" i="54"/>
  <c r="T27" i="54" s="1"/>
  <c r="U54" i="54"/>
  <c r="U81" i="54"/>
  <c r="T76" i="54"/>
  <c r="T79" i="54" s="1"/>
  <c r="T81" i="54" s="1"/>
  <c r="T16" i="54"/>
  <c r="T18" i="54" s="1"/>
  <c r="U9" i="54"/>
  <c r="U18" i="54"/>
  <c r="J18" i="53"/>
  <c r="I13" i="53"/>
  <c r="I16" i="53" s="1"/>
  <c r="I18" i="53" s="1"/>
  <c r="T80" i="52"/>
  <c r="M78" i="52"/>
  <c r="O77" i="52"/>
  <c r="O76" i="52"/>
  <c r="O78" i="52" s="1"/>
  <c r="Q76" i="52" s="1"/>
  <c r="N76" i="52"/>
  <c r="N78" i="52" s="1"/>
  <c r="T71" i="52"/>
  <c r="M69" i="52"/>
  <c r="O68" i="52"/>
  <c r="N67" i="52"/>
  <c r="T62" i="52"/>
  <c r="N60" i="52"/>
  <c r="M60" i="52"/>
  <c r="O59" i="52"/>
  <c r="Q59" i="52" s="1"/>
  <c r="T59" i="52" s="1"/>
  <c r="O58" i="52"/>
  <c r="O60" i="52" s="1"/>
  <c r="T53" i="52"/>
  <c r="M51" i="52"/>
  <c r="O50" i="52"/>
  <c r="N50" i="52"/>
  <c r="N49" i="52"/>
  <c r="N51" i="52" s="1"/>
  <c r="T44" i="52"/>
  <c r="M42" i="52"/>
  <c r="O41" i="52"/>
  <c r="N41" i="52"/>
  <c r="N40" i="52"/>
  <c r="N42" i="52" s="1"/>
  <c r="T35" i="52"/>
  <c r="M33" i="52"/>
  <c r="O32" i="52"/>
  <c r="O31" i="52"/>
  <c r="O33" i="52" s="1"/>
  <c r="N31" i="52"/>
  <c r="N33" i="52" s="1"/>
  <c r="T26" i="52"/>
  <c r="M24" i="52"/>
  <c r="O23" i="52"/>
  <c r="N23" i="52"/>
  <c r="N22" i="52"/>
  <c r="O22" i="52" s="1"/>
  <c r="T17" i="52"/>
  <c r="M15" i="52"/>
  <c r="O14" i="52"/>
  <c r="N14" i="52"/>
  <c r="N13" i="52"/>
  <c r="N15" i="52" s="1"/>
  <c r="T8" i="52"/>
  <c r="M6" i="52"/>
  <c r="N5" i="52"/>
  <c r="N6" i="52" s="1"/>
  <c r="O4" i="52"/>
  <c r="N4" i="52"/>
  <c r="I80" i="52"/>
  <c r="C78" i="52"/>
  <c r="B78" i="52"/>
  <c r="D77" i="52"/>
  <c r="D76" i="52"/>
  <c r="D78" i="52" s="1"/>
  <c r="G77" i="52" s="1"/>
  <c r="J77" i="52" s="1"/>
  <c r="I71" i="52"/>
  <c r="C69" i="52"/>
  <c r="B69" i="52"/>
  <c r="D68" i="52"/>
  <c r="D67" i="52"/>
  <c r="I62" i="52"/>
  <c r="C60" i="52"/>
  <c r="B60" i="52"/>
  <c r="D59" i="52"/>
  <c r="D58" i="52"/>
  <c r="D60" i="52" s="1"/>
  <c r="I53" i="52"/>
  <c r="B51" i="52"/>
  <c r="C50" i="52"/>
  <c r="C49" i="52"/>
  <c r="C51" i="52" s="1"/>
  <c r="I44" i="52"/>
  <c r="B42" i="52"/>
  <c r="D41" i="52"/>
  <c r="C40" i="52"/>
  <c r="I35" i="52"/>
  <c r="C33" i="52"/>
  <c r="B33" i="52"/>
  <c r="D32" i="52"/>
  <c r="D31" i="52"/>
  <c r="D33" i="52" s="1"/>
  <c r="G32" i="52" s="1"/>
  <c r="J32" i="52" s="1"/>
  <c r="I26" i="52"/>
  <c r="C24" i="52"/>
  <c r="B24" i="52"/>
  <c r="D23" i="52"/>
  <c r="D22" i="52"/>
  <c r="I17" i="52"/>
  <c r="C15" i="52"/>
  <c r="B15" i="52"/>
  <c r="D14" i="52"/>
  <c r="G14" i="52" s="1"/>
  <c r="J14" i="52" s="1"/>
  <c r="D13" i="52"/>
  <c r="D15" i="52" s="1"/>
  <c r="I8" i="52"/>
  <c r="C6" i="52"/>
  <c r="B6" i="52"/>
  <c r="D5" i="52"/>
  <c r="D4" i="52"/>
  <c r="U72" i="54" l="1"/>
  <c r="U45" i="54"/>
  <c r="T76" i="52"/>
  <c r="R32" i="52"/>
  <c r="U32" i="52" s="1"/>
  <c r="R77" i="52"/>
  <c r="U77" i="52" s="1"/>
  <c r="O24" i="52"/>
  <c r="Q23" i="52" s="1"/>
  <c r="T23" i="52" s="1"/>
  <c r="Q22" i="52"/>
  <c r="R58" i="52"/>
  <c r="U58" i="52" s="1"/>
  <c r="Q58" i="52"/>
  <c r="R76" i="52"/>
  <c r="U76" i="52" s="1"/>
  <c r="N69" i="52"/>
  <c r="N24" i="52"/>
  <c r="R23" i="52" s="1"/>
  <c r="U23" i="52" s="1"/>
  <c r="Q31" i="52"/>
  <c r="O49" i="52"/>
  <c r="O67" i="52"/>
  <c r="Q77" i="52"/>
  <c r="T77" i="52" s="1"/>
  <c r="O13" i="52"/>
  <c r="R31" i="52"/>
  <c r="U31" i="52" s="1"/>
  <c r="Q32" i="52"/>
  <c r="T32" i="52" s="1"/>
  <c r="O40" i="52"/>
  <c r="R59" i="52"/>
  <c r="U59" i="52" s="1"/>
  <c r="O5" i="52"/>
  <c r="F58" i="52"/>
  <c r="G58" i="52"/>
  <c r="J58" i="52" s="1"/>
  <c r="G68" i="52"/>
  <c r="J68" i="52" s="1"/>
  <c r="F77" i="52"/>
  <c r="I77" i="52" s="1"/>
  <c r="F4" i="52"/>
  <c r="F32" i="52"/>
  <c r="I32" i="52" s="1"/>
  <c r="G13" i="52"/>
  <c r="J13" i="52" s="1"/>
  <c r="F13" i="52"/>
  <c r="F59" i="52"/>
  <c r="I59" i="52" s="1"/>
  <c r="F67" i="52"/>
  <c r="F14" i="52"/>
  <c r="I14" i="52" s="1"/>
  <c r="D49" i="52"/>
  <c r="D6" i="52"/>
  <c r="F31" i="52"/>
  <c r="C42" i="52"/>
  <c r="G59" i="52"/>
  <c r="J59" i="52" s="1"/>
  <c r="F68" i="52"/>
  <c r="I68" i="52" s="1"/>
  <c r="F76" i="52"/>
  <c r="G31" i="52"/>
  <c r="J31" i="52" s="1"/>
  <c r="D40" i="52"/>
  <c r="D50" i="52"/>
  <c r="G76" i="52"/>
  <c r="J76" i="52" s="1"/>
  <c r="D24" i="52"/>
  <c r="G23" i="52" s="1"/>
  <c r="J23" i="52" s="1"/>
  <c r="D69" i="52"/>
  <c r="G67" i="52" s="1"/>
  <c r="J67" i="52" s="1"/>
  <c r="R22" i="52" l="1"/>
  <c r="U22" i="52" s="1"/>
  <c r="U81" i="52"/>
  <c r="R68" i="52"/>
  <c r="U68" i="52" s="1"/>
  <c r="R67" i="52"/>
  <c r="U67" i="52" s="1"/>
  <c r="Q67" i="52"/>
  <c r="O69" i="52"/>
  <c r="Q68" i="52" s="1"/>
  <c r="T68" i="52" s="1"/>
  <c r="T79" i="52"/>
  <c r="T81" i="52" s="1"/>
  <c r="R49" i="52"/>
  <c r="U49" i="52" s="1"/>
  <c r="O51" i="52"/>
  <c r="Q49" i="52" s="1"/>
  <c r="T22" i="52"/>
  <c r="T25" i="52" s="1"/>
  <c r="T27" i="52" s="1"/>
  <c r="R5" i="52"/>
  <c r="U5" i="52" s="1"/>
  <c r="O6" i="52"/>
  <c r="O42" i="52"/>
  <c r="O15" i="52"/>
  <c r="Q13" i="52"/>
  <c r="R13" i="52"/>
  <c r="U13" i="52" s="1"/>
  <c r="T31" i="52"/>
  <c r="T34" i="52" s="1"/>
  <c r="T36" i="52" s="1"/>
  <c r="U36" i="52"/>
  <c r="U63" i="52"/>
  <c r="T58" i="52"/>
  <c r="T61" i="52" s="1"/>
  <c r="T63" i="52" s="1"/>
  <c r="G22" i="52"/>
  <c r="J22" i="52" s="1"/>
  <c r="J81" i="52"/>
  <c r="I76" i="52"/>
  <c r="I79" i="52" s="1"/>
  <c r="I81" i="52" s="1"/>
  <c r="G5" i="52"/>
  <c r="J5" i="52" s="1"/>
  <c r="G4" i="52"/>
  <c r="J4" i="52" s="1"/>
  <c r="F5" i="52"/>
  <c r="I5" i="52" s="1"/>
  <c r="J72" i="52"/>
  <c r="I67" i="52"/>
  <c r="I70" i="52" s="1"/>
  <c r="I72" i="52" s="1"/>
  <c r="J18" i="52"/>
  <c r="I13" i="52"/>
  <c r="I16" i="52" s="1"/>
  <c r="I18" i="52" s="1"/>
  <c r="J63" i="52"/>
  <c r="I58" i="52"/>
  <c r="I61" i="52" s="1"/>
  <c r="I63" i="52" s="1"/>
  <c r="I4" i="52"/>
  <c r="I31" i="52"/>
  <c r="I34" i="52" s="1"/>
  <c r="I36" i="52" s="1"/>
  <c r="J36" i="52"/>
  <c r="D51" i="52"/>
  <c r="F49" i="52" s="1"/>
  <c r="D42" i="52"/>
  <c r="F23" i="52"/>
  <c r="I23" i="52" s="1"/>
  <c r="F22" i="52"/>
  <c r="T49" i="52" l="1"/>
  <c r="T13" i="52"/>
  <c r="R41" i="52"/>
  <c r="U41" i="52" s="1"/>
  <c r="Q41" i="52"/>
  <c r="T41" i="52" s="1"/>
  <c r="R14" i="52"/>
  <c r="U14" i="52" s="1"/>
  <c r="Q14" i="52"/>
  <c r="T14" i="52" s="1"/>
  <c r="Q4" i="52"/>
  <c r="R4" i="52"/>
  <c r="U4" i="52" s="1"/>
  <c r="U27" i="52"/>
  <c r="R40" i="52"/>
  <c r="U40" i="52" s="1"/>
  <c r="Q5" i="52"/>
  <c r="T5" i="52" s="1"/>
  <c r="Q40" i="52"/>
  <c r="Q50" i="52"/>
  <c r="T50" i="52" s="1"/>
  <c r="R50" i="52"/>
  <c r="U50" i="52" s="1"/>
  <c r="U72" i="52"/>
  <c r="T67" i="52"/>
  <c r="T70" i="52" s="1"/>
  <c r="T72" i="52" s="1"/>
  <c r="I49" i="52"/>
  <c r="F41" i="52"/>
  <c r="I41" i="52" s="1"/>
  <c r="G41" i="52"/>
  <c r="J41" i="52" s="1"/>
  <c r="G50" i="52"/>
  <c r="J50" i="52" s="1"/>
  <c r="F40" i="52"/>
  <c r="G49" i="52"/>
  <c r="J49" i="52" s="1"/>
  <c r="F50" i="52"/>
  <c r="I50" i="52" s="1"/>
  <c r="J27" i="52"/>
  <c r="I22" i="52"/>
  <c r="I25" i="52" s="1"/>
  <c r="I27" i="52" s="1"/>
  <c r="G40" i="52"/>
  <c r="J40" i="52" s="1"/>
  <c r="I7" i="52"/>
  <c r="I9" i="52" s="1"/>
  <c r="J9" i="52"/>
  <c r="T16" i="52" l="1"/>
  <c r="T18" i="52" s="1"/>
  <c r="U18" i="52"/>
  <c r="U45" i="52"/>
  <c r="T40" i="52"/>
  <c r="T43" i="52" s="1"/>
  <c r="T45" i="52" s="1"/>
  <c r="U54" i="52"/>
  <c r="U9" i="52"/>
  <c r="T4" i="52"/>
  <c r="T7" i="52" s="1"/>
  <c r="T9" i="52" s="1"/>
  <c r="T52" i="52"/>
  <c r="T54" i="52" s="1"/>
  <c r="I52" i="52"/>
  <c r="I54" i="52" s="1"/>
  <c r="J45" i="52"/>
  <c r="I40" i="52"/>
  <c r="I43" i="52" s="1"/>
  <c r="I45" i="52" s="1"/>
  <c r="J54" i="52"/>
  <c r="T80" i="51" l="1"/>
  <c r="N78" i="51"/>
  <c r="M78" i="51"/>
  <c r="O77" i="51"/>
  <c r="O76" i="51"/>
  <c r="O78" i="51" s="1"/>
  <c r="Q76" i="51" s="1"/>
  <c r="T71" i="51"/>
  <c r="M69" i="51"/>
  <c r="O68" i="51"/>
  <c r="O67" i="51"/>
  <c r="N67" i="51"/>
  <c r="N69" i="51" s="1"/>
  <c r="T62" i="51"/>
  <c r="N60" i="51"/>
  <c r="M60" i="51"/>
  <c r="O59" i="51"/>
  <c r="O58" i="51"/>
  <c r="T53" i="51"/>
  <c r="N51" i="51"/>
  <c r="M51" i="51"/>
  <c r="O50" i="51"/>
  <c r="N50" i="51"/>
  <c r="O49" i="51"/>
  <c r="O51" i="51" s="1"/>
  <c r="R49" i="51" s="1"/>
  <c r="U49" i="51" s="1"/>
  <c r="N49" i="51"/>
  <c r="T44" i="51"/>
  <c r="M42" i="51"/>
  <c r="O41" i="51"/>
  <c r="O40" i="51"/>
  <c r="O42" i="51" s="1"/>
  <c r="Q41" i="51" s="1"/>
  <c r="T41" i="51" s="1"/>
  <c r="N40" i="51"/>
  <c r="N42" i="51" s="1"/>
  <c r="T35" i="51"/>
  <c r="M33" i="51"/>
  <c r="O32" i="51"/>
  <c r="O31" i="51"/>
  <c r="N31" i="51"/>
  <c r="N33" i="51" s="1"/>
  <c r="T26" i="51"/>
  <c r="M24" i="51"/>
  <c r="N23" i="51"/>
  <c r="N22" i="51"/>
  <c r="N24" i="51" s="1"/>
  <c r="T17" i="51"/>
  <c r="N15" i="51"/>
  <c r="M15" i="51"/>
  <c r="O14" i="51"/>
  <c r="N14" i="51"/>
  <c r="O13" i="51"/>
  <c r="N13" i="51"/>
  <c r="T8" i="51"/>
  <c r="M6" i="51"/>
  <c r="O5" i="51"/>
  <c r="O4" i="51"/>
  <c r="N4" i="51"/>
  <c r="N6" i="51" s="1"/>
  <c r="I80" i="51"/>
  <c r="C78" i="51"/>
  <c r="B78" i="51"/>
  <c r="D77" i="51"/>
  <c r="G77" i="51" s="1"/>
  <c r="J77" i="51" s="1"/>
  <c r="D76" i="51"/>
  <c r="D78" i="51" s="1"/>
  <c r="F76" i="51" s="1"/>
  <c r="I71" i="51"/>
  <c r="B69" i="51"/>
  <c r="F67" i="51" s="1"/>
  <c r="D68" i="51"/>
  <c r="G68" i="51" s="1"/>
  <c r="J68" i="51" s="1"/>
  <c r="D67" i="51"/>
  <c r="D69" i="51" s="1"/>
  <c r="F68" i="51" s="1"/>
  <c r="I68" i="51" s="1"/>
  <c r="C67" i="51"/>
  <c r="C69" i="51" s="1"/>
  <c r="I62" i="51"/>
  <c r="C60" i="51"/>
  <c r="B60" i="51"/>
  <c r="D59" i="51"/>
  <c r="D58" i="51"/>
  <c r="I53" i="51"/>
  <c r="B51" i="51"/>
  <c r="D50" i="51"/>
  <c r="C50" i="51"/>
  <c r="D49" i="51"/>
  <c r="D51" i="51" s="1"/>
  <c r="F49" i="51" s="1"/>
  <c r="C49" i="51"/>
  <c r="C51" i="51" s="1"/>
  <c r="I44" i="51"/>
  <c r="B42" i="51"/>
  <c r="C41" i="51"/>
  <c r="D40" i="51"/>
  <c r="C40" i="51"/>
  <c r="C42" i="51" s="1"/>
  <c r="I35" i="51"/>
  <c r="C33" i="51"/>
  <c r="B33" i="51"/>
  <c r="D32" i="51"/>
  <c r="D31" i="51"/>
  <c r="I26" i="51"/>
  <c r="C24" i="51"/>
  <c r="B24" i="51"/>
  <c r="D23" i="51"/>
  <c r="D22" i="51"/>
  <c r="I17" i="51"/>
  <c r="B15" i="51"/>
  <c r="D14" i="51"/>
  <c r="C14" i="51"/>
  <c r="C13" i="51"/>
  <c r="C15" i="51" s="1"/>
  <c r="I8" i="51"/>
  <c r="B6" i="51"/>
  <c r="C5" i="51"/>
  <c r="D4" i="51"/>
  <c r="C4" i="51"/>
  <c r="C6" i="51" s="1"/>
  <c r="R67" i="51" l="1"/>
  <c r="U67" i="51" s="1"/>
  <c r="Q67" i="51"/>
  <c r="T76" i="51"/>
  <c r="R77" i="51"/>
  <c r="U77" i="51" s="1"/>
  <c r="Q4" i="51"/>
  <c r="R41" i="51"/>
  <c r="U41" i="51" s="1"/>
  <c r="R50" i="51"/>
  <c r="U50" i="51" s="1"/>
  <c r="O60" i="51"/>
  <c r="O15" i="51"/>
  <c r="R14" i="51" s="1"/>
  <c r="U14" i="51" s="1"/>
  <c r="O23" i="51"/>
  <c r="Q40" i="51"/>
  <c r="Q50" i="51"/>
  <c r="T50" i="51" s="1"/>
  <c r="Q58" i="51"/>
  <c r="R76" i="51"/>
  <c r="U76" i="51" s="1"/>
  <c r="Q77" i="51"/>
  <c r="T77" i="51" s="1"/>
  <c r="O6" i="51"/>
  <c r="Q5" i="51" s="1"/>
  <c r="T5" i="51" s="1"/>
  <c r="O33" i="51"/>
  <c r="Q32" i="51" s="1"/>
  <c r="T32" i="51" s="1"/>
  <c r="R40" i="51"/>
  <c r="U40" i="51" s="1"/>
  <c r="O69" i="51"/>
  <c r="Q68" i="51" s="1"/>
  <c r="T68" i="51" s="1"/>
  <c r="O22" i="51"/>
  <c r="Q49" i="51"/>
  <c r="I49" i="51"/>
  <c r="J72" i="51"/>
  <c r="I67" i="51"/>
  <c r="G23" i="51"/>
  <c r="J23" i="51" s="1"/>
  <c r="G50" i="51"/>
  <c r="J50" i="51" s="1"/>
  <c r="G67" i="51"/>
  <c r="J67" i="51" s="1"/>
  <c r="G22" i="51"/>
  <c r="J22" i="51" s="1"/>
  <c r="G49" i="51"/>
  <c r="J49" i="51" s="1"/>
  <c r="I76" i="51"/>
  <c r="D24" i="51"/>
  <c r="D60" i="51"/>
  <c r="D5" i="51"/>
  <c r="F22" i="51"/>
  <c r="D33" i="51"/>
  <c r="D41" i="51"/>
  <c r="F50" i="51"/>
  <c r="I50" i="51" s="1"/>
  <c r="G76" i="51"/>
  <c r="J76" i="51" s="1"/>
  <c r="F77" i="51"/>
  <c r="I77" i="51" s="1"/>
  <c r="D13" i="51"/>
  <c r="F23" i="51"/>
  <c r="I23" i="51" s="1"/>
  <c r="T58" i="51" l="1"/>
  <c r="U63" i="51"/>
  <c r="T4" i="51"/>
  <c r="Q14" i="51"/>
  <c r="T14" i="51" s="1"/>
  <c r="U72" i="51"/>
  <c r="T67" i="51"/>
  <c r="R13" i="51"/>
  <c r="U13" i="51" s="1"/>
  <c r="O24" i="51"/>
  <c r="R23" i="51" s="1"/>
  <c r="U23" i="51" s="1"/>
  <c r="Q13" i="51"/>
  <c r="R4" i="51"/>
  <c r="U4" i="51" s="1"/>
  <c r="R5" i="51"/>
  <c r="U5" i="51" s="1"/>
  <c r="T40" i="51"/>
  <c r="T43" i="51" s="1"/>
  <c r="T45" i="51" s="1"/>
  <c r="U45" i="51"/>
  <c r="R59" i="51"/>
  <c r="U59" i="51" s="1"/>
  <c r="Q59" i="51"/>
  <c r="T59" i="51" s="1"/>
  <c r="Q31" i="51"/>
  <c r="R68" i="51"/>
  <c r="U68" i="51" s="1"/>
  <c r="T79" i="51"/>
  <c r="T81" i="51" s="1"/>
  <c r="R32" i="51"/>
  <c r="U32" i="51" s="1"/>
  <c r="U54" i="51"/>
  <c r="T49" i="51"/>
  <c r="T52" i="51" s="1"/>
  <c r="T54" i="51" s="1"/>
  <c r="Q23" i="51"/>
  <c r="T23" i="51" s="1"/>
  <c r="R58" i="51"/>
  <c r="U58" i="51" s="1"/>
  <c r="R31" i="51"/>
  <c r="U31" i="51" s="1"/>
  <c r="U81" i="51"/>
  <c r="F32" i="51"/>
  <c r="I32" i="51" s="1"/>
  <c r="G32" i="51"/>
  <c r="J32" i="51" s="1"/>
  <c r="G59" i="51"/>
  <c r="J59" i="51" s="1"/>
  <c r="F59" i="51"/>
  <c r="I59" i="51" s="1"/>
  <c r="F58" i="51"/>
  <c r="I22" i="51"/>
  <c r="I25" i="51" s="1"/>
  <c r="I27" i="51" s="1"/>
  <c r="J27" i="51"/>
  <c r="I70" i="51"/>
  <c r="I72" i="51" s="1"/>
  <c r="I52" i="51"/>
  <c r="I54" i="51" s="1"/>
  <c r="I79" i="51"/>
  <c r="I81" i="51" s="1"/>
  <c r="J54" i="51"/>
  <c r="D15" i="51"/>
  <c r="F31" i="51"/>
  <c r="G41" i="51"/>
  <c r="J41" i="51" s="1"/>
  <c r="D42" i="51"/>
  <c r="D6" i="51"/>
  <c r="G5" i="51" s="1"/>
  <c r="J5" i="51" s="1"/>
  <c r="J81" i="51"/>
  <c r="G31" i="51"/>
  <c r="J31" i="51" s="1"/>
  <c r="G58" i="51"/>
  <c r="J58" i="51" s="1"/>
  <c r="Q22" i="51" l="1"/>
  <c r="T13" i="51"/>
  <c r="T16" i="51" s="1"/>
  <c r="T18" i="51" s="1"/>
  <c r="U18" i="51"/>
  <c r="T7" i="51"/>
  <c r="T9" i="51" s="1"/>
  <c r="U36" i="51"/>
  <c r="T31" i="51"/>
  <c r="T34" i="51" s="1"/>
  <c r="T36" i="51" s="1"/>
  <c r="R22" i="51"/>
  <c r="U22" i="51" s="1"/>
  <c r="T70" i="51"/>
  <c r="T72" i="51" s="1"/>
  <c r="U9" i="51"/>
  <c r="T61" i="51"/>
  <c r="T63" i="51" s="1"/>
  <c r="I31" i="51"/>
  <c r="I34" i="51" s="1"/>
  <c r="I36" i="51" s="1"/>
  <c r="J36" i="51"/>
  <c r="F4" i="51"/>
  <c r="G4" i="51"/>
  <c r="J4" i="51" s="1"/>
  <c r="F14" i="51"/>
  <c r="I14" i="51" s="1"/>
  <c r="G14" i="51"/>
  <c r="J14" i="51" s="1"/>
  <c r="G13" i="51"/>
  <c r="J13" i="51" s="1"/>
  <c r="F40" i="51"/>
  <c r="G40" i="51"/>
  <c r="J40" i="51" s="1"/>
  <c r="F5" i="51"/>
  <c r="I5" i="51" s="1"/>
  <c r="F41" i="51"/>
  <c r="I41" i="51" s="1"/>
  <c r="F13" i="51"/>
  <c r="I58" i="51"/>
  <c r="I61" i="51" s="1"/>
  <c r="I63" i="51" s="1"/>
  <c r="J63" i="51"/>
  <c r="T22" i="51" l="1"/>
  <c r="T25" i="51" s="1"/>
  <c r="T27" i="51" s="1"/>
  <c r="U27" i="51"/>
  <c r="J45" i="51"/>
  <c r="I40" i="51"/>
  <c r="I43" i="51" s="1"/>
  <c r="I45" i="51" s="1"/>
  <c r="I4" i="51"/>
  <c r="I7" i="51" s="1"/>
  <c r="I9" i="51" s="1"/>
  <c r="J9" i="51"/>
  <c r="J18" i="51"/>
  <c r="I13" i="51"/>
  <c r="I16" i="51" s="1"/>
  <c r="I18" i="51" s="1"/>
  <c r="T80" i="50" l="1"/>
  <c r="M78" i="50"/>
  <c r="O77" i="50"/>
  <c r="N76" i="50"/>
  <c r="T71" i="50"/>
  <c r="M69" i="50"/>
  <c r="O68" i="50"/>
  <c r="N67" i="50"/>
  <c r="N69" i="50" s="1"/>
  <c r="T62" i="50"/>
  <c r="M60" i="50"/>
  <c r="O59" i="50"/>
  <c r="N58" i="50"/>
  <c r="T53" i="50"/>
  <c r="M51" i="50"/>
  <c r="N50" i="50"/>
  <c r="N49" i="50"/>
  <c r="O49" i="50" s="1"/>
  <c r="T44" i="50"/>
  <c r="M42" i="50"/>
  <c r="N41" i="50"/>
  <c r="N40" i="50"/>
  <c r="T35" i="50"/>
  <c r="M33" i="50"/>
  <c r="N32" i="50"/>
  <c r="O32" i="50" s="1"/>
  <c r="N31" i="50"/>
  <c r="T26" i="50"/>
  <c r="N24" i="50"/>
  <c r="M24" i="50"/>
  <c r="O23" i="50"/>
  <c r="O22" i="50"/>
  <c r="T17" i="50"/>
  <c r="N15" i="50"/>
  <c r="M15" i="50"/>
  <c r="O14" i="50"/>
  <c r="O13" i="50"/>
  <c r="T8" i="50"/>
  <c r="N6" i="50"/>
  <c r="M6" i="50"/>
  <c r="O5" i="50"/>
  <c r="O4" i="50"/>
  <c r="I80" i="50"/>
  <c r="C78" i="50"/>
  <c r="B78" i="50"/>
  <c r="D77" i="50"/>
  <c r="D76" i="50"/>
  <c r="D78" i="50" s="1"/>
  <c r="G76" i="50" s="1"/>
  <c r="J76" i="50" s="1"/>
  <c r="I71" i="50"/>
  <c r="B69" i="50"/>
  <c r="C68" i="50"/>
  <c r="C67" i="50"/>
  <c r="D67" i="50" s="1"/>
  <c r="I62" i="50"/>
  <c r="B60" i="50"/>
  <c r="C59" i="50"/>
  <c r="D59" i="50" s="1"/>
  <c r="C58" i="50"/>
  <c r="C60" i="50" s="1"/>
  <c r="I53" i="50"/>
  <c r="B51" i="50"/>
  <c r="C50" i="50"/>
  <c r="D50" i="50" s="1"/>
  <c r="C49" i="50"/>
  <c r="C51" i="50" s="1"/>
  <c r="I44" i="50"/>
  <c r="B42" i="50"/>
  <c r="C41" i="50"/>
  <c r="D40" i="50"/>
  <c r="C40" i="50"/>
  <c r="I35" i="50"/>
  <c r="B33" i="50"/>
  <c r="C32" i="50"/>
  <c r="C31" i="50"/>
  <c r="D31" i="50" s="1"/>
  <c r="I26" i="50"/>
  <c r="B24" i="50"/>
  <c r="C23" i="50"/>
  <c r="D23" i="50" s="1"/>
  <c r="C22" i="50"/>
  <c r="I17" i="50"/>
  <c r="C15" i="50"/>
  <c r="B15" i="50"/>
  <c r="D14" i="50"/>
  <c r="D13" i="50"/>
  <c r="I8" i="50"/>
  <c r="C6" i="50"/>
  <c r="B6" i="50"/>
  <c r="D5" i="50"/>
  <c r="D4" i="50"/>
  <c r="D6" i="50" s="1"/>
  <c r="F4" i="50" l="1"/>
  <c r="C24" i="50"/>
  <c r="C33" i="50"/>
  <c r="N51" i="50"/>
  <c r="C69" i="50"/>
  <c r="D15" i="50"/>
  <c r="F14" i="50" s="1"/>
  <c r="I14" i="50" s="1"/>
  <c r="O15" i="50"/>
  <c r="O67" i="50"/>
  <c r="O24" i="50"/>
  <c r="Q22" i="50" s="1"/>
  <c r="N33" i="50"/>
  <c r="O31" i="50"/>
  <c r="N42" i="50"/>
  <c r="O40" i="50"/>
  <c r="O6" i="50"/>
  <c r="O50" i="50"/>
  <c r="N60" i="50"/>
  <c r="N78" i="50"/>
  <c r="O41" i="50"/>
  <c r="O58" i="50"/>
  <c r="O76" i="50"/>
  <c r="G77" i="50"/>
  <c r="J77" i="50" s="1"/>
  <c r="G5" i="50"/>
  <c r="J5" i="50" s="1"/>
  <c r="G4" i="50"/>
  <c r="J4" i="50" s="1"/>
  <c r="F5" i="50"/>
  <c r="I5" i="50" s="1"/>
  <c r="F77" i="50"/>
  <c r="I77" i="50" s="1"/>
  <c r="J9" i="50"/>
  <c r="I4" i="50"/>
  <c r="C42" i="50"/>
  <c r="F76" i="50"/>
  <c r="D22" i="50"/>
  <c r="D41" i="50"/>
  <c r="D58" i="50"/>
  <c r="D32" i="50"/>
  <c r="D49" i="50"/>
  <c r="D68" i="50"/>
  <c r="R22" i="50" l="1"/>
  <c r="U22" i="50" s="1"/>
  <c r="Q23" i="50"/>
  <c r="T23" i="50" s="1"/>
  <c r="G14" i="50"/>
  <c r="J14" i="50" s="1"/>
  <c r="G13" i="50"/>
  <c r="J13" i="50" s="1"/>
  <c r="F13" i="50"/>
  <c r="I13" i="50" s="1"/>
  <c r="O60" i="50"/>
  <c r="Q59" i="50" s="1"/>
  <c r="T59" i="50" s="1"/>
  <c r="O33" i="50"/>
  <c r="Q32" i="50" s="1"/>
  <c r="T32" i="50" s="1"/>
  <c r="R13" i="50"/>
  <c r="U13" i="50" s="1"/>
  <c r="Q13" i="50"/>
  <c r="Q5" i="50"/>
  <c r="T5" i="50" s="1"/>
  <c r="R5" i="50"/>
  <c r="U5" i="50" s="1"/>
  <c r="R4" i="50"/>
  <c r="U4" i="50" s="1"/>
  <c r="O42" i="50"/>
  <c r="Q40" i="50" s="1"/>
  <c r="Q4" i="50"/>
  <c r="Q67" i="50"/>
  <c r="O69" i="50"/>
  <c r="R67" i="50" s="1"/>
  <c r="U67" i="50" s="1"/>
  <c r="O51" i="50"/>
  <c r="Q50" i="50" s="1"/>
  <c r="T50" i="50" s="1"/>
  <c r="O78" i="50"/>
  <c r="Q77" i="50" s="1"/>
  <c r="T77" i="50" s="1"/>
  <c r="T22" i="50"/>
  <c r="R14" i="50"/>
  <c r="U14" i="50" s="1"/>
  <c r="R23" i="50"/>
  <c r="U23" i="50" s="1"/>
  <c r="Q14" i="50"/>
  <c r="T14" i="50" s="1"/>
  <c r="D42" i="50"/>
  <c r="F40" i="50" s="1"/>
  <c r="D24" i="50"/>
  <c r="G22" i="50" s="1"/>
  <c r="J22" i="50" s="1"/>
  <c r="F22" i="50"/>
  <c r="D60" i="50"/>
  <c r="G58" i="50" s="1"/>
  <c r="J58" i="50" s="1"/>
  <c r="J81" i="50"/>
  <c r="I76" i="50"/>
  <c r="I79" i="50" s="1"/>
  <c r="I81" i="50" s="1"/>
  <c r="D69" i="50"/>
  <c r="G68" i="50" s="1"/>
  <c r="J68" i="50" s="1"/>
  <c r="G40" i="50"/>
  <c r="J40" i="50" s="1"/>
  <c r="I7" i="50"/>
  <c r="I9" i="50" s="1"/>
  <c r="J18" i="50"/>
  <c r="D51" i="50"/>
  <c r="F49" i="50" s="1"/>
  <c r="D33" i="50"/>
  <c r="F58" i="50" l="1"/>
  <c r="R77" i="50"/>
  <c r="U77" i="50" s="1"/>
  <c r="R76" i="50"/>
  <c r="U76" i="50" s="1"/>
  <c r="Q31" i="50"/>
  <c r="T31" i="50" s="1"/>
  <c r="I16" i="50"/>
  <c r="I18" i="50" s="1"/>
  <c r="G49" i="50"/>
  <c r="J49" i="50" s="1"/>
  <c r="R50" i="50"/>
  <c r="U50" i="50" s="1"/>
  <c r="Q76" i="50"/>
  <c r="T76" i="50" s="1"/>
  <c r="T79" i="50" s="1"/>
  <c r="T81" i="50" s="1"/>
  <c r="T40" i="50"/>
  <c r="T67" i="50"/>
  <c r="U27" i="50"/>
  <c r="R40" i="50"/>
  <c r="U40" i="50" s="1"/>
  <c r="Q41" i="50"/>
  <c r="T41" i="50" s="1"/>
  <c r="R31" i="50"/>
  <c r="U31" i="50" s="1"/>
  <c r="R59" i="50"/>
  <c r="U59" i="50" s="1"/>
  <c r="T25" i="50"/>
  <c r="T27" i="50" s="1"/>
  <c r="R49" i="50"/>
  <c r="U49" i="50" s="1"/>
  <c r="Q49" i="50"/>
  <c r="U9" i="50"/>
  <c r="T4" i="50"/>
  <c r="T7" i="50" s="1"/>
  <c r="T9" i="50" s="1"/>
  <c r="R41" i="50"/>
  <c r="U41" i="50" s="1"/>
  <c r="Q58" i="50"/>
  <c r="U81" i="50"/>
  <c r="R68" i="50"/>
  <c r="U68" i="50" s="1"/>
  <c r="Q68" i="50"/>
  <c r="T68" i="50" s="1"/>
  <c r="U18" i="50"/>
  <c r="T13" i="50"/>
  <c r="T16" i="50" s="1"/>
  <c r="T18" i="50" s="1"/>
  <c r="R58" i="50"/>
  <c r="U58" i="50" s="1"/>
  <c r="R32" i="50"/>
  <c r="U32" i="50" s="1"/>
  <c r="I49" i="50"/>
  <c r="F50" i="50"/>
  <c r="I50" i="50" s="1"/>
  <c r="G50" i="50"/>
  <c r="J50" i="50" s="1"/>
  <c r="G31" i="50"/>
  <c r="J31" i="50" s="1"/>
  <c r="F31" i="50"/>
  <c r="G67" i="50"/>
  <c r="J67" i="50" s="1"/>
  <c r="F67" i="50"/>
  <c r="G32" i="50"/>
  <c r="J32" i="50" s="1"/>
  <c r="F23" i="50"/>
  <c r="I23" i="50" s="1"/>
  <c r="G23" i="50"/>
  <c r="J23" i="50" s="1"/>
  <c r="F68" i="50"/>
  <c r="I68" i="50" s="1"/>
  <c r="F32" i="50"/>
  <c r="I32" i="50" s="1"/>
  <c r="G41" i="50"/>
  <c r="J41" i="50" s="1"/>
  <c r="I58" i="50"/>
  <c r="I40" i="50"/>
  <c r="F59" i="50"/>
  <c r="I59" i="50" s="1"/>
  <c r="G59" i="50"/>
  <c r="J59" i="50" s="1"/>
  <c r="I22" i="50"/>
  <c r="I25" i="50" s="1"/>
  <c r="I27" i="50" s="1"/>
  <c r="F41" i="50"/>
  <c r="I41" i="50" s="1"/>
  <c r="J45" i="50" l="1"/>
  <c r="U45" i="50"/>
  <c r="T34" i="50"/>
  <c r="T36" i="50" s="1"/>
  <c r="J54" i="50"/>
  <c r="U36" i="50"/>
  <c r="T49" i="50"/>
  <c r="T52" i="50" s="1"/>
  <c r="T54" i="50" s="1"/>
  <c r="U54" i="50"/>
  <c r="T70" i="50"/>
  <c r="T72" i="50" s="1"/>
  <c r="U72" i="50"/>
  <c r="U63" i="50"/>
  <c r="T58" i="50"/>
  <c r="T61" i="50" s="1"/>
  <c r="T63" i="50" s="1"/>
  <c r="T43" i="50"/>
  <c r="T45" i="50" s="1"/>
  <c r="I61" i="50"/>
  <c r="I63" i="50" s="1"/>
  <c r="J72" i="50"/>
  <c r="I67" i="50"/>
  <c r="I70" i="50" s="1"/>
  <c r="I72" i="50" s="1"/>
  <c r="J36" i="50"/>
  <c r="I31" i="50"/>
  <c r="I34" i="50" s="1"/>
  <c r="I36" i="50" s="1"/>
  <c r="J63" i="50"/>
  <c r="J27" i="50"/>
  <c r="I43" i="50"/>
  <c r="I45" i="50" s="1"/>
  <c r="I52" i="50"/>
  <c r="I54" i="50" s="1"/>
  <c r="I18" i="45"/>
  <c r="C16" i="45"/>
  <c r="B16" i="45"/>
  <c r="D15" i="45"/>
  <c r="D14" i="45"/>
  <c r="D16" i="45" s="1"/>
  <c r="I8" i="45"/>
  <c r="C6" i="45"/>
  <c r="B6" i="45"/>
  <c r="D5" i="45"/>
  <c r="G5" i="45" s="1"/>
  <c r="J5" i="45" s="1"/>
  <c r="D4" i="45"/>
  <c r="D6" i="45" s="1"/>
  <c r="F4" i="45" s="1"/>
  <c r="J9" i="45" l="1"/>
  <c r="I4" i="45"/>
  <c r="I7" i="45" s="1"/>
  <c r="I9" i="45" s="1"/>
  <c r="G15" i="45"/>
  <c r="J15" i="45" s="1"/>
  <c r="G4" i="45"/>
  <c r="J4" i="45" s="1"/>
  <c r="F5" i="45"/>
  <c r="I5" i="45" s="1"/>
  <c r="F14" i="45"/>
  <c r="G14" i="45"/>
  <c r="J14" i="45" s="1"/>
  <c r="F15" i="45"/>
  <c r="I15" i="45" s="1"/>
  <c r="I14" i="45" l="1"/>
  <c r="I17" i="45" s="1"/>
  <c r="I19" i="45" s="1"/>
  <c r="J19" i="45"/>
  <c r="I18" i="44" l="1"/>
  <c r="C16" i="44"/>
  <c r="B16" i="44"/>
  <c r="D15" i="44"/>
  <c r="D14" i="44"/>
  <c r="D16" i="44" s="1"/>
  <c r="F14" i="44" s="1"/>
  <c r="I8" i="44"/>
  <c r="C6" i="44"/>
  <c r="B6" i="44"/>
  <c r="D5" i="44"/>
  <c r="D4" i="44"/>
  <c r="G5" i="44" l="1"/>
  <c r="J5" i="44" s="1"/>
  <c r="I14" i="44"/>
  <c r="G15" i="44"/>
  <c r="J15" i="44" s="1"/>
  <c r="F4" i="44"/>
  <c r="G14" i="44"/>
  <c r="J14" i="44" s="1"/>
  <c r="F15" i="44"/>
  <c r="I15" i="44" s="1"/>
  <c r="D6" i="44"/>
  <c r="J9" i="44" l="1"/>
  <c r="I4" i="44"/>
  <c r="I7" i="44" s="1"/>
  <c r="I9" i="44" s="1"/>
  <c r="G4" i="44"/>
  <c r="J4" i="44" s="1"/>
  <c r="F5" i="44"/>
  <c r="I5" i="44" s="1"/>
  <c r="I17" i="44"/>
  <c r="I19" i="44" s="1"/>
  <c r="J19" i="44"/>
  <c r="I18" i="43" l="1"/>
  <c r="C16" i="43"/>
  <c r="B16" i="43"/>
  <c r="D15" i="43"/>
  <c r="G15" i="43" s="1"/>
  <c r="J15" i="43" s="1"/>
  <c r="D14" i="43"/>
  <c r="D16" i="43" s="1"/>
  <c r="I8" i="43"/>
  <c r="C6" i="43"/>
  <c r="B6" i="43"/>
  <c r="D5" i="43"/>
  <c r="D4" i="43"/>
  <c r="D6" i="43" s="1"/>
  <c r="F4" i="43" s="1"/>
  <c r="I4" i="43" l="1"/>
  <c r="G5" i="43"/>
  <c r="J5" i="43" s="1"/>
  <c r="G4" i="43"/>
  <c r="J4" i="43" s="1"/>
  <c r="F5" i="43"/>
  <c r="I5" i="43" s="1"/>
  <c r="F14" i="43"/>
  <c r="G14" i="43"/>
  <c r="J14" i="43" s="1"/>
  <c r="F15" i="43"/>
  <c r="I15" i="43" s="1"/>
  <c r="I14" i="43" l="1"/>
  <c r="I17" i="43" s="1"/>
  <c r="I19" i="43" s="1"/>
  <c r="J19" i="43"/>
  <c r="I7" i="43"/>
  <c r="I9" i="43" s="1"/>
  <c r="J9" i="43"/>
  <c r="I18" i="42" l="1"/>
  <c r="C16" i="42"/>
  <c r="B16" i="42"/>
  <c r="D15" i="42"/>
  <c r="D14" i="42"/>
  <c r="D16" i="42" s="1"/>
  <c r="I8" i="42"/>
  <c r="C6" i="42"/>
  <c r="B6" i="42"/>
  <c r="D5" i="42"/>
  <c r="D4" i="42"/>
  <c r="G5" i="42" l="1"/>
  <c r="J5" i="42" s="1"/>
  <c r="F15" i="42"/>
  <c r="I15" i="42" s="1"/>
  <c r="D6" i="42"/>
  <c r="F4" i="42" s="1"/>
  <c r="G15" i="42"/>
  <c r="J15" i="42" s="1"/>
  <c r="F14" i="42"/>
  <c r="G14" i="42"/>
  <c r="J14" i="42" s="1"/>
  <c r="I4" i="42" l="1"/>
  <c r="J19" i="42"/>
  <c r="I14" i="42"/>
  <c r="I17" i="42" s="1"/>
  <c r="I19" i="42" s="1"/>
  <c r="F5" i="42"/>
  <c r="I5" i="42" s="1"/>
  <c r="G4" i="42"/>
  <c r="J4" i="42" s="1"/>
  <c r="J9" i="42" l="1"/>
  <c r="I7" i="42"/>
  <c r="I9" i="42" s="1"/>
  <c r="I18" i="41"/>
  <c r="C16" i="41"/>
  <c r="B16" i="41"/>
  <c r="D15" i="41"/>
  <c r="D14" i="41"/>
  <c r="I8" i="41"/>
  <c r="C6" i="41"/>
  <c r="B6" i="41"/>
  <c r="D5" i="41"/>
  <c r="D4" i="41"/>
  <c r="D16" i="41" l="1"/>
  <c r="G15" i="41" s="1"/>
  <c r="J15" i="41" s="1"/>
  <c r="D6" i="41"/>
  <c r="G5" i="41" s="1"/>
  <c r="J5" i="41" s="1"/>
  <c r="F14" i="41" l="1"/>
  <c r="G14" i="41"/>
  <c r="J14" i="41" s="1"/>
  <c r="I14" i="41"/>
  <c r="F15" i="41"/>
  <c r="I15" i="41" s="1"/>
  <c r="F5" i="41"/>
  <c r="I5" i="41" s="1"/>
  <c r="F4" i="41"/>
  <c r="J9" i="41" s="1"/>
  <c r="G4" i="41"/>
  <c r="J4" i="41" s="1"/>
  <c r="J19" i="41" l="1"/>
  <c r="I17" i="41"/>
  <c r="I19" i="41" s="1"/>
  <c r="I4" i="41"/>
  <c r="I7" i="41"/>
  <c r="I9" i="41" s="1"/>
</calcChain>
</file>

<file path=xl/sharedStrings.xml><?xml version="1.0" encoding="utf-8"?>
<sst xmlns="http://schemas.openxmlformats.org/spreadsheetml/2006/main" count="4377" uniqueCount="37">
  <si>
    <t>Male</t>
  </si>
  <si>
    <t>Female</t>
  </si>
  <si>
    <t>Local</t>
  </si>
  <si>
    <t>Non-Local</t>
  </si>
  <si>
    <t>Adult</t>
  </si>
  <si>
    <t>Nonadult</t>
  </si>
  <si>
    <t>Observed (O)</t>
  </si>
  <si>
    <t>Expected (E) (Row Total * Column Total) / Overall Total</t>
  </si>
  <si>
    <t>(O-E)²/E</t>
  </si>
  <si>
    <t>Total</t>
  </si>
  <si>
    <t>Values</t>
  </si>
  <si>
    <t>χ²</t>
  </si>
  <si>
    <t>Degrees of Freedon</t>
  </si>
  <si>
    <t>p Value</t>
  </si>
  <si>
    <t>Sr &amp; O Biological Sex</t>
  </si>
  <si>
    <t>Sr &amp; O Age</t>
  </si>
  <si>
    <t>F-Test Two-Sample for Variances</t>
  </si>
  <si>
    <t>Carbon</t>
  </si>
  <si>
    <t>Mean</t>
  </si>
  <si>
    <t>Variance</t>
  </si>
  <si>
    <t>Observations</t>
  </si>
  <si>
    <t>df</t>
  </si>
  <si>
    <t>F</t>
  </si>
  <si>
    <t>P(F&lt;=f) one-tail</t>
  </si>
  <si>
    <t>F Critical one-tail</t>
  </si>
  <si>
    <t>Nitrogen</t>
  </si>
  <si>
    <t>Congenital</t>
  </si>
  <si>
    <t>With</t>
  </si>
  <si>
    <t>Without</t>
  </si>
  <si>
    <t>Dental Disease</t>
  </si>
  <si>
    <t>DEH</t>
  </si>
  <si>
    <t>Infectious Disease</t>
  </si>
  <si>
    <t>Joint Disease</t>
  </si>
  <si>
    <t>Metabolic Disease</t>
  </si>
  <si>
    <t>Neoplastic Disease</t>
  </si>
  <si>
    <t>Trauma</t>
  </si>
  <si>
    <t>Violent Trauma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</si>
</sst>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"/>
    <numFmt numFmtId="166" formatCode="0.000000000"/>
    <numFmt numFmtId="167" formatCode="0.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4"/>
      <color theme="0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2" borderId="1">
      <alignment horizontal="center" vertical="center" wrapText="1"/>
    </xf>
  </cellStyleXfs>
  <cellXfs count="31">
    <xf numFmtId="0" fontId="0" fillId="0" borderId="0" xfId="0"/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9" fontId="6" fillId="5" borderId="1" xfId="0" applyNumberFormat="1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7" fillId="0" borderId="0" xfId="0" applyFont="1"/>
    <xf numFmtId="0" fontId="8" fillId="0" borderId="2" xfId="0" applyFont="1" applyBorder="1" applyAlignment="1">
      <alignment horizontal="center"/>
    </xf>
    <xf numFmtId="0" fontId="0" fillId="0" borderId="3" xfId="0" applyBorder="1"/>
    <xf numFmtId="0" fontId="4" fillId="5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center" vertical="center"/>
    </xf>
    <xf numFmtId="167" fontId="6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9" fontId="6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64" fontId="6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7" fontId="6" fillId="4" borderId="0" xfId="0" applyNumberFormat="1" applyFont="1" applyFill="1" applyBorder="1" applyAlignment="1">
      <alignment horizontal="center" vertical="center"/>
    </xf>
    <xf numFmtId="166" fontId="6" fillId="4" borderId="0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</cellXfs>
  <cellStyles count="2">
    <cellStyle name="Normal" xfId="0" builtinId="0"/>
    <cellStyle name="Style 1" xfId="1" xr:uid="{9A9206E7-EE54-474D-A2AB-A33171B7B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31E14-FA6D-4455-AA6C-819EED9D8F2C}">
  <dimension ref="A1:U81"/>
  <sheetViews>
    <sheetView tabSelected="1" zoomScale="60" zoomScaleNormal="60" workbookViewId="0">
      <selection sqref="A1:J1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14" t="s">
        <v>26</v>
      </c>
      <c r="B1" s="14"/>
      <c r="C1" s="14"/>
      <c r="D1" s="14"/>
      <c r="E1" s="14"/>
      <c r="F1" s="14"/>
      <c r="G1" s="14"/>
      <c r="H1" s="14"/>
      <c r="I1" s="14"/>
      <c r="J1" s="14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15" t="s">
        <v>6</v>
      </c>
      <c r="B2" s="15"/>
      <c r="C2" s="15"/>
      <c r="D2" s="15"/>
      <c r="E2" s="15" t="s">
        <v>7</v>
      </c>
      <c r="F2" s="15"/>
      <c r="G2" s="15"/>
      <c r="H2" s="15" t="s">
        <v>8</v>
      </c>
      <c r="I2" s="15"/>
      <c r="J2" s="15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5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5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11</v>
      </c>
      <c r="C4" s="7">
        <v>329</v>
      </c>
      <c r="D4" s="7">
        <f>SUM(B4:C4)</f>
        <v>340</v>
      </c>
      <c r="E4" s="5" t="s">
        <v>0</v>
      </c>
      <c r="F4" s="8">
        <f>(D4*B6)/D6</f>
        <v>11.888111888111888</v>
      </c>
      <c r="G4" s="8">
        <f>(D4*C6)/D6</f>
        <v>328.11188811188811</v>
      </c>
      <c r="H4" s="5" t="s">
        <v>0</v>
      </c>
      <c r="I4" s="8">
        <f>(B4-F4)^2/F4</f>
        <v>6.6347182229535201E-2</v>
      </c>
      <c r="J4" s="8">
        <f>(C4-G4)^2/G4</f>
        <v>2.4038834141136231E-3</v>
      </c>
      <c r="L4" s="4" t="s">
        <v>4</v>
      </c>
      <c r="M4" s="7">
        <v>30</v>
      </c>
      <c r="N4" s="7">
        <v>1261</v>
      </c>
      <c r="O4" s="7">
        <f>SUM(M4:N4)</f>
        <v>1291</v>
      </c>
      <c r="P4" s="4" t="s">
        <v>4</v>
      </c>
      <c r="Q4" s="8">
        <f>(O4*M6)/O6</f>
        <v>28.356314826113483</v>
      </c>
      <c r="R4" s="8">
        <f>(O4*N6)/O6</f>
        <v>1262.6436851738865</v>
      </c>
      <c r="S4" s="4" t="s">
        <v>4</v>
      </c>
      <c r="T4" s="8">
        <f>(M4-Q4)^2/Q4</f>
        <v>9.5276871039897598E-2</v>
      </c>
      <c r="U4" s="8">
        <f>(N4-R4)^2/R4</f>
        <v>2.1397176278455041E-3</v>
      </c>
    </row>
    <row r="5" spans="1:21" ht="40.049999999999997" customHeight="1" x14ac:dyDescent="0.3">
      <c r="A5" s="4" t="s">
        <v>1</v>
      </c>
      <c r="B5" s="7">
        <v>9</v>
      </c>
      <c r="C5" s="7">
        <v>223</v>
      </c>
      <c r="D5" s="7">
        <f>SUM(B5:C5)</f>
        <v>232</v>
      </c>
      <c r="E5" s="5" t="s">
        <v>1</v>
      </c>
      <c r="F5" s="8">
        <f>(D5*B6)/D6</f>
        <v>8.1118881118881117</v>
      </c>
      <c r="G5" s="8">
        <f>(D5*C6)/D6</f>
        <v>223.88811188811189</v>
      </c>
      <c r="H5" s="5" t="s">
        <v>1</v>
      </c>
      <c r="I5" s="8">
        <f>(B5-F5)^2/F5</f>
        <v>9.7232939474318839E-2</v>
      </c>
      <c r="J5" s="8">
        <f>(C5-G5)^2/G5</f>
        <v>3.5229325896492755E-3</v>
      </c>
      <c r="L5" s="4" t="s">
        <v>5</v>
      </c>
      <c r="M5" s="7">
        <v>6</v>
      </c>
      <c r="N5" s="7">
        <v>342</v>
      </c>
      <c r="O5" s="7">
        <f>SUM(M5:N5)</f>
        <v>348</v>
      </c>
      <c r="P5" s="4" t="s">
        <v>5</v>
      </c>
      <c r="Q5" s="8">
        <f>(O5*M6)/O6</f>
        <v>7.6436851738865164</v>
      </c>
      <c r="R5" s="8">
        <f>(O5*N6)/O6</f>
        <v>340.35631482611348</v>
      </c>
      <c r="S5" s="4" t="s">
        <v>5</v>
      </c>
      <c r="T5" s="8">
        <f>(M5-Q5)^2/Q5</f>
        <v>0.35345528882904498</v>
      </c>
      <c r="U5" s="8">
        <f>(N5-R5)^2/R5</f>
        <v>7.9378605101969694E-3</v>
      </c>
    </row>
    <row r="6" spans="1:21" ht="40.049999999999997" customHeight="1" x14ac:dyDescent="0.3">
      <c r="A6" s="4" t="s">
        <v>9</v>
      </c>
      <c r="B6" s="7">
        <f>SUM(B4:B5)</f>
        <v>20</v>
      </c>
      <c r="C6" s="7">
        <f>SUM(C4:C5)</f>
        <v>552</v>
      </c>
      <c r="D6" s="7">
        <f>SUM(D4:D5)</f>
        <v>572</v>
      </c>
      <c r="H6" s="15" t="s">
        <v>10</v>
      </c>
      <c r="I6" s="15"/>
      <c r="J6" s="10"/>
      <c r="L6" s="4" t="s">
        <v>9</v>
      </c>
      <c r="M6" s="7">
        <f>SUM(M4:M5)</f>
        <v>36</v>
      </c>
      <c r="N6" s="7">
        <f>SUM(N4:N5)</f>
        <v>1603</v>
      </c>
      <c r="O6" s="7">
        <f>SUM(O4:O5)</f>
        <v>1639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>
        <f>SUM(I4:J5)</f>
        <v>0.16950693770761696</v>
      </c>
      <c r="S7" s="7" t="s">
        <v>11</v>
      </c>
      <c r="T7" s="8">
        <f>SUM(T4:U5)</f>
        <v>0.45880973800698505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>
        <f>_xlfn.CHISQ.DIST.RT(I7,I8)</f>
        <v>0.68055037993916023</v>
      </c>
      <c r="J9" s="9">
        <f>_xlfn.CHISQ.TEST(B4:C5,F4:G5)</f>
        <v>0.68055037993916023</v>
      </c>
      <c r="S9" s="7" t="s">
        <v>13</v>
      </c>
      <c r="T9" s="8">
        <f>_xlfn.CHISQ.DIST.RT(T7,T8)</f>
        <v>0.49818076962947255</v>
      </c>
      <c r="U9" s="9">
        <f>_xlfn.CHISQ.TEST(M4:N5,Q4:R5)</f>
        <v>0.49818076962947255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64</v>
      </c>
      <c r="C13" s="7">
        <v>276</v>
      </c>
      <c r="D13" s="7">
        <f>SUM(B13:C13)</f>
        <v>340</v>
      </c>
      <c r="E13" s="5" t="s">
        <v>0</v>
      </c>
      <c r="F13" s="8">
        <f>(D13*B15)/D15</f>
        <v>60.034965034965033</v>
      </c>
      <c r="G13" s="8">
        <f>(D13*C15)/D15</f>
        <v>279.96503496503499</v>
      </c>
      <c r="H13" s="5" t="s">
        <v>0</v>
      </c>
      <c r="I13" s="8">
        <f>(B13-F13)^2/F13</f>
        <v>0.26187243158705031</v>
      </c>
      <c r="J13" s="8">
        <f>(C13-G13)^2/G13</f>
        <v>5.6155234798922218E-2</v>
      </c>
      <c r="L13" s="4" t="s">
        <v>4</v>
      </c>
      <c r="M13" s="7">
        <v>139</v>
      </c>
      <c r="N13" s="7">
        <v>1152</v>
      </c>
      <c r="O13" s="7">
        <f>SUM(M13:N13)</f>
        <v>1291</v>
      </c>
      <c r="P13" s="4" t="s">
        <v>4</v>
      </c>
      <c r="Q13" s="8">
        <f>(O13*M15)/O15</f>
        <v>118.15131177547285</v>
      </c>
      <c r="R13" s="8">
        <f>(O13*N15)/O15</f>
        <v>1172.8486882245272</v>
      </c>
      <c r="S13" s="4" t="s">
        <v>4</v>
      </c>
      <c r="T13" s="8">
        <f>(M13-Q13)^2/Q13</f>
        <v>3.6789079541457128</v>
      </c>
      <c r="U13" s="8">
        <f>(N13-R13)^2/R13</f>
        <v>0.37060859175410388</v>
      </c>
    </row>
    <row r="14" spans="1:21" ht="40.049999999999997" customHeight="1" x14ac:dyDescent="0.3">
      <c r="A14" s="4" t="s">
        <v>1</v>
      </c>
      <c r="B14" s="7">
        <v>37</v>
      </c>
      <c r="C14" s="7">
        <v>195</v>
      </c>
      <c r="D14" s="7">
        <f>SUM(B14:C14)</f>
        <v>232</v>
      </c>
      <c r="E14" s="5" t="s">
        <v>1</v>
      </c>
      <c r="F14" s="8">
        <f>(D14*B15)/D15</f>
        <v>40.965034965034967</v>
      </c>
      <c r="G14" s="8">
        <f>(D14*C15)/D15</f>
        <v>191.03496503496504</v>
      </c>
      <c r="H14" s="5" t="s">
        <v>1</v>
      </c>
      <c r="I14" s="8">
        <f>(B14-F14)^2/F14</f>
        <v>0.38377856353274614</v>
      </c>
      <c r="J14" s="8">
        <f>(C14-G14)^2/G14</f>
        <v>8.2296464791522778E-2</v>
      </c>
      <c r="L14" s="4" t="s">
        <v>5</v>
      </c>
      <c r="M14" s="7">
        <v>11</v>
      </c>
      <c r="N14" s="7">
        <v>337</v>
      </c>
      <c r="O14" s="7">
        <f>SUM(M14:N14)</f>
        <v>348</v>
      </c>
      <c r="P14" s="4" t="s">
        <v>5</v>
      </c>
      <c r="Q14" s="8">
        <f>(O14*M15)/O15</f>
        <v>31.848688224527152</v>
      </c>
      <c r="R14" s="8">
        <f>(O14*N15)/O15</f>
        <v>316.15131177547283</v>
      </c>
      <c r="S14" s="4" t="s">
        <v>5</v>
      </c>
      <c r="T14" s="8">
        <f>(M14-Q14)^2/Q14</f>
        <v>13.647902783914125</v>
      </c>
      <c r="U14" s="8">
        <f>(N14-R14)^2/R14</f>
        <v>1.3748726780303033</v>
      </c>
    </row>
    <row r="15" spans="1:21" ht="40.049999999999997" customHeight="1" x14ac:dyDescent="0.3">
      <c r="A15" s="4" t="s">
        <v>9</v>
      </c>
      <c r="B15" s="7">
        <f>SUM(B13:B14)</f>
        <v>101</v>
      </c>
      <c r="C15" s="7">
        <f>SUM(C13:C14)</f>
        <v>471</v>
      </c>
      <c r="D15" s="7">
        <f>SUM(D13:D14)</f>
        <v>572</v>
      </c>
      <c r="H15" s="15" t="s">
        <v>10</v>
      </c>
      <c r="I15" s="15"/>
      <c r="J15" s="10"/>
      <c r="L15" s="4" t="s">
        <v>9</v>
      </c>
      <c r="M15" s="7">
        <f>SUM(M13:M14)</f>
        <v>150</v>
      </c>
      <c r="N15" s="7">
        <f>SUM(N13:N14)</f>
        <v>1489</v>
      </c>
      <c r="O15" s="7">
        <f>SUM(O13:O14)</f>
        <v>1639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0.78410269471024141</v>
      </c>
      <c r="S16" s="7" t="s">
        <v>11</v>
      </c>
      <c r="T16" s="8">
        <f>SUM(T13:U14)</f>
        <v>19.072292007844243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0.37588931950129195</v>
      </c>
      <c r="J18" s="9">
        <f>_xlfn.CHISQ.TEST(B13:C14,F13:G14)</f>
        <v>0.37588931950129195</v>
      </c>
      <c r="S18" s="7" t="s">
        <v>13</v>
      </c>
      <c r="T18" s="16">
        <f>_xlfn.CHISQ.DIST.RT(T16,T17)</f>
        <v>1.2585896495050591E-5</v>
      </c>
      <c r="U18" s="9">
        <f>_xlfn.CHISQ.TEST(M13:N14,Q13:R14)</f>
        <v>1.2585896495050591E-5</v>
      </c>
    </row>
    <row r="19" spans="1:21" ht="40.049999999999997" customHeight="1" x14ac:dyDescent="0.3">
      <c r="A19" s="14" t="s">
        <v>30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15</v>
      </c>
      <c r="C22" s="7">
        <f>340-B22</f>
        <v>325</v>
      </c>
      <c r="D22" s="7">
        <f>SUM(B22:C22)</f>
        <v>340</v>
      </c>
      <c r="E22" s="5" t="s">
        <v>0</v>
      </c>
      <c r="F22" s="8">
        <f>(D22*B24)/D24</f>
        <v>13.076923076923077</v>
      </c>
      <c r="G22" s="8">
        <f>(D22*C24)/D24</f>
        <v>326.92307692307691</v>
      </c>
      <c r="H22" s="5" t="s">
        <v>0</v>
      </c>
      <c r="I22" s="8">
        <f>(B22-F22)^2/F22</f>
        <v>0.28280542986425344</v>
      </c>
      <c r="J22" s="8">
        <f>(C22-G22)^2/G22</f>
        <v>1.1312217194569931E-2</v>
      </c>
      <c r="L22" s="4" t="s">
        <v>4</v>
      </c>
      <c r="M22" s="7">
        <v>38</v>
      </c>
      <c r="N22" s="7">
        <v>1253</v>
      </c>
      <c r="O22" s="7">
        <f>SUM(M22:N22)</f>
        <v>1291</v>
      </c>
      <c r="P22" s="4" t="s">
        <v>4</v>
      </c>
      <c r="Q22" s="8">
        <f>(O22*M24)/O24</f>
        <v>40.171446003660769</v>
      </c>
      <c r="R22" s="8">
        <f>(O22*N24)/O24</f>
        <v>1250.8285539963392</v>
      </c>
      <c r="S22" s="4" t="s">
        <v>4</v>
      </c>
      <c r="T22" s="8">
        <f>(M22-Q22)^2/Q22</f>
        <v>0.11737635101272274</v>
      </c>
      <c r="U22" s="8">
        <f>(N22-R22)^2/R22</f>
        <v>3.7696435148922534E-3</v>
      </c>
    </row>
    <row r="23" spans="1:21" ht="40.049999999999997" customHeight="1" x14ac:dyDescent="0.3">
      <c r="A23" s="4" t="s">
        <v>1</v>
      </c>
      <c r="B23" s="7">
        <v>7</v>
      </c>
      <c r="C23" s="7">
        <f>232-B23</f>
        <v>225</v>
      </c>
      <c r="D23" s="7">
        <f>SUM(B23:C23)</f>
        <v>232</v>
      </c>
      <c r="E23" s="5" t="s">
        <v>1</v>
      </c>
      <c r="F23" s="8">
        <f>(D23*B24)/D24</f>
        <v>8.9230769230769234</v>
      </c>
      <c r="G23" s="8">
        <f>(D23*C24)/D24</f>
        <v>223.07692307692307</v>
      </c>
      <c r="H23" s="5" t="s">
        <v>1</v>
      </c>
      <c r="I23" s="8">
        <f>(B23-F23)^2/F23</f>
        <v>0.41445623342175075</v>
      </c>
      <c r="J23" s="8">
        <f>(C23-G23)^2/G23</f>
        <v>1.6578249336870216E-2</v>
      </c>
      <c r="L23" s="4" t="s">
        <v>5</v>
      </c>
      <c r="M23" s="7">
        <v>13</v>
      </c>
      <c r="N23" s="7">
        <v>335</v>
      </c>
      <c r="O23" s="7">
        <f>SUM(M23:N23)</f>
        <v>348</v>
      </c>
      <c r="P23" s="4" t="s">
        <v>5</v>
      </c>
      <c r="Q23" s="8">
        <f>(O23*M24)/O24</f>
        <v>10.828553996339231</v>
      </c>
      <c r="R23" s="8">
        <f>(O23*N24)/O24</f>
        <v>337.17144600366078</v>
      </c>
      <c r="S23" s="4" t="s">
        <v>5</v>
      </c>
      <c r="T23" s="8">
        <f>(M23-Q23)^2/Q23</f>
        <v>0.43543927918800307</v>
      </c>
      <c r="U23" s="8">
        <f>(N23-R23)^2/R23</f>
        <v>1.3984510855534192E-2</v>
      </c>
    </row>
    <row r="24" spans="1:21" ht="40.049999999999997" customHeight="1" x14ac:dyDescent="0.3">
      <c r="A24" s="4" t="s">
        <v>9</v>
      </c>
      <c r="B24" s="7">
        <f>SUM(B22:B23)</f>
        <v>22</v>
      </c>
      <c r="C24" s="7">
        <f>SUM(C22:C23)</f>
        <v>550</v>
      </c>
      <c r="D24" s="7">
        <f>SUM(D22:D23)</f>
        <v>572</v>
      </c>
      <c r="H24" s="15" t="s">
        <v>10</v>
      </c>
      <c r="I24" s="15"/>
      <c r="J24" s="10"/>
      <c r="L24" s="4" t="s">
        <v>9</v>
      </c>
      <c r="M24" s="7">
        <f>SUM(M22:M23)</f>
        <v>51</v>
      </c>
      <c r="N24" s="7">
        <f>SUM(N22:N23)</f>
        <v>1588</v>
      </c>
      <c r="O24" s="7">
        <f>SUM(O22:O23)</f>
        <v>1639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0.72515212981744437</v>
      </c>
      <c r="S25" s="7" t="s">
        <v>11</v>
      </c>
      <c r="T25" s="8">
        <f>SUM(T22:U23)</f>
        <v>0.57056978457115226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0.39445909958119579</v>
      </c>
      <c r="J27" s="9">
        <f>_xlfn.CHISQ.TEST(B22:C23,F22:G23)</f>
        <v>0.39445909958119579</v>
      </c>
      <c r="S27" s="7" t="s">
        <v>13</v>
      </c>
      <c r="T27" s="8">
        <f>_xlfn.CHISQ.DIST.RT(T25,T26)</f>
        <v>0.45003258798531354</v>
      </c>
      <c r="U27" s="9">
        <f>_xlfn.CHISQ.TEST(M22:N23,Q22:R23)</f>
        <v>0.45003258798531354</v>
      </c>
    </row>
    <row r="28" spans="1:21" ht="40.049999999999997" customHeight="1" x14ac:dyDescent="0.3">
      <c r="A28" s="14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31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18</v>
      </c>
      <c r="C31" s="7">
        <f>340-B31</f>
        <v>322</v>
      </c>
      <c r="D31" s="7">
        <f>SUM(B31:C31)</f>
        <v>340</v>
      </c>
      <c r="E31" s="5" t="s">
        <v>0</v>
      </c>
      <c r="F31" s="8">
        <f>(D31*B33)/D33</f>
        <v>16.643356643356643</v>
      </c>
      <c r="G31" s="8">
        <f>(D31*C33)/D33</f>
        <v>323.35664335664336</v>
      </c>
      <c r="H31" s="5" t="s">
        <v>0</v>
      </c>
      <c r="I31" s="8">
        <f>(B31-F31)^2/F31</f>
        <v>0.11058353411294589</v>
      </c>
      <c r="J31" s="8">
        <f>(C31-G31)^2/G31</f>
        <v>5.6917995499310677E-3</v>
      </c>
      <c r="L31" s="4" t="s">
        <v>4</v>
      </c>
      <c r="M31" s="7">
        <v>62</v>
      </c>
      <c r="N31" s="7">
        <f>1291-62</f>
        <v>1229</v>
      </c>
      <c r="O31" s="7">
        <f>SUM(M31:N31)</f>
        <v>1291</v>
      </c>
      <c r="P31" s="4" t="s">
        <v>4</v>
      </c>
      <c r="Q31" s="8">
        <f>(O31*M33)/O33</f>
        <v>51.986577181208055</v>
      </c>
      <c r="R31" s="8">
        <f>(O31*N33)/O33</f>
        <v>1239.0134228187919</v>
      </c>
      <c r="S31" s="4" t="s">
        <v>4</v>
      </c>
      <c r="T31" s="8">
        <f>(M31-Q31)^2/Q31</f>
        <v>1.9287408786002553</v>
      </c>
      <c r="U31" s="8">
        <f>(N31-R31)^2/R31</f>
        <v>8.092619071049989E-2</v>
      </c>
    </row>
    <row r="32" spans="1:21" ht="40.049999999999997" customHeight="1" x14ac:dyDescent="0.3">
      <c r="A32" s="4" t="s">
        <v>1</v>
      </c>
      <c r="B32" s="7">
        <v>10</v>
      </c>
      <c r="C32" s="7">
        <f>232-B32</f>
        <v>222</v>
      </c>
      <c r="D32" s="7">
        <f>SUM(B32:C32)</f>
        <v>232</v>
      </c>
      <c r="E32" s="5" t="s">
        <v>1</v>
      </c>
      <c r="F32" s="8">
        <f>(D32*B33)/D33</f>
        <v>11.356643356643357</v>
      </c>
      <c r="G32" s="8">
        <f>(D32*C33)/D33</f>
        <v>220.64335664335664</v>
      </c>
      <c r="H32" s="5" t="s">
        <v>1</v>
      </c>
      <c r="I32" s="8">
        <f>(B32-F32)^2/F32</f>
        <v>0.16206207585517932</v>
      </c>
      <c r="J32" s="8">
        <f>(C32-G32)^2/G32</f>
        <v>8.3414303748989786E-3</v>
      </c>
      <c r="L32" s="4" t="s">
        <v>5</v>
      </c>
      <c r="M32" s="7">
        <v>4</v>
      </c>
      <c r="N32" s="7">
        <f>348-4</f>
        <v>344</v>
      </c>
      <c r="O32" s="7">
        <f>SUM(M32:N32)</f>
        <v>348</v>
      </c>
      <c r="P32" s="4" t="s">
        <v>5</v>
      </c>
      <c r="Q32" s="8">
        <f>(O32*M33)/O33</f>
        <v>14.013422818791947</v>
      </c>
      <c r="R32" s="8">
        <f>(O32*N33)/O33</f>
        <v>333.98657718120808</v>
      </c>
      <c r="S32" s="4" t="s">
        <v>5</v>
      </c>
      <c r="T32" s="8">
        <f>(M32-Q32)^2/Q32</f>
        <v>7.1551852708992261</v>
      </c>
      <c r="U32" s="8">
        <f>(N32-R32)^2/R32</f>
        <v>0.30021756381395215</v>
      </c>
    </row>
    <row r="33" spans="1:21" ht="40.049999999999997" customHeight="1" x14ac:dyDescent="0.3">
      <c r="A33" s="4" t="s">
        <v>9</v>
      </c>
      <c r="B33" s="7">
        <f>SUM(B31:B32)</f>
        <v>28</v>
      </c>
      <c r="C33" s="7">
        <f>SUM(C31:C32)</f>
        <v>544</v>
      </c>
      <c r="D33" s="7">
        <f>SUM(D31:D32)</f>
        <v>572</v>
      </c>
      <c r="H33" s="15" t="s">
        <v>10</v>
      </c>
      <c r="I33" s="15"/>
      <c r="J33" s="10"/>
      <c r="L33" s="4" t="s">
        <v>9</v>
      </c>
      <c r="M33" s="7">
        <f>SUM(M31:M32)</f>
        <v>66</v>
      </c>
      <c r="N33" s="7">
        <f>SUM(N31:N32)</f>
        <v>1573</v>
      </c>
      <c r="O33" s="7">
        <f>SUM(O31:O32)</f>
        <v>1639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0.28667883989295528</v>
      </c>
      <c r="S34" s="7" t="s">
        <v>11</v>
      </c>
      <c r="T34" s="8">
        <f>SUM(T31:U32)</f>
        <v>9.4650699040239328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0.59235671081890373</v>
      </c>
      <c r="J36" s="9">
        <f>_xlfn.CHISQ.TEST(B31:C32,F31:G32)</f>
        <v>0.59235671081890373</v>
      </c>
      <c r="S36" s="7" t="s">
        <v>13</v>
      </c>
      <c r="T36" s="8">
        <f>_xlfn.CHISQ.DIST.RT(T34,T35)</f>
        <v>2.0942145278206241E-3</v>
      </c>
      <c r="U36" s="9">
        <f>_xlfn.CHISQ.TEST(M31:N32,Q31:R32)</f>
        <v>2.0942145278206241E-3</v>
      </c>
    </row>
    <row r="37" spans="1:21" ht="40.049999999999997" customHeight="1" x14ac:dyDescent="0.3">
      <c r="A37" s="14" t="s">
        <v>32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32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76</v>
      </c>
      <c r="C40" s="7">
        <f>340-B40</f>
        <v>264</v>
      </c>
      <c r="D40" s="7">
        <f>SUM(B40:C40)</f>
        <v>340</v>
      </c>
      <c r="E40" s="5" t="s">
        <v>0</v>
      </c>
      <c r="F40" s="8">
        <f>(D40*B42)/D42</f>
        <v>67.76223776223776</v>
      </c>
      <c r="G40" s="8">
        <f>(D40*C42)/D42</f>
        <v>272.23776223776224</v>
      </c>
      <c r="H40" s="5" t="s">
        <v>0</v>
      </c>
      <c r="I40" s="8">
        <f>(B40-F40)^2/F40</f>
        <v>1.0014534485122728</v>
      </c>
      <c r="J40" s="8">
        <f>(C40-G40)^2/G40</f>
        <v>0.2492700723371159</v>
      </c>
      <c r="L40" s="4" t="s">
        <v>4</v>
      </c>
      <c r="M40" s="7">
        <v>209</v>
      </c>
      <c r="N40" s="7">
        <f>1291-209</f>
        <v>1082</v>
      </c>
      <c r="O40" s="7">
        <f>SUM(M40:N40)</f>
        <v>1291</v>
      </c>
      <c r="P40" s="4" t="s">
        <v>4</v>
      </c>
      <c r="Q40" s="8">
        <f>(O40*M42)/O42</f>
        <v>175.6516168395363</v>
      </c>
      <c r="R40" s="8">
        <f>(O40*N42)/O42</f>
        <v>1115.3483831604638</v>
      </c>
      <c r="S40" s="4" t="s">
        <v>4</v>
      </c>
      <c r="T40" s="8">
        <f>(M40-Q40)^2/Q40</f>
        <v>6.3313659129767821</v>
      </c>
      <c r="U40" s="8">
        <f>(N40-R40)^2/R40</f>
        <v>0.99710070522162941</v>
      </c>
    </row>
    <row r="41" spans="1:21" ht="40.049999999999997" customHeight="1" x14ac:dyDescent="0.3">
      <c r="A41" s="4" t="s">
        <v>1</v>
      </c>
      <c r="B41" s="7">
        <v>38</v>
      </c>
      <c r="C41" s="7">
        <f>232-B41</f>
        <v>194</v>
      </c>
      <c r="D41" s="7">
        <f>SUM(B41:C41)</f>
        <v>232</v>
      </c>
      <c r="E41" s="5" t="s">
        <v>1</v>
      </c>
      <c r="F41" s="8">
        <f>(D41*B42)/D42</f>
        <v>46.23776223776224</v>
      </c>
      <c r="G41" s="8">
        <f>(D41*C42)/D42</f>
        <v>185.76223776223776</v>
      </c>
      <c r="H41" s="5" t="s">
        <v>1</v>
      </c>
      <c r="I41" s="8">
        <f>(B41-F41)^2/F41</f>
        <v>1.4676472952335029</v>
      </c>
      <c r="J41" s="8">
        <f>(C41-G41)^2/G41</f>
        <v>0.36530958876991126</v>
      </c>
      <c r="L41" s="4" t="s">
        <v>5</v>
      </c>
      <c r="M41" s="7">
        <v>14</v>
      </c>
      <c r="N41" s="7">
        <f>348-14</f>
        <v>334</v>
      </c>
      <c r="O41" s="7">
        <f>SUM(M41:N41)</f>
        <v>348</v>
      </c>
      <c r="P41" s="4" t="s">
        <v>5</v>
      </c>
      <c r="Q41" s="8">
        <f>(O41*M42)/O42</f>
        <v>47.348383160463698</v>
      </c>
      <c r="R41" s="8">
        <f>(O41*N42)/O42</f>
        <v>300.6516168395363</v>
      </c>
      <c r="S41" s="4" t="s">
        <v>5</v>
      </c>
      <c r="T41" s="8">
        <f>(M41-Q41)^2/Q41</f>
        <v>23.487912050727086</v>
      </c>
      <c r="U41" s="8">
        <f>(N41-R41)^2/R41</f>
        <v>3.6990143978193077</v>
      </c>
    </row>
    <row r="42" spans="1:21" ht="40.049999999999997" customHeight="1" x14ac:dyDescent="0.3">
      <c r="A42" s="4" t="s">
        <v>9</v>
      </c>
      <c r="B42" s="7">
        <f>SUM(B40:B41)</f>
        <v>114</v>
      </c>
      <c r="C42" s="7">
        <f>SUM(C40:C41)</f>
        <v>458</v>
      </c>
      <c r="D42" s="7">
        <f>SUM(D40:D41)</f>
        <v>572</v>
      </c>
      <c r="H42" s="15" t="s">
        <v>10</v>
      </c>
      <c r="I42" s="15"/>
      <c r="J42" s="10"/>
      <c r="L42" s="4" t="s">
        <v>9</v>
      </c>
      <c r="M42" s="7">
        <f>SUM(M40:M41)</f>
        <v>223</v>
      </c>
      <c r="N42" s="7">
        <f>SUM(N40:N41)</f>
        <v>1416</v>
      </c>
      <c r="O42" s="7">
        <f>SUM(O40:O41)</f>
        <v>1639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3.083680404852803</v>
      </c>
      <c r="S43" s="7" t="s">
        <v>11</v>
      </c>
      <c r="T43" s="8">
        <f>SUM(T40:U41)</f>
        <v>34.515393066744807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7.9081388106951964E-2</v>
      </c>
      <c r="J45" s="9">
        <f>_xlfn.CHISQ.TEST(B40:C41,F40:G41)</f>
        <v>7.9081388106951964E-2</v>
      </c>
      <c r="S45" s="7" t="s">
        <v>13</v>
      </c>
      <c r="T45" s="17">
        <f>_xlfn.CHISQ.DIST.RT(T43,T44)</f>
        <v>4.2289373547539055E-9</v>
      </c>
      <c r="U45" s="9">
        <f>_xlfn.CHISQ.TEST(M40:N41,Q40:R41)</f>
        <v>4.2289373547539055E-9</v>
      </c>
    </row>
    <row r="46" spans="1:21" ht="40.049999999999997" customHeight="1" x14ac:dyDescent="0.3">
      <c r="A46" s="14" t="s">
        <v>33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33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37</v>
      </c>
      <c r="C49" s="7">
        <f>340-B49</f>
        <v>303</v>
      </c>
      <c r="D49" s="7">
        <f>SUM(B49:C49)</f>
        <v>340</v>
      </c>
      <c r="E49" s="5" t="s">
        <v>0</v>
      </c>
      <c r="F49" s="8">
        <f>(D49*B51)/D51</f>
        <v>43.391608391608393</v>
      </c>
      <c r="G49" s="8">
        <f>(D49*C51)/D51</f>
        <v>296.60839160839163</v>
      </c>
      <c r="H49" s="5" t="s">
        <v>0</v>
      </c>
      <c r="I49" s="8">
        <f>(B49-F49)^2/F49</f>
        <v>0.94148752134247748</v>
      </c>
      <c r="J49" s="8">
        <f>(C49-G49)^2/G49</f>
        <v>0.13773264340280642</v>
      </c>
      <c r="L49" s="4" t="s">
        <v>4</v>
      </c>
      <c r="M49" s="7">
        <v>157</v>
      </c>
      <c r="N49" s="7">
        <f>1291-157</f>
        <v>1134</v>
      </c>
      <c r="O49" s="7">
        <f>SUM(M49:N49)</f>
        <v>1291</v>
      </c>
      <c r="P49" s="4" t="s">
        <v>4</v>
      </c>
      <c r="Q49" s="8">
        <f>(O49*M51)/O51</f>
        <v>169.35021354484442</v>
      </c>
      <c r="R49" s="8">
        <f>(O49*N51)/O51</f>
        <v>1121.6497864551557</v>
      </c>
      <c r="S49" s="4" t="s">
        <v>4</v>
      </c>
      <c r="T49" s="8">
        <f>(M49-Q49)^2/Q49</f>
        <v>0.90066479049858905</v>
      </c>
      <c r="U49" s="8">
        <f>(N49-R49)^2/R49</f>
        <v>0.13598520362162497</v>
      </c>
    </row>
    <row r="50" spans="1:21" ht="40.049999999999997" customHeight="1" x14ac:dyDescent="0.3">
      <c r="A50" s="4" t="s">
        <v>1</v>
      </c>
      <c r="B50" s="7">
        <v>36</v>
      </c>
      <c r="C50" s="7">
        <f>232-B50</f>
        <v>196</v>
      </c>
      <c r="D50" s="7">
        <f>SUM(B50:C50)</f>
        <v>232</v>
      </c>
      <c r="E50" s="5" t="s">
        <v>1</v>
      </c>
      <c r="F50" s="8">
        <f>(D50*B51)/D51</f>
        <v>29.60839160839161</v>
      </c>
      <c r="G50" s="8">
        <f>(D50*C51)/D51</f>
        <v>202.3916083916084</v>
      </c>
      <c r="H50" s="5" t="s">
        <v>1</v>
      </c>
      <c r="I50" s="8">
        <f>(B50-F50)^2/F50</f>
        <v>1.3797661950708708</v>
      </c>
      <c r="J50" s="8">
        <f>(C50-G50)^2/G50</f>
        <v>0.20184956360756293</v>
      </c>
      <c r="L50" s="4" t="s">
        <v>5</v>
      </c>
      <c r="M50" s="7">
        <v>58</v>
      </c>
      <c r="N50" s="7">
        <f>348-58</f>
        <v>290</v>
      </c>
      <c r="O50" s="7">
        <f>SUM(M50:N50)</f>
        <v>348</v>
      </c>
      <c r="P50" s="4" t="s">
        <v>5</v>
      </c>
      <c r="Q50" s="8">
        <f>(O50*M51)/O51</f>
        <v>45.649786455155585</v>
      </c>
      <c r="R50" s="8">
        <f>(O50*N51)/O51</f>
        <v>302.35021354484439</v>
      </c>
      <c r="S50" s="4" t="s">
        <v>5</v>
      </c>
      <c r="T50" s="8">
        <f>(M50-Q50)^2/Q50</f>
        <v>3.3412593233726353</v>
      </c>
      <c r="U50" s="8">
        <f>(N50-R50)^2/R50</f>
        <v>0.50447384446988364</v>
      </c>
    </row>
    <row r="51" spans="1:21" ht="40.049999999999997" customHeight="1" x14ac:dyDescent="0.3">
      <c r="A51" s="4" t="s">
        <v>9</v>
      </c>
      <c r="B51" s="7">
        <f>SUM(B49:B50)</f>
        <v>73</v>
      </c>
      <c r="C51" s="7">
        <f>SUM(C49:C50)</f>
        <v>499</v>
      </c>
      <c r="D51" s="7">
        <f>SUM(D49:D50)</f>
        <v>572</v>
      </c>
      <c r="H51" s="15" t="s">
        <v>10</v>
      </c>
      <c r="I51" s="15"/>
      <c r="J51" s="10"/>
      <c r="L51" s="4" t="s">
        <v>9</v>
      </c>
      <c r="M51" s="7">
        <f>SUM(M49:M50)</f>
        <v>215</v>
      </c>
      <c r="N51" s="7">
        <f>SUM(N49:N50)</f>
        <v>1424</v>
      </c>
      <c r="O51" s="7">
        <f>SUM(O49:O50)</f>
        <v>1639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2.660835923423718</v>
      </c>
      <c r="S52" s="7" t="s">
        <v>11</v>
      </c>
      <c r="T52" s="8">
        <f>SUM(T49:U50)</f>
        <v>4.8823831619627329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0.10284667162908347</v>
      </c>
      <c r="J54" s="9">
        <f>_xlfn.CHISQ.TEST(B49:C50,F49:G50)</f>
        <v>0.10284667162908347</v>
      </c>
      <c r="S54" s="7" t="s">
        <v>13</v>
      </c>
      <c r="T54" s="8">
        <f>_xlfn.CHISQ.DIST.RT(T52,T53)</f>
        <v>2.7132133654453831E-2</v>
      </c>
      <c r="U54" s="9">
        <f>_xlfn.CHISQ.TEST(M49:N50,Q49:R50)</f>
        <v>2.7132133654453831E-2</v>
      </c>
    </row>
    <row r="55" spans="1:21" ht="40.049999999999997" customHeight="1" x14ac:dyDescent="0.3">
      <c r="A55" s="14" t="s">
        <v>34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34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17</v>
      </c>
      <c r="C58" s="7">
        <f>340-B58</f>
        <v>323</v>
      </c>
      <c r="D58" s="7">
        <f>SUM(B58:C58)</f>
        <v>340</v>
      </c>
      <c r="E58" s="5" t="s">
        <v>0</v>
      </c>
      <c r="F58" s="8">
        <f>(D58*B60)/D60</f>
        <v>13.076923076923077</v>
      </c>
      <c r="G58" s="8">
        <f>(D58*C60)/D60</f>
        <v>326.92307692307691</v>
      </c>
      <c r="H58" s="5" t="s">
        <v>0</v>
      </c>
      <c r="I58" s="8">
        <f>(B58-F58)^2/F58</f>
        <v>1.1769230769230772</v>
      </c>
      <c r="J58" s="8">
        <f>(C58-G58)^2/G58</f>
        <v>4.7076923076922655E-2</v>
      </c>
      <c r="L58" s="4" t="s">
        <v>4</v>
      </c>
      <c r="M58" s="7">
        <v>29</v>
      </c>
      <c r="N58" s="7">
        <f>1291-29</f>
        <v>1262</v>
      </c>
      <c r="O58" s="7">
        <f>SUM(M58:N58)</f>
        <v>1291</v>
      </c>
      <c r="P58" s="4" t="s">
        <v>4</v>
      </c>
      <c r="Q58" s="8">
        <f>(O58*M60)/O60</f>
        <v>25.993288590604028</v>
      </c>
      <c r="R58" s="8">
        <f>(O58*N60)/O60</f>
        <v>1265.0067114093961</v>
      </c>
      <c r="S58" s="4" t="s">
        <v>4</v>
      </c>
      <c r="T58" s="8">
        <f>(M58-Q58)^2/Q58</f>
        <v>0.34779414185628588</v>
      </c>
      <c r="U58" s="8">
        <f>(N58-R58)^2/R58</f>
        <v>7.1464549696501987E-3</v>
      </c>
    </row>
    <row r="59" spans="1:21" ht="40.049999999999997" customHeight="1" x14ac:dyDescent="0.3">
      <c r="A59" s="4" t="s">
        <v>1</v>
      </c>
      <c r="B59" s="7">
        <v>5</v>
      </c>
      <c r="C59" s="7">
        <f>232-B59</f>
        <v>227</v>
      </c>
      <c r="D59" s="7">
        <f>SUM(B59:C59)</f>
        <v>232</v>
      </c>
      <c r="E59" s="5" t="s">
        <v>1</v>
      </c>
      <c r="F59" s="8">
        <f>(D59*B60)/D60</f>
        <v>8.9230769230769234</v>
      </c>
      <c r="G59" s="8">
        <f>(D59*C60)/D60</f>
        <v>223.07692307692307</v>
      </c>
      <c r="H59" s="5" t="s">
        <v>1</v>
      </c>
      <c r="I59" s="8">
        <f>(B59-F59)^2/F59</f>
        <v>1.7248010610079578</v>
      </c>
      <c r="J59" s="8">
        <f>(C59-G59)^2/G59</f>
        <v>6.8992042440318688E-2</v>
      </c>
      <c r="L59" s="4" t="s">
        <v>5</v>
      </c>
      <c r="M59" s="7">
        <v>4</v>
      </c>
      <c r="N59" s="7">
        <v>344</v>
      </c>
      <c r="O59" s="7">
        <f>SUM(M59:N59)</f>
        <v>348</v>
      </c>
      <c r="P59" s="4" t="s">
        <v>5</v>
      </c>
      <c r="Q59" s="8">
        <f>(O59*M60)/O60</f>
        <v>7.0067114093959733</v>
      </c>
      <c r="R59" s="8">
        <f>(O59*N60)/O60</f>
        <v>340.99328859060404</v>
      </c>
      <c r="S59" s="4" t="s">
        <v>5</v>
      </c>
      <c r="T59" s="8">
        <f>(M59-Q59)^2/Q59</f>
        <v>1.2902363136105326</v>
      </c>
      <c r="U59" s="8">
        <f>(N59-R59)^2/R59</f>
        <v>2.6511705074188822E-2</v>
      </c>
    </row>
    <row r="60" spans="1:21" ht="40.049999999999997" customHeight="1" x14ac:dyDescent="0.3">
      <c r="A60" s="4" t="s">
        <v>9</v>
      </c>
      <c r="B60" s="7">
        <f>SUM(B58:B59)</f>
        <v>22</v>
      </c>
      <c r="C60" s="7">
        <f>SUM(C58:C59)</f>
        <v>550</v>
      </c>
      <c r="D60" s="7">
        <f>SUM(D58:D59)</f>
        <v>572</v>
      </c>
      <c r="H60" s="15" t="s">
        <v>10</v>
      </c>
      <c r="I60" s="15"/>
      <c r="J60" s="10"/>
      <c r="L60" s="4" t="s">
        <v>9</v>
      </c>
      <c r="M60" s="7">
        <f>SUM(M58:M59)</f>
        <v>33</v>
      </c>
      <c r="N60" s="7">
        <f>SUM(N58:N59)</f>
        <v>1606</v>
      </c>
      <c r="O60" s="7">
        <f>SUM(O58:O59)</f>
        <v>1639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3.0177931034482759</v>
      </c>
      <c r="S61" s="7" t="s">
        <v>11</v>
      </c>
      <c r="T61" s="8">
        <f>SUM(T58:U59)</f>
        <v>1.6716886155106574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8.2355467407827398E-2</v>
      </c>
      <c r="J63" s="9">
        <f>_xlfn.CHISQ.TEST(B58:C59,F58:G59)</f>
        <v>8.2355467407827398E-2</v>
      </c>
      <c r="S63" s="7" t="s">
        <v>13</v>
      </c>
      <c r="T63" s="8">
        <f>_xlfn.CHISQ.DIST.RT(T61,T62)</f>
        <v>0.19603251092949081</v>
      </c>
      <c r="U63" s="9">
        <f>_xlfn.CHISQ.TEST(M58:N59,Q58:R59)</f>
        <v>0.19603251092949081</v>
      </c>
    </row>
    <row r="64" spans="1:21" ht="40.049999999999997" customHeight="1" x14ac:dyDescent="0.3">
      <c r="A64" s="14" t="s">
        <v>35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35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32</v>
      </c>
      <c r="C67" s="7">
        <f>340-B67</f>
        <v>308</v>
      </c>
      <c r="D67" s="7">
        <f>SUM(B67:C67)</f>
        <v>340</v>
      </c>
      <c r="E67" s="5" t="s">
        <v>0</v>
      </c>
      <c r="F67" s="8">
        <f>(D67*B69)/D69</f>
        <v>28.53146853146853</v>
      </c>
      <c r="G67" s="8">
        <f>(D67*C69)/D69</f>
        <v>311.46853146853147</v>
      </c>
      <c r="H67" s="5" t="s">
        <v>0</v>
      </c>
      <c r="I67" s="8">
        <f>(B67-F67)^2/F67</f>
        <v>0.4216646098999044</v>
      </c>
      <c r="J67" s="8">
        <f>(C67-G67)^2/G67</f>
        <v>3.8625765792357582E-2</v>
      </c>
      <c r="L67" s="4" t="s">
        <v>4</v>
      </c>
      <c r="M67" s="7">
        <v>82</v>
      </c>
      <c r="N67" s="7">
        <f>1291-82</f>
        <v>1209</v>
      </c>
      <c r="O67" s="7">
        <f>SUM(M67:N67)</f>
        <v>1291</v>
      </c>
      <c r="P67" s="4" t="s">
        <v>4</v>
      </c>
      <c r="Q67" s="8">
        <f>(O67*M69)/O69</f>
        <v>72.466137888956681</v>
      </c>
      <c r="R67" s="8">
        <f>(O67*N69)/O69</f>
        <v>1218.5338621110434</v>
      </c>
      <c r="S67" s="4" t="s">
        <v>4</v>
      </c>
      <c r="T67" s="8">
        <f>(M67-Q67)^2/Q67</f>
        <v>1.2543034498632919</v>
      </c>
      <c r="U67" s="8">
        <f>(N67-R67)^2/R67</f>
        <v>7.4593353191612519E-2</v>
      </c>
    </row>
    <row r="68" spans="1:21" ht="40.049999999999997" customHeight="1" x14ac:dyDescent="0.3">
      <c r="A68" s="4" t="s">
        <v>1</v>
      </c>
      <c r="B68" s="7">
        <v>16</v>
      </c>
      <c r="C68" s="7">
        <f>232-B68</f>
        <v>216</v>
      </c>
      <c r="D68" s="7">
        <f>SUM(B68:C68)</f>
        <v>232</v>
      </c>
      <c r="E68" s="5" t="s">
        <v>1</v>
      </c>
      <c r="F68" s="8">
        <f>(D68*B69)/D69</f>
        <v>19.46853146853147</v>
      </c>
      <c r="G68" s="8">
        <f>(D68*C69)/D69</f>
        <v>212.53146853146853</v>
      </c>
      <c r="H68" s="5" t="s">
        <v>1</v>
      </c>
      <c r="I68" s="8">
        <f>(B68-F68)^2/F68</f>
        <v>0.61795675588779087</v>
      </c>
      <c r="J68" s="8">
        <f>(C68-G68)^2/G68</f>
        <v>5.6606725730179212E-2</v>
      </c>
      <c r="L68" s="4" t="s">
        <v>5</v>
      </c>
      <c r="M68" s="7">
        <v>10</v>
      </c>
      <c r="N68" s="7">
        <v>338</v>
      </c>
      <c r="O68" s="7">
        <f>SUM(M68:N68)</f>
        <v>348</v>
      </c>
      <c r="P68" s="4" t="s">
        <v>5</v>
      </c>
      <c r="Q68" s="8">
        <f>(O68*M69)/O69</f>
        <v>19.533862111043319</v>
      </c>
      <c r="R68" s="8">
        <f>(O68*N69)/O69</f>
        <v>328.46613788895667</v>
      </c>
      <c r="S68" s="4" t="s">
        <v>5</v>
      </c>
      <c r="T68" s="8">
        <f>(M68-Q68)^2/Q68</f>
        <v>4.6531774533721553</v>
      </c>
      <c r="U68" s="8">
        <f>(N68-R68)^2/R68</f>
        <v>0.27672419244359375</v>
      </c>
    </row>
    <row r="69" spans="1:21" ht="40.049999999999997" customHeight="1" x14ac:dyDescent="0.3">
      <c r="A69" s="4" t="s">
        <v>9</v>
      </c>
      <c r="B69" s="7">
        <f>SUM(B67:B68)</f>
        <v>48</v>
      </c>
      <c r="C69" s="7">
        <f>SUM(C67:C68)</f>
        <v>524</v>
      </c>
      <c r="D69" s="7">
        <f>SUM(D67:D68)</f>
        <v>572</v>
      </c>
      <c r="H69" s="15" t="s">
        <v>10</v>
      </c>
      <c r="I69" s="15"/>
      <c r="J69" s="10"/>
      <c r="L69" s="4" t="s">
        <v>9</v>
      </c>
      <c r="M69" s="7">
        <f>SUM(M67:M68)</f>
        <v>92</v>
      </c>
      <c r="N69" s="7">
        <f>SUM(N67:N68)</f>
        <v>1547</v>
      </c>
      <c r="O69" s="7">
        <f>SUM(O67:O68)</f>
        <v>1639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1.134853857310232</v>
      </c>
      <c r="S70" s="7" t="s">
        <v>11</v>
      </c>
      <c r="T70" s="8">
        <f>SUM(T67:U68)</f>
        <v>6.2587984488706541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0.28674236548644039</v>
      </c>
      <c r="J72" s="9">
        <f>_xlfn.CHISQ.TEST(B67:C68,F67:G68)</f>
        <v>0.28674236548644039</v>
      </c>
      <c r="S72" s="7" t="s">
        <v>13</v>
      </c>
      <c r="T72" s="8">
        <f>_xlfn.CHISQ.DIST.RT(T70,T71)</f>
        <v>1.2357799033654041E-2</v>
      </c>
      <c r="U72" s="9">
        <f>_xlfn.CHISQ.TEST(M67:N68,Q67:R68)</f>
        <v>1.2357799033654041E-2</v>
      </c>
    </row>
    <row r="73" spans="1:21" ht="40.049999999999997" customHeight="1" x14ac:dyDescent="0.3">
      <c r="A73" s="14" t="s">
        <v>36</v>
      </c>
      <c r="B73" s="14"/>
      <c r="C73" s="14"/>
      <c r="D73" s="14"/>
      <c r="E73" s="14"/>
      <c r="F73" s="14"/>
      <c r="G73" s="14"/>
      <c r="H73" s="14"/>
      <c r="I73" s="14"/>
      <c r="J73" s="14"/>
      <c r="L73" s="14" t="s">
        <v>36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40.049999999999997" customHeight="1" x14ac:dyDescent="0.3">
      <c r="A74" s="15" t="s">
        <v>6</v>
      </c>
      <c r="B74" s="15"/>
      <c r="C74" s="15"/>
      <c r="D74" s="15"/>
      <c r="E74" s="15" t="s">
        <v>7</v>
      </c>
      <c r="F74" s="15"/>
      <c r="G74" s="15"/>
      <c r="H74" s="15" t="s">
        <v>8</v>
      </c>
      <c r="I74" s="15"/>
      <c r="J74" s="15"/>
      <c r="L74" s="15" t="s">
        <v>6</v>
      </c>
      <c r="M74" s="15"/>
      <c r="N74" s="15"/>
      <c r="O74" s="15"/>
      <c r="P74" s="15" t="s">
        <v>7</v>
      </c>
      <c r="Q74" s="15"/>
      <c r="R74" s="15"/>
      <c r="S74" s="15" t="s">
        <v>8</v>
      </c>
      <c r="T74" s="15"/>
      <c r="U74" s="15"/>
    </row>
    <row r="75" spans="1:21" ht="40.049999999999997" customHeight="1" x14ac:dyDescent="0.3">
      <c r="A75" s="3"/>
      <c r="B75" s="4" t="s">
        <v>27</v>
      </c>
      <c r="C75" s="5" t="s">
        <v>28</v>
      </c>
      <c r="D75" s="5" t="s">
        <v>9</v>
      </c>
      <c r="E75" s="6"/>
      <c r="F75" s="4" t="s">
        <v>27</v>
      </c>
      <c r="G75" s="5" t="s">
        <v>28</v>
      </c>
      <c r="H75" s="6"/>
      <c r="I75" s="4" t="s">
        <v>27</v>
      </c>
      <c r="J75" s="5" t="s">
        <v>28</v>
      </c>
      <c r="L75" s="3"/>
      <c r="M75" s="4" t="s">
        <v>27</v>
      </c>
      <c r="N75" s="5" t="s">
        <v>28</v>
      </c>
      <c r="O75" s="5" t="s">
        <v>9</v>
      </c>
      <c r="P75" s="6"/>
      <c r="Q75" s="4" t="s">
        <v>27</v>
      </c>
      <c r="R75" s="5" t="s">
        <v>28</v>
      </c>
      <c r="S75" s="6"/>
      <c r="T75" s="4" t="s">
        <v>27</v>
      </c>
      <c r="U75" s="5" t="s">
        <v>28</v>
      </c>
    </row>
    <row r="76" spans="1:21" ht="40.049999999999997" customHeight="1" x14ac:dyDescent="0.3">
      <c r="A76" s="4" t="s">
        <v>0</v>
      </c>
      <c r="B76" s="7">
        <v>17</v>
      </c>
      <c r="C76" s="7">
        <v>323</v>
      </c>
      <c r="D76" s="7">
        <f>SUM(B76:C76)</f>
        <v>340</v>
      </c>
      <c r="E76" s="5" t="s">
        <v>0</v>
      </c>
      <c r="F76" s="8">
        <f>(D76*B78)/D78</f>
        <v>19.615384615384617</v>
      </c>
      <c r="G76" s="8">
        <f>(D76*C78)/D78</f>
        <v>320.38461538461536</v>
      </c>
      <c r="H76" s="5" t="s">
        <v>0</v>
      </c>
      <c r="I76" s="8">
        <f>(B76-F76)^2/F76</f>
        <v>0.34871794871794909</v>
      </c>
      <c r="J76" s="8">
        <f>(C76-G76)^2/G76</f>
        <v>2.1350078492936065E-2</v>
      </c>
      <c r="L76" s="4" t="s">
        <v>4</v>
      </c>
      <c r="M76" s="7">
        <v>36</v>
      </c>
      <c r="N76" s="7">
        <f>1291-36</f>
        <v>1255</v>
      </c>
      <c r="O76" s="7">
        <f>SUM(M76:N76)</f>
        <v>1291</v>
      </c>
      <c r="P76" s="4" t="s">
        <v>4</v>
      </c>
      <c r="Q76" s="8">
        <f>(O76*M78)/O78</f>
        <v>33.0823672971324</v>
      </c>
      <c r="R76" s="8">
        <f>(O76*N78)/O78</f>
        <v>1257.9176327028676</v>
      </c>
      <c r="S76" s="4" t="s">
        <v>4</v>
      </c>
      <c r="T76" s="8">
        <f>(M76-Q76)^2/Q76</f>
        <v>0.2573147354415708</v>
      </c>
      <c r="U76" s="8">
        <f>(N76-R76)^2/R76</f>
        <v>6.7672003059150538E-3</v>
      </c>
    </row>
    <row r="77" spans="1:21" ht="40.049999999999997" customHeight="1" x14ac:dyDescent="0.3">
      <c r="A77" s="4" t="s">
        <v>1</v>
      </c>
      <c r="B77" s="7">
        <v>16</v>
      </c>
      <c r="C77" s="7">
        <v>216</v>
      </c>
      <c r="D77" s="7">
        <f>SUM(B77:C77)</f>
        <v>232</v>
      </c>
      <c r="E77" s="5" t="s">
        <v>1</v>
      </c>
      <c r="F77" s="8">
        <f>(D77*B78)/D78</f>
        <v>13.384615384615385</v>
      </c>
      <c r="G77" s="8">
        <f>(D77*C78)/D78</f>
        <v>218.61538461538461</v>
      </c>
      <c r="H77" s="5" t="s">
        <v>1</v>
      </c>
      <c r="I77" s="8">
        <f>(B77-F77)^2/F77</f>
        <v>0.51105216622457983</v>
      </c>
      <c r="J77" s="8">
        <f>(C77-G77)^2/G77</f>
        <v>3.1288908136198723E-2</v>
      </c>
      <c r="L77" s="4" t="s">
        <v>5</v>
      </c>
      <c r="M77" s="7">
        <v>6</v>
      </c>
      <c r="N77" s="7">
        <v>342</v>
      </c>
      <c r="O77" s="7">
        <f>SUM(M77:N77)</f>
        <v>348</v>
      </c>
      <c r="P77" s="4" t="s">
        <v>5</v>
      </c>
      <c r="Q77" s="8">
        <f>(O77*M78)/O78</f>
        <v>8.9176327028676017</v>
      </c>
      <c r="R77" s="8">
        <f>(O77*N78)/O78</f>
        <v>339.08236729713241</v>
      </c>
      <c r="S77" s="4" t="s">
        <v>5</v>
      </c>
      <c r="T77" s="8">
        <f>(M77-Q77)^2/Q77</f>
        <v>0.95457851567548369</v>
      </c>
      <c r="U77" s="8">
        <f>(N77-R77)^2/R77</f>
        <v>2.5104757456712628E-2</v>
      </c>
    </row>
    <row r="78" spans="1:21" ht="40.049999999999997" customHeight="1" x14ac:dyDescent="0.3">
      <c r="A78" s="4" t="s">
        <v>9</v>
      </c>
      <c r="B78" s="7">
        <f>SUM(B76:B77)</f>
        <v>33</v>
      </c>
      <c r="C78" s="7">
        <f>SUM(C76:C77)</f>
        <v>539</v>
      </c>
      <c r="D78" s="7">
        <f>SUM(D76:D77)</f>
        <v>572</v>
      </c>
      <c r="H78" s="15" t="s">
        <v>10</v>
      </c>
      <c r="I78" s="15"/>
      <c r="J78" s="10"/>
      <c r="L78" s="4" t="s">
        <v>9</v>
      </c>
      <c r="M78" s="7">
        <f>SUM(M76:M77)</f>
        <v>42</v>
      </c>
      <c r="N78" s="7">
        <f>SUM(N76:N77)</f>
        <v>1597</v>
      </c>
      <c r="O78" s="7">
        <f>SUM(O76:O77)</f>
        <v>1639</v>
      </c>
      <c r="S78" s="15" t="s">
        <v>10</v>
      </c>
      <c r="T78" s="15"/>
      <c r="U78" s="10"/>
    </row>
    <row r="79" spans="1:21" ht="40.049999999999997" customHeight="1" x14ac:dyDescent="0.3">
      <c r="H79" s="7" t="s">
        <v>11</v>
      </c>
      <c r="I79" s="8">
        <f>SUM(I76:J77)</f>
        <v>0.91240910157166377</v>
      </c>
      <c r="S79" s="7" t="s">
        <v>11</v>
      </c>
      <c r="T79" s="8">
        <f>SUM(T76:U77)</f>
        <v>1.2437652088796822</v>
      </c>
    </row>
    <row r="80" spans="1:21" ht="40.049999999999997" customHeight="1" x14ac:dyDescent="0.3">
      <c r="H80" s="7" t="s">
        <v>12</v>
      </c>
      <c r="I80" s="7">
        <f>(2-1)*(2-1)</f>
        <v>1</v>
      </c>
      <c r="S80" s="7" t="s">
        <v>12</v>
      </c>
      <c r="T80" s="7">
        <f>(2-1)*(2-1)</f>
        <v>1</v>
      </c>
    </row>
    <row r="81" spans="8:21" ht="40.049999999999997" customHeight="1" x14ac:dyDescent="0.3">
      <c r="H81" s="7" t="s">
        <v>13</v>
      </c>
      <c r="I81" s="8">
        <f>_xlfn.CHISQ.DIST.RT(I79,I80)</f>
        <v>0.33947602021295814</v>
      </c>
      <c r="J81" s="9">
        <f>_xlfn.CHISQ.TEST(B76:C77,F76:G77)</f>
        <v>0.33947602021295814</v>
      </c>
      <c r="S81" s="7" t="s">
        <v>13</v>
      </c>
      <c r="T81" s="8">
        <f>_xlfn.CHISQ.DIST.RT(T79,T80)</f>
        <v>0.26474663824842848</v>
      </c>
      <c r="U81" s="9">
        <f>_xlfn.CHISQ.TEST(M76:N77,Q76:R77)</f>
        <v>0.26474663824842848</v>
      </c>
    </row>
  </sheetData>
  <mergeCells count="90">
    <mergeCell ref="S69:T69"/>
    <mergeCell ref="L73:U73"/>
    <mergeCell ref="L74:O74"/>
    <mergeCell ref="P74:R74"/>
    <mergeCell ref="S74:U74"/>
    <mergeCell ref="S78:T78"/>
    <mergeCell ref="L56:O56"/>
    <mergeCell ref="P56:R56"/>
    <mergeCell ref="S56:U56"/>
    <mergeCell ref="S60:T60"/>
    <mergeCell ref="L64:U64"/>
    <mergeCell ref="L65:O65"/>
    <mergeCell ref="P65:R65"/>
    <mergeCell ref="S65:U65"/>
    <mergeCell ref="L46:U46"/>
    <mergeCell ref="L47:O47"/>
    <mergeCell ref="P47:R47"/>
    <mergeCell ref="S47:U47"/>
    <mergeCell ref="S51:T51"/>
    <mergeCell ref="L55:U55"/>
    <mergeCell ref="S33:T33"/>
    <mergeCell ref="L37:U37"/>
    <mergeCell ref="L38:O38"/>
    <mergeCell ref="P38:R38"/>
    <mergeCell ref="S38:U38"/>
    <mergeCell ref="S42:T42"/>
    <mergeCell ref="L20:O20"/>
    <mergeCell ref="P20:R20"/>
    <mergeCell ref="S20:U20"/>
    <mergeCell ref="S24:T24"/>
    <mergeCell ref="L28:U28"/>
    <mergeCell ref="L29:O29"/>
    <mergeCell ref="P29:R29"/>
    <mergeCell ref="S29:U29"/>
    <mergeCell ref="L10:U10"/>
    <mergeCell ref="L11:O11"/>
    <mergeCell ref="P11:R11"/>
    <mergeCell ref="S11:U11"/>
    <mergeCell ref="S15:T15"/>
    <mergeCell ref="L19:U19"/>
    <mergeCell ref="A73:J73"/>
    <mergeCell ref="A74:D74"/>
    <mergeCell ref="E74:G74"/>
    <mergeCell ref="H74:J74"/>
    <mergeCell ref="H78:I78"/>
    <mergeCell ref="L1:U1"/>
    <mergeCell ref="L2:O2"/>
    <mergeCell ref="P2:R2"/>
    <mergeCell ref="S2:U2"/>
    <mergeCell ref="S6:T6"/>
    <mergeCell ref="H60:I60"/>
    <mergeCell ref="A64:J64"/>
    <mergeCell ref="A65:D65"/>
    <mergeCell ref="E65:G65"/>
    <mergeCell ref="H65:J65"/>
    <mergeCell ref="H69:I69"/>
    <mergeCell ref="A47:D47"/>
    <mergeCell ref="E47:G47"/>
    <mergeCell ref="H47:J47"/>
    <mergeCell ref="H51:I51"/>
    <mergeCell ref="A55:J55"/>
    <mergeCell ref="A56:D56"/>
    <mergeCell ref="E56:G56"/>
    <mergeCell ref="H56:J56"/>
    <mergeCell ref="A37:J37"/>
    <mergeCell ref="A38:D38"/>
    <mergeCell ref="E38:G38"/>
    <mergeCell ref="H38:J38"/>
    <mergeCell ref="H42:I42"/>
    <mergeCell ref="A46:J46"/>
    <mergeCell ref="H24:I24"/>
    <mergeCell ref="A28:J28"/>
    <mergeCell ref="A29:D29"/>
    <mergeCell ref="E29:G29"/>
    <mergeCell ref="H29:J29"/>
    <mergeCell ref="H33:I33"/>
    <mergeCell ref="A11:D11"/>
    <mergeCell ref="E11:G11"/>
    <mergeCell ref="H11:J11"/>
    <mergeCell ref="H15:I15"/>
    <mergeCell ref="A19:J19"/>
    <mergeCell ref="A20:D20"/>
    <mergeCell ref="E20:G20"/>
    <mergeCell ref="H20:J20"/>
    <mergeCell ref="A1:J1"/>
    <mergeCell ref="A2:D2"/>
    <mergeCell ref="E2:G2"/>
    <mergeCell ref="H2:J2"/>
    <mergeCell ref="H6:I6"/>
    <mergeCell ref="A10:J1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AE103-E628-45FD-AF9D-B9B4E7586454}">
  <dimension ref="A1:U81"/>
  <sheetViews>
    <sheetView zoomScale="60" zoomScaleNormal="60" workbookViewId="0">
      <selection activeCell="A2" sqref="A2:D2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30" t="s">
        <v>26</v>
      </c>
      <c r="B1" s="30"/>
      <c r="C1" s="30"/>
      <c r="D1" s="30"/>
      <c r="E1" s="30"/>
      <c r="F1" s="30"/>
      <c r="G1" s="30"/>
      <c r="H1" s="30"/>
      <c r="I1" s="30"/>
      <c r="J1" s="30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27" t="s">
        <v>6</v>
      </c>
      <c r="B2" s="29"/>
      <c r="C2" s="29"/>
      <c r="D2" s="28"/>
      <c r="E2" s="27" t="s">
        <v>7</v>
      </c>
      <c r="F2" s="29"/>
      <c r="G2" s="28"/>
      <c r="H2" s="27" t="s">
        <v>8</v>
      </c>
      <c r="I2" s="29"/>
      <c r="J2" s="28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4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11</v>
      </c>
      <c r="C4" s="7">
        <f t="shared" ref="C4:C6" si="0">D4-B4</f>
        <v>329</v>
      </c>
      <c r="D4" s="7">
        <v>340</v>
      </c>
      <c r="E4" s="5" t="s">
        <v>0</v>
      </c>
      <c r="F4" s="8">
        <f>(D4*B6)/D6</f>
        <v>11.888111888111888</v>
      </c>
      <c r="G4" s="8">
        <f>(D4*C6)/D6</f>
        <v>328.11188811188811</v>
      </c>
      <c r="H4" s="5" t="s">
        <v>0</v>
      </c>
      <c r="I4" s="8">
        <f>(B4-F4)^2/F4</f>
        <v>6.6347182229535201E-2</v>
      </c>
      <c r="J4" s="8">
        <f>(C4-G4)^2/G4</f>
        <v>2.4038834141136231E-3</v>
      </c>
      <c r="L4" s="4" t="s">
        <v>4</v>
      </c>
      <c r="M4" s="7">
        <v>30</v>
      </c>
      <c r="N4" s="7">
        <f t="shared" ref="N4:N6" si="1">O4-M4</f>
        <v>907</v>
      </c>
      <c r="O4" s="7">
        <v>937</v>
      </c>
      <c r="P4" s="4" t="s">
        <v>4</v>
      </c>
      <c r="Q4" s="8">
        <f>(O4*M6)/O6</f>
        <v>26.250583657587548</v>
      </c>
      <c r="R4" s="8">
        <f>(O4*N6)/O6</f>
        <v>910.74941634241247</v>
      </c>
      <c r="S4" s="4" t="s">
        <v>4</v>
      </c>
      <c r="T4" s="8">
        <f>(M4-Q4)^2/Q4</f>
        <v>0.53553563197388832</v>
      </c>
      <c r="U4" s="8">
        <f>(N4-R4)^2/R4</f>
        <v>1.5435774820704721E-2</v>
      </c>
    </row>
    <row r="5" spans="1:21" ht="40.049999999999997" customHeight="1" x14ac:dyDescent="0.3">
      <c r="A5" s="4" t="s">
        <v>1</v>
      </c>
      <c r="B5" s="7">
        <v>9</v>
      </c>
      <c r="C5" s="7">
        <f t="shared" si="0"/>
        <v>223</v>
      </c>
      <c r="D5" s="7">
        <v>232</v>
      </c>
      <c r="E5" s="5" t="s">
        <v>1</v>
      </c>
      <c r="F5" s="8">
        <f>(D5*B6)/D6</f>
        <v>8.1118881118881117</v>
      </c>
      <c r="G5" s="8">
        <f>(D5*C6)/D6</f>
        <v>223.88811188811189</v>
      </c>
      <c r="H5" s="5" t="s">
        <v>1</v>
      </c>
      <c r="I5" s="8">
        <f>(B5-F5)^2/F5</f>
        <v>9.7232939474318839E-2</v>
      </c>
      <c r="J5" s="8">
        <f>(C5-G5)^2/G5</f>
        <v>3.5229325896492755E-3</v>
      </c>
      <c r="L5" s="4" t="s">
        <v>5</v>
      </c>
      <c r="M5" s="7">
        <v>6</v>
      </c>
      <c r="N5" s="7">
        <f t="shared" si="1"/>
        <v>342</v>
      </c>
      <c r="O5" s="7">
        <v>348</v>
      </c>
      <c r="P5" s="4" t="s">
        <v>5</v>
      </c>
      <c r="Q5" s="8">
        <f>(O5*M6)/O6</f>
        <v>9.7494163424124505</v>
      </c>
      <c r="R5" s="8">
        <f>(O5*N6)/O6</f>
        <v>338.25058365758753</v>
      </c>
      <c r="S5" s="4" t="s">
        <v>5</v>
      </c>
      <c r="T5" s="8">
        <f>(M5-Q5)^2/Q5</f>
        <v>1.4419450780446348</v>
      </c>
      <c r="U5" s="8">
        <f>(N5-R5)^2/R5</f>
        <v>4.1561267261495186E-2</v>
      </c>
    </row>
    <row r="6" spans="1:21" ht="40.049999999999997" customHeight="1" x14ac:dyDescent="0.3">
      <c r="A6" s="4" t="s">
        <v>9</v>
      </c>
      <c r="B6" s="7">
        <f>SUM(B4:B5)</f>
        <v>20</v>
      </c>
      <c r="C6" s="7">
        <f t="shared" si="0"/>
        <v>552</v>
      </c>
      <c r="D6" s="7">
        <f>SUM(D4:D5)</f>
        <v>572</v>
      </c>
      <c r="H6" s="27" t="s">
        <v>10</v>
      </c>
      <c r="I6" s="28"/>
      <c r="J6" s="10"/>
      <c r="L6" s="4" t="s">
        <v>9</v>
      </c>
      <c r="M6" s="7">
        <f>SUM(M4:M5)</f>
        <v>36</v>
      </c>
      <c r="N6" s="7">
        <f t="shared" si="1"/>
        <v>1249</v>
      </c>
      <c r="O6" s="7">
        <f>SUM(O4:O5)</f>
        <v>1285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>
        <f>SUM(I4:J5)</f>
        <v>0.16950693770761696</v>
      </c>
      <c r="S7" s="7" t="s">
        <v>11</v>
      </c>
      <c r="T7" s="8">
        <f>SUM(T4:U5)</f>
        <v>2.0344777521007229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>
        <f>_xlfn.CHISQ.DIST.RT(I7,I8)</f>
        <v>0.68055037993916023</v>
      </c>
      <c r="J9" s="9">
        <f>_xlfn.CHISQ.TEST(B4:C5,F4:G5)</f>
        <v>0.68055037993916023</v>
      </c>
      <c r="S9" s="7" t="s">
        <v>13</v>
      </c>
      <c r="T9" s="8">
        <f>_xlfn.CHISQ.DIST.RT(T7,T8)</f>
        <v>0.15376699179651263</v>
      </c>
      <c r="U9" s="9">
        <f>_xlfn.CHISQ.TEST(M4:N5,Q4:R5)</f>
        <v>0.15376699179651263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64</v>
      </c>
      <c r="C13" s="7">
        <f t="shared" ref="C13:C15" si="2">D13-B13</f>
        <v>276</v>
      </c>
      <c r="D13" s="7">
        <v>340</v>
      </c>
      <c r="E13" s="5" t="s">
        <v>0</v>
      </c>
      <c r="F13" s="8">
        <f>(D13*B15)/D15</f>
        <v>60.034965034965033</v>
      </c>
      <c r="G13" s="8">
        <f>(D13*C15)/D15</f>
        <v>279.96503496503499</v>
      </c>
      <c r="H13" s="5" t="s">
        <v>0</v>
      </c>
      <c r="I13" s="8">
        <f>(B13-F13)^2/F13</f>
        <v>0.26187243158705031</v>
      </c>
      <c r="J13" s="8">
        <f>(C13-G13)^2/G13</f>
        <v>5.6155234798922218E-2</v>
      </c>
      <c r="L13" s="4" t="s">
        <v>4</v>
      </c>
      <c r="M13" s="7">
        <v>139</v>
      </c>
      <c r="N13" s="7">
        <f t="shared" ref="N13:N15" si="3">O13-M13</f>
        <v>798</v>
      </c>
      <c r="O13" s="7">
        <v>937</v>
      </c>
      <c r="P13" s="4" t="s">
        <v>4</v>
      </c>
      <c r="Q13" s="8">
        <f>(O13*M15)/O15</f>
        <v>109.37743190661479</v>
      </c>
      <c r="R13" s="8">
        <f>(O13*N15)/O15</f>
        <v>827.62256809338521</v>
      </c>
      <c r="S13" s="4" t="s">
        <v>4</v>
      </c>
      <c r="T13" s="8">
        <f>(M13-Q13)^2/Q13</f>
        <v>8.0226471325130415</v>
      </c>
      <c r="U13" s="8">
        <f>(N13-R13)^2/R13</f>
        <v>1.0602617355744108</v>
      </c>
    </row>
    <row r="14" spans="1:21" ht="40.049999999999997" customHeight="1" x14ac:dyDescent="0.3">
      <c r="A14" s="4" t="s">
        <v>1</v>
      </c>
      <c r="B14" s="7">
        <v>37</v>
      </c>
      <c r="C14" s="7">
        <f t="shared" si="2"/>
        <v>195</v>
      </c>
      <c r="D14" s="7">
        <v>232</v>
      </c>
      <c r="E14" s="5" t="s">
        <v>1</v>
      </c>
      <c r="F14" s="8">
        <f>(D14*B15)/D15</f>
        <v>40.965034965034967</v>
      </c>
      <c r="G14" s="8">
        <f>(D14*C15)/D15</f>
        <v>191.03496503496504</v>
      </c>
      <c r="H14" s="5" t="s">
        <v>1</v>
      </c>
      <c r="I14" s="8">
        <f>(B14-F14)^2/F14</f>
        <v>0.38377856353274614</v>
      </c>
      <c r="J14" s="8">
        <f>(C14-G14)^2/G14</f>
        <v>8.2296464791522778E-2</v>
      </c>
      <c r="L14" s="4" t="s">
        <v>5</v>
      </c>
      <c r="M14" s="7">
        <v>11</v>
      </c>
      <c r="N14" s="7">
        <f t="shared" si="3"/>
        <v>337</v>
      </c>
      <c r="O14" s="7">
        <v>348</v>
      </c>
      <c r="P14" s="4" t="s">
        <v>5</v>
      </c>
      <c r="Q14" s="8">
        <f>(O14*M15)/O15</f>
        <v>40.622568093385212</v>
      </c>
      <c r="R14" s="8">
        <f>(O14*N15)/O15</f>
        <v>307.37743190661479</v>
      </c>
      <c r="S14" s="4" t="s">
        <v>5</v>
      </c>
      <c r="T14" s="8">
        <f>(M14-Q14)^2/Q14</f>
        <v>21.601207940128507</v>
      </c>
      <c r="U14" s="8">
        <f>(N14-R14)^2/R14</f>
        <v>2.8547851903253529</v>
      </c>
    </row>
    <row r="15" spans="1:21" ht="40.049999999999997" customHeight="1" x14ac:dyDescent="0.3">
      <c r="A15" s="4" t="s">
        <v>9</v>
      </c>
      <c r="B15" s="7">
        <f>SUM(B13:B14)</f>
        <v>101</v>
      </c>
      <c r="C15" s="7">
        <f t="shared" si="2"/>
        <v>471</v>
      </c>
      <c r="D15" s="7">
        <f>SUM(D13:D14)</f>
        <v>572</v>
      </c>
      <c r="H15" s="15" t="s">
        <v>10</v>
      </c>
      <c r="I15" s="15"/>
      <c r="J15" s="10"/>
      <c r="L15" s="4" t="s">
        <v>9</v>
      </c>
      <c r="M15" s="7">
        <f>SUM(M13:M14)</f>
        <v>150</v>
      </c>
      <c r="N15" s="7">
        <f t="shared" si="3"/>
        <v>1135</v>
      </c>
      <c r="O15" s="7">
        <f>SUM(O13:O14)</f>
        <v>1285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0.78410269471024141</v>
      </c>
      <c r="S16" s="7" t="s">
        <v>11</v>
      </c>
      <c r="T16" s="8">
        <f>SUM(T13:U14)</f>
        <v>33.538901998541313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0.37588931950129195</v>
      </c>
      <c r="J18" s="9">
        <f>_xlfn.CHISQ.TEST(B13:C14,F13:G14)</f>
        <v>0.37588931950129195</v>
      </c>
      <c r="S18" s="7" t="s">
        <v>13</v>
      </c>
      <c r="T18" s="18">
        <f>_xlfn.CHISQ.DIST.RT(T16,T17)</f>
        <v>6.9852804361122507E-9</v>
      </c>
      <c r="U18" s="9">
        <f>_xlfn.CHISQ.TEST(M13:N14,Q13:R14)</f>
        <v>6.9852804361122507E-9</v>
      </c>
    </row>
    <row r="19" spans="1:21" ht="40.049999999999997" customHeight="1" x14ac:dyDescent="0.3">
      <c r="A19" s="14" t="s">
        <v>30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15</v>
      </c>
      <c r="C22" s="7">
        <f t="shared" ref="C22:C24" si="4">D22-B22</f>
        <v>325</v>
      </c>
      <c r="D22" s="7">
        <v>340</v>
      </c>
      <c r="E22" s="5" t="s">
        <v>0</v>
      </c>
      <c r="F22" s="8">
        <f>(D22*B24)/D24</f>
        <v>13.076923076923077</v>
      </c>
      <c r="G22" s="8">
        <f>(D22*C24)/D24</f>
        <v>326.92307692307691</v>
      </c>
      <c r="H22" s="5" t="s">
        <v>0</v>
      </c>
      <c r="I22" s="8">
        <f>(B22-F22)^2/F22</f>
        <v>0.28280542986425344</v>
      </c>
      <c r="J22" s="8">
        <f>(C22-G22)^2/G22</f>
        <v>1.1312217194569931E-2</v>
      </c>
      <c r="L22" s="4" t="s">
        <v>4</v>
      </c>
      <c r="M22" s="7">
        <v>38</v>
      </c>
      <c r="N22" s="7">
        <f t="shared" ref="N22:N24" si="5">O22-M22</f>
        <v>899</v>
      </c>
      <c r="O22" s="7">
        <v>937</v>
      </c>
      <c r="P22" s="4" t="s">
        <v>4</v>
      </c>
      <c r="Q22" s="8">
        <f>(O22*M24)/O24</f>
        <v>37.188326848249027</v>
      </c>
      <c r="R22" s="8">
        <f>(O22*N24)/O24</f>
        <v>899.81167315175094</v>
      </c>
      <c r="S22" s="4" t="s">
        <v>4</v>
      </c>
      <c r="T22" s="8">
        <f>(M22-Q22)^2/Q22</f>
        <v>1.7715594142261828E-2</v>
      </c>
      <c r="U22" s="8">
        <f>(N22-R22)^2/R22</f>
        <v>7.3216799129276677E-4</v>
      </c>
    </row>
    <row r="23" spans="1:21" ht="40.049999999999997" customHeight="1" x14ac:dyDescent="0.3">
      <c r="A23" s="4" t="s">
        <v>1</v>
      </c>
      <c r="B23" s="7">
        <v>7</v>
      </c>
      <c r="C23" s="7">
        <f t="shared" si="4"/>
        <v>225</v>
      </c>
      <c r="D23" s="7">
        <v>232</v>
      </c>
      <c r="E23" s="5" t="s">
        <v>1</v>
      </c>
      <c r="F23" s="8">
        <f>(D23*B24)/D24</f>
        <v>8.9230769230769234</v>
      </c>
      <c r="G23" s="8">
        <f>(D23*C24)/D24</f>
        <v>223.07692307692307</v>
      </c>
      <c r="H23" s="5" t="s">
        <v>1</v>
      </c>
      <c r="I23" s="8">
        <f>(B23-F23)^2/F23</f>
        <v>0.41445623342175075</v>
      </c>
      <c r="J23" s="8">
        <f>(C23-G23)^2/G23</f>
        <v>1.6578249336870216E-2</v>
      </c>
      <c r="L23" s="4" t="s">
        <v>5</v>
      </c>
      <c r="M23" s="7">
        <v>13</v>
      </c>
      <c r="N23" s="7">
        <f t="shared" si="5"/>
        <v>335</v>
      </c>
      <c r="O23" s="7">
        <v>348</v>
      </c>
      <c r="P23" s="4" t="s">
        <v>5</v>
      </c>
      <c r="Q23" s="8">
        <f>(O23*M24)/O24</f>
        <v>13.811673151750973</v>
      </c>
      <c r="R23" s="8">
        <f>(O23*N24)/O24</f>
        <v>334.18832684824901</v>
      </c>
      <c r="S23" s="4" t="s">
        <v>5</v>
      </c>
      <c r="T23" s="8">
        <f>(M23-Q23)^2/Q23</f>
        <v>4.7699746296837167E-2</v>
      </c>
      <c r="U23" s="8">
        <f>(N23-R23)^2/R23</f>
        <v>1.9713833558661453E-3</v>
      </c>
    </row>
    <row r="24" spans="1:21" ht="40.049999999999997" customHeight="1" x14ac:dyDescent="0.3">
      <c r="A24" s="4" t="s">
        <v>9</v>
      </c>
      <c r="B24" s="7">
        <f>SUM(B22:B23)</f>
        <v>22</v>
      </c>
      <c r="C24" s="7">
        <f t="shared" si="4"/>
        <v>550</v>
      </c>
      <c r="D24" s="7">
        <f>SUM(D22:D23)</f>
        <v>572</v>
      </c>
      <c r="H24" s="15" t="s">
        <v>10</v>
      </c>
      <c r="I24" s="15"/>
      <c r="J24" s="10"/>
      <c r="L24" s="4" t="s">
        <v>9</v>
      </c>
      <c r="M24" s="7">
        <f>SUM(M22:M23)</f>
        <v>51</v>
      </c>
      <c r="N24" s="7">
        <f t="shared" si="5"/>
        <v>1234</v>
      </c>
      <c r="O24" s="7">
        <f>SUM(O22:O23)</f>
        <v>1285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0.72515212981744437</v>
      </c>
      <c r="S25" s="7" t="s">
        <v>11</v>
      </c>
      <c r="T25" s="8">
        <f>SUM(T22:U23)</f>
        <v>6.8118891786257907E-2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0.39445909958119579</v>
      </c>
      <c r="J27" s="9">
        <f>_xlfn.CHISQ.TEST(B22:C23,F22:G23)</f>
        <v>0.39445909958119579</v>
      </c>
      <c r="S27" s="7" t="s">
        <v>13</v>
      </c>
      <c r="T27" s="8">
        <f>_xlfn.CHISQ.DIST.RT(T25,T26)</f>
        <v>0.79409562180700111</v>
      </c>
      <c r="U27" s="9">
        <f>_xlfn.CHISQ.TEST(M22:N23,Q22:R23)</f>
        <v>0.79409562180700111</v>
      </c>
    </row>
    <row r="28" spans="1:21" ht="40.049999999999997" customHeight="1" x14ac:dyDescent="0.3">
      <c r="A28" s="14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31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18</v>
      </c>
      <c r="C31" s="7">
        <f t="shared" ref="C31:C33" si="6">D31-B31</f>
        <v>322</v>
      </c>
      <c r="D31" s="7">
        <v>340</v>
      </c>
      <c r="E31" s="5" t="s">
        <v>0</v>
      </c>
      <c r="F31" s="8">
        <f>(D31*B33)/D33</f>
        <v>16.643356643356643</v>
      </c>
      <c r="G31" s="8">
        <f>(D31*C33)/D33</f>
        <v>323.35664335664336</v>
      </c>
      <c r="H31" s="5" t="s">
        <v>0</v>
      </c>
      <c r="I31" s="8">
        <f>(B31-F31)^2/F31</f>
        <v>0.11058353411294589</v>
      </c>
      <c r="J31" s="8">
        <f>(C31-G31)^2/G31</f>
        <v>5.6917995499310677E-3</v>
      </c>
      <c r="L31" s="4" t="s">
        <v>4</v>
      </c>
      <c r="M31" s="7">
        <v>62</v>
      </c>
      <c r="N31" s="7">
        <f t="shared" ref="N31:N33" si="7">O31-M31</f>
        <v>875</v>
      </c>
      <c r="O31" s="7">
        <v>937</v>
      </c>
      <c r="P31" s="4" t="s">
        <v>4</v>
      </c>
      <c r="Q31" s="8">
        <f>(O31*M33)/O33</f>
        <v>48.126070038910505</v>
      </c>
      <c r="R31" s="8">
        <f>(O31*N33)/O33</f>
        <v>888.87392996108952</v>
      </c>
      <c r="S31" s="4" t="s">
        <v>4</v>
      </c>
      <c r="T31" s="8">
        <f>(M31-Q31)^2/Q31</f>
        <v>3.9996187598444997</v>
      </c>
      <c r="U31" s="8">
        <f>(N31-R31)^2/R31</f>
        <v>0.21655031841651989</v>
      </c>
    </row>
    <row r="32" spans="1:21" ht="40.049999999999997" customHeight="1" x14ac:dyDescent="0.3">
      <c r="A32" s="4" t="s">
        <v>1</v>
      </c>
      <c r="B32" s="7">
        <v>10</v>
      </c>
      <c r="C32" s="7">
        <f t="shared" si="6"/>
        <v>222</v>
      </c>
      <c r="D32" s="7">
        <v>232</v>
      </c>
      <c r="E32" s="5" t="s">
        <v>1</v>
      </c>
      <c r="F32" s="8">
        <f>(D32*B33)/D33</f>
        <v>11.356643356643357</v>
      </c>
      <c r="G32" s="8">
        <f>(D32*C33)/D33</f>
        <v>220.64335664335664</v>
      </c>
      <c r="H32" s="5" t="s">
        <v>1</v>
      </c>
      <c r="I32" s="8">
        <f>(B32-F32)^2/F32</f>
        <v>0.16206207585517932</v>
      </c>
      <c r="J32" s="8">
        <f>(C32-G32)^2/G32</f>
        <v>8.3414303748989786E-3</v>
      </c>
      <c r="L32" s="4" t="s">
        <v>5</v>
      </c>
      <c r="M32" s="7">
        <v>4</v>
      </c>
      <c r="N32" s="7">
        <f t="shared" si="7"/>
        <v>344</v>
      </c>
      <c r="O32" s="7">
        <v>348</v>
      </c>
      <c r="P32" s="4" t="s">
        <v>5</v>
      </c>
      <c r="Q32" s="8">
        <f>(O32*M33)/O33</f>
        <v>17.873929961089495</v>
      </c>
      <c r="R32" s="8">
        <f>(O32*N33)/O33</f>
        <v>330.12607003891048</v>
      </c>
      <c r="S32" s="4" t="s">
        <v>5</v>
      </c>
      <c r="T32" s="8">
        <f>(M32-Q32)^2/Q32</f>
        <v>10.769088442454873</v>
      </c>
      <c r="U32" s="8">
        <f>(N32-R32)^2/R32</f>
        <v>0.58306795504677911</v>
      </c>
    </row>
    <row r="33" spans="1:21" ht="40.049999999999997" customHeight="1" x14ac:dyDescent="0.3">
      <c r="A33" s="4" t="s">
        <v>9</v>
      </c>
      <c r="B33" s="7">
        <f>SUM(B31:B32)</f>
        <v>28</v>
      </c>
      <c r="C33" s="7">
        <f t="shared" si="6"/>
        <v>544</v>
      </c>
      <c r="D33" s="7">
        <f>SUM(D31:D32)</f>
        <v>572</v>
      </c>
      <c r="H33" s="15" t="s">
        <v>10</v>
      </c>
      <c r="I33" s="15"/>
      <c r="J33" s="10"/>
      <c r="L33" s="4" t="s">
        <v>9</v>
      </c>
      <c r="M33" s="7">
        <f>SUM(M31:M32)</f>
        <v>66</v>
      </c>
      <c r="N33" s="7">
        <f t="shared" si="7"/>
        <v>1219</v>
      </c>
      <c r="O33" s="7">
        <f>SUM(O31:O32)</f>
        <v>1285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0.28667883989295528</v>
      </c>
      <c r="S34" s="7" t="s">
        <v>11</v>
      </c>
      <c r="T34" s="8">
        <f>SUM(T31:U32)</f>
        <v>15.568325475762672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0.59235671081890373</v>
      </c>
      <c r="J36" s="9">
        <f>_xlfn.CHISQ.TEST(B31:C32,F31:G32)</f>
        <v>0.59235671081890373</v>
      </c>
      <c r="S36" s="7" t="s">
        <v>13</v>
      </c>
      <c r="T36" s="8">
        <f>_xlfn.CHISQ.DIST.RT(T34,T35)</f>
        <v>7.9576571160382348E-5</v>
      </c>
      <c r="U36" s="9">
        <f>_xlfn.CHISQ.TEST(M31:N32,Q31:R32)</f>
        <v>7.9576571160382348E-5</v>
      </c>
    </row>
    <row r="37" spans="1:21" ht="40.049999999999997" customHeight="1" x14ac:dyDescent="0.3">
      <c r="A37" s="14" t="s">
        <v>32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32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76</v>
      </c>
      <c r="C40" s="7">
        <f t="shared" ref="C40:C42" si="8">D40-B40</f>
        <v>264</v>
      </c>
      <c r="D40" s="7">
        <v>340</v>
      </c>
      <c r="E40" s="5" t="s">
        <v>0</v>
      </c>
      <c r="F40" s="8">
        <f>(D40*B42)/D42</f>
        <v>67.76223776223776</v>
      </c>
      <c r="G40" s="8">
        <f>(D40*C42)/D42</f>
        <v>272.23776223776224</v>
      </c>
      <c r="H40" s="5" t="s">
        <v>0</v>
      </c>
      <c r="I40" s="8">
        <f>(B40-F40)^2/F40</f>
        <v>1.0014534485122728</v>
      </c>
      <c r="J40" s="8">
        <f>(C40-G40)^2/G40</f>
        <v>0.2492700723371159</v>
      </c>
      <c r="L40" s="4" t="s">
        <v>4</v>
      </c>
      <c r="M40" s="7">
        <v>209</v>
      </c>
      <c r="N40" s="7">
        <f t="shared" ref="N40:N42" si="9">O40-M40</f>
        <v>728</v>
      </c>
      <c r="O40" s="7">
        <v>937</v>
      </c>
      <c r="P40" s="4" t="s">
        <v>4</v>
      </c>
      <c r="Q40" s="8">
        <f>(O40*M42)/O42</f>
        <v>162.60778210116732</v>
      </c>
      <c r="R40" s="8">
        <f>(O40*N42)/O42</f>
        <v>774.39221789883266</v>
      </c>
      <c r="S40" s="4" t="s">
        <v>4</v>
      </c>
      <c r="T40" s="8">
        <f>(M40-Q40)^2/Q40</f>
        <v>13.23576186675829</v>
      </c>
      <c r="U40" s="8">
        <f>(N40-R40)^2/R40</f>
        <v>2.7792607309671329</v>
      </c>
    </row>
    <row r="41" spans="1:21" ht="40.049999999999997" customHeight="1" x14ac:dyDescent="0.3">
      <c r="A41" s="4" t="s">
        <v>1</v>
      </c>
      <c r="B41" s="7">
        <v>38</v>
      </c>
      <c r="C41" s="7">
        <f t="shared" si="8"/>
        <v>194</v>
      </c>
      <c r="D41" s="7">
        <v>232</v>
      </c>
      <c r="E41" s="5" t="s">
        <v>1</v>
      </c>
      <c r="F41" s="8">
        <f>(D41*B42)/D42</f>
        <v>46.23776223776224</v>
      </c>
      <c r="G41" s="8">
        <f>(D41*C42)/D42</f>
        <v>185.76223776223776</v>
      </c>
      <c r="H41" s="5" t="s">
        <v>1</v>
      </c>
      <c r="I41" s="8">
        <f>(B41-F41)^2/F41</f>
        <v>1.4676472952335029</v>
      </c>
      <c r="J41" s="8">
        <f>(C41-G41)^2/G41</f>
        <v>0.36530958876991126</v>
      </c>
      <c r="L41" s="4" t="s">
        <v>5</v>
      </c>
      <c r="M41" s="7">
        <v>14</v>
      </c>
      <c r="N41" s="7">
        <f t="shared" si="9"/>
        <v>334</v>
      </c>
      <c r="O41" s="7">
        <v>348</v>
      </c>
      <c r="P41" s="4" t="s">
        <v>5</v>
      </c>
      <c r="Q41" s="8">
        <f>(O41*M42)/O42</f>
        <v>60.392217898832683</v>
      </c>
      <c r="R41" s="8">
        <f>(O41*N42)/O42</f>
        <v>287.60778210116729</v>
      </c>
      <c r="S41" s="4" t="s">
        <v>5</v>
      </c>
      <c r="T41" s="8">
        <f>(M41-Q41)^2/Q41</f>
        <v>35.637669164231376</v>
      </c>
      <c r="U41" s="8">
        <f>(N41-R41)^2/R41</f>
        <v>7.4832393819431324</v>
      </c>
    </row>
    <row r="42" spans="1:21" ht="40.049999999999997" customHeight="1" x14ac:dyDescent="0.3">
      <c r="A42" s="4" t="s">
        <v>9</v>
      </c>
      <c r="B42" s="7">
        <f>SUM(B40:B41)</f>
        <v>114</v>
      </c>
      <c r="C42" s="7">
        <f t="shared" si="8"/>
        <v>458</v>
      </c>
      <c r="D42" s="7">
        <f>SUM(D40:D41)</f>
        <v>572</v>
      </c>
      <c r="H42" s="15" t="s">
        <v>10</v>
      </c>
      <c r="I42" s="15"/>
      <c r="J42" s="10"/>
      <c r="L42" s="4" t="s">
        <v>9</v>
      </c>
      <c r="M42" s="7">
        <f>SUM(M40:M41)</f>
        <v>223</v>
      </c>
      <c r="N42" s="7">
        <f t="shared" si="9"/>
        <v>1062</v>
      </c>
      <c r="O42" s="7">
        <f>SUM(O40:O41)</f>
        <v>1285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3.083680404852803</v>
      </c>
      <c r="S43" s="7" t="s">
        <v>11</v>
      </c>
      <c r="T43" s="8">
        <f>SUM(T40:U41)</f>
        <v>59.135931143899938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7.9081388106951964E-2</v>
      </c>
      <c r="J45" s="9">
        <f>_xlfn.CHISQ.TEST(B40:C41,F40:G41)</f>
        <v>7.9081388106951964E-2</v>
      </c>
      <c r="S45" s="7" t="s">
        <v>13</v>
      </c>
      <c r="T45" s="17">
        <f>_xlfn.CHISQ.DIST.RT(T43,T44)</f>
        <v>1.4714765331020354E-14</v>
      </c>
      <c r="U45" s="9">
        <f>_xlfn.CHISQ.TEST(M40:N41,Q40:R41)</f>
        <v>1.4714765331020354E-14</v>
      </c>
    </row>
    <row r="46" spans="1:21" ht="40.049999999999997" customHeight="1" x14ac:dyDescent="0.3">
      <c r="A46" s="14" t="s">
        <v>33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33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37</v>
      </c>
      <c r="C49" s="7">
        <f t="shared" ref="C49:C51" si="10">D49-B49</f>
        <v>303</v>
      </c>
      <c r="D49" s="7">
        <v>340</v>
      </c>
      <c r="E49" s="5" t="s">
        <v>0</v>
      </c>
      <c r="F49" s="8">
        <f>(D49*B51)/D51</f>
        <v>43.391608391608393</v>
      </c>
      <c r="G49" s="8">
        <f>(D49*C51)/D51</f>
        <v>296.60839160839163</v>
      </c>
      <c r="H49" s="5" t="s">
        <v>0</v>
      </c>
      <c r="I49" s="8">
        <f>(B49-F49)^2/F49</f>
        <v>0.94148752134247748</v>
      </c>
      <c r="J49" s="8">
        <f>(C49-G49)^2/G49</f>
        <v>0.13773264340280642</v>
      </c>
      <c r="L49" s="4" t="s">
        <v>4</v>
      </c>
      <c r="M49" s="7">
        <v>157</v>
      </c>
      <c r="N49" s="7">
        <f t="shared" ref="N49:N51" si="11">O49-M49</f>
        <v>780</v>
      </c>
      <c r="O49" s="7">
        <v>937</v>
      </c>
      <c r="P49" s="4" t="s">
        <v>4</v>
      </c>
      <c r="Q49" s="8">
        <f>(O49*M51)/O51</f>
        <v>156.77431906614785</v>
      </c>
      <c r="R49" s="8">
        <f>(O49*N51)/O51</f>
        <v>780.22568093385212</v>
      </c>
      <c r="S49" s="4" t="s">
        <v>4</v>
      </c>
      <c r="T49" s="8">
        <f>(M49-Q49)^2/Q49</f>
        <v>3.2487389648866633E-4</v>
      </c>
      <c r="U49" s="8">
        <f>(N49-R49)^2/R49</f>
        <v>6.5278399761724924E-5</v>
      </c>
    </row>
    <row r="50" spans="1:21" ht="40.049999999999997" customHeight="1" x14ac:dyDescent="0.3">
      <c r="A50" s="4" t="s">
        <v>1</v>
      </c>
      <c r="B50" s="7">
        <v>36</v>
      </c>
      <c r="C50" s="7">
        <f t="shared" si="10"/>
        <v>196</v>
      </c>
      <c r="D50" s="7">
        <v>232</v>
      </c>
      <c r="E50" s="5" t="s">
        <v>1</v>
      </c>
      <c r="F50" s="8">
        <f>(D50*B51)/D51</f>
        <v>29.60839160839161</v>
      </c>
      <c r="G50" s="8">
        <f>(D50*C51)/D51</f>
        <v>202.3916083916084</v>
      </c>
      <c r="H50" s="5" t="s">
        <v>1</v>
      </c>
      <c r="I50" s="8">
        <f>(B50-F50)^2/F50</f>
        <v>1.3797661950708708</v>
      </c>
      <c r="J50" s="8">
        <f>(C50-G50)^2/G50</f>
        <v>0.20184956360756293</v>
      </c>
      <c r="L50" s="4" t="s">
        <v>5</v>
      </c>
      <c r="M50" s="7">
        <v>58</v>
      </c>
      <c r="N50" s="7">
        <f t="shared" si="11"/>
        <v>290</v>
      </c>
      <c r="O50" s="7">
        <v>348</v>
      </c>
      <c r="P50" s="4" t="s">
        <v>5</v>
      </c>
      <c r="Q50" s="8">
        <f>(O50*M51)/O51</f>
        <v>58.225680933852139</v>
      </c>
      <c r="R50" s="8">
        <f>(O50*N51)/O51</f>
        <v>289.77431906614788</v>
      </c>
      <c r="S50" s="4" t="s">
        <v>5</v>
      </c>
      <c r="T50" s="8">
        <f>(M50-Q50)^2/Q50</f>
        <v>8.7473230175247471E-4</v>
      </c>
      <c r="U50" s="8">
        <f>(N50-R50)^2/R50</f>
        <v>1.7576396717452946E-4</v>
      </c>
    </row>
    <row r="51" spans="1:21" ht="40.049999999999997" customHeight="1" x14ac:dyDescent="0.3">
      <c r="A51" s="4" t="s">
        <v>9</v>
      </c>
      <c r="B51" s="7">
        <f>SUM(B49:B50)</f>
        <v>73</v>
      </c>
      <c r="C51" s="7">
        <f t="shared" si="10"/>
        <v>499</v>
      </c>
      <c r="D51" s="7">
        <f>SUM(D49:D50)</f>
        <v>572</v>
      </c>
      <c r="H51" s="15" t="s">
        <v>10</v>
      </c>
      <c r="I51" s="15"/>
      <c r="J51" s="10"/>
      <c r="L51" s="4" t="s">
        <v>9</v>
      </c>
      <c r="M51" s="7">
        <f>SUM(M49:M50)</f>
        <v>215</v>
      </c>
      <c r="N51" s="7">
        <f t="shared" si="11"/>
        <v>1070</v>
      </c>
      <c r="O51" s="7">
        <f>SUM(O49:O50)</f>
        <v>1285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2.660835923423718</v>
      </c>
      <c r="S52" s="7" t="s">
        <v>11</v>
      </c>
      <c r="T52" s="8">
        <f>SUM(T49:U50)</f>
        <v>1.4406485651773954E-3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0.10284667162908347</v>
      </c>
      <c r="J54" s="9">
        <f>_xlfn.CHISQ.TEST(B49:C50,F49:G50)</f>
        <v>0.10284667162908347</v>
      </c>
      <c r="S54" s="7" t="s">
        <v>13</v>
      </c>
      <c r="T54" s="8">
        <f>_xlfn.CHISQ.DIST.RT(T52,T53)</f>
        <v>0.96972286206415037</v>
      </c>
      <c r="U54" s="9">
        <f>_xlfn.CHISQ.TEST(M49:N50,Q49:R50)</f>
        <v>0.96972286206415037</v>
      </c>
    </row>
    <row r="55" spans="1:21" ht="40.049999999999997" customHeight="1" x14ac:dyDescent="0.3">
      <c r="A55" s="14" t="s">
        <v>34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34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17</v>
      </c>
      <c r="C58" s="7">
        <f t="shared" ref="C58:C60" si="12">D58-B58</f>
        <v>323</v>
      </c>
      <c r="D58" s="7">
        <v>340</v>
      </c>
      <c r="E58" s="5" t="s">
        <v>0</v>
      </c>
      <c r="F58" s="8">
        <f>(D58*B60)/D60</f>
        <v>13.076923076923077</v>
      </c>
      <c r="G58" s="8">
        <f>(D58*C60)/D60</f>
        <v>326.92307692307691</v>
      </c>
      <c r="H58" s="5" t="s">
        <v>0</v>
      </c>
      <c r="I58" s="8">
        <f>(B58-F58)^2/F58</f>
        <v>1.1769230769230772</v>
      </c>
      <c r="J58" s="8">
        <f>(C58-G58)^2/G58</f>
        <v>4.7076923076922655E-2</v>
      </c>
      <c r="L58" s="4" t="s">
        <v>4</v>
      </c>
      <c r="M58" s="7">
        <v>29</v>
      </c>
      <c r="N58" s="7">
        <f t="shared" ref="N58:N60" si="13">O58-M58</f>
        <v>908</v>
      </c>
      <c r="O58" s="7">
        <v>937</v>
      </c>
      <c r="P58" s="4" t="s">
        <v>4</v>
      </c>
      <c r="Q58" s="8">
        <f>(O58*M60)/O60</f>
        <v>24.063035019455253</v>
      </c>
      <c r="R58" s="8">
        <f>(O58*N60)/O60</f>
        <v>912.93696498054476</v>
      </c>
      <c r="S58" s="4" t="s">
        <v>4</v>
      </c>
      <c r="T58" s="8">
        <f>(M58-Q58)^2/Q58</f>
        <v>1.0129072745569638</v>
      </c>
      <c r="U58" s="8">
        <f>(N58-R58)^2/R58</f>
        <v>2.6698035191996768E-2</v>
      </c>
    </row>
    <row r="59" spans="1:21" ht="40.049999999999997" customHeight="1" x14ac:dyDescent="0.3">
      <c r="A59" s="4" t="s">
        <v>1</v>
      </c>
      <c r="B59" s="7">
        <v>5</v>
      </c>
      <c r="C59" s="7">
        <f t="shared" si="12"/>
        <v>227</v>
      </c>
      <c r="D59" s="7">
        <v>232</v>
      </c>
      <c r="E59" s="5" t="s">
        <v>1</v>
      </c>
      <c r="F59" s="8">
        <f>(D59*B60)/D60</f>
        <v>8.9230769230769234</v>
      </c>
      <c r="G59" s="8">
        <f>(D59*C60)/D60</f>
        <v>223.07692307692307</v>
      </c>
      <c r="H59" s="5" t="s">
        <v>1</v>
      </c>
      <c r="I59" s="8">
        <f>(B59-F59)^2/F59</f>
        <v>1.7248010610079578</v>
      </c>
      <c r="J59" s="8">
        <f>(C59-G59)^2/G59</f>
        <v>6.8992042440318688E-2</v>
      </c>
      <c r="L59" s="4" t="s">
        <v>5</v>
      </c>
      <c r="M59" s="7">
        <v>4</v>
      </c>
      <c r="N59" s="7">
        <f t="shared" si="13"/>
        <v>344</v>
      </c>
      <c r="O59" s="7">
        <v>348</v>
      </c>
      <c r="P59" s="4" t="s">
        <v>5</v>
      </c>
      <c r="Q59" s="8">
        <f>(O59*M60)/O60</f>
        <v>8.9369649805447473</v>
      </c>
      <c r="R59" s="8">
        <f>(O59*N60)/O60</f>
        <v>339.06303501945524</v>
      </c>
      <c r="S59" s="4" t="s">
        <v>5</v>
      </c>
      <c r="T59" s="8">
        <f>(M59-Q59)^2/Q59</f>
        <v>2.7272819432755031</v>
      </c>
      <c r="U59" s="8">
        <f>(N59-R59)^2/R59</f>
        <v>7.1885226939370606E-2</v>
      </c>
    </row>
    <row r="60" spans="1:21" ht="40.049999999999997" customHeight="1" x14ac:dyDescent="0.3">
      <c r="A60" s="4" t="s">
        <v>9</v>
      </c>
      <c r="B60" s="7">
        <f>SUM(B58:B59)</f>
        <v>22</v>
      </c>
      <c r="C60" s="7">
        <f t="shared" si="12"/>
        <v>550</v>
      </c>
      <c r="D60" s="7">
        <f>SUM(D58:D59)</f>
        <v>572</v>
      </c>
      <c r="H60" s="15" t="s">
        <v>10</v>
      </c>
      <c r="I60" s="15"/>
      <c r="J60" s="10"/>
      <c r="L60" s="4" t="s">
        <v>9</v>
      </c>
      <c r="M60" s="7">
        <f>SUM(M58:M59)</f>
        <v>33</v>
      </c>
      <c r="N60" s="7">
        <f t="shared" si="13"/>
        <v>1252</v>
      </c>
      <c r="O60" s="7">
        <f>SUM(O58:O59)</f>
        <v>1285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3.0177931034482759</v>
      </c>
      <c r="S61" s="7" t="s">
        <v>11</v>
      </c>
      <c r="T61" s="8">
        <f>SUM(T58:U59)</f>
        <v>3.8387724799638345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8.2355467407827398E-2</v>
      </c>
      <c r="J63" s="9">
        <f>_xlfn.CHISQ.TEST(B58:C59,F58:G59)</f>
        <v>8.2355467407827398E-2</v>
      </c>
      <c r="S63" s="7" t="s">
        <v>13</v>
      </c>
      <c r="T63" s="8">
        <f>_xlfn.CHISQ.DIST.RT(T61,T62)</f>
        <v>5.0080173076397179E-2</v>
      </c>
      <c r="U63" s="9">
        <f>_xlfn.CHISQ.TEST(M58:N59,Q58:R59)</f>
        <v>5.0080173076397179E-2</v>
      </c>
    </row>
    <row r="64" spans="1:21" ht="40.049999999999997" customHeight="1" x14ac:dyDescent="0.3">
      <c r="A64" s="14" t="s">
        <v>35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35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32</v>
      </c>
      <c r="C67" s="7">
        <f t="shared" ref="C67:C69" si="14">D67-B67</f>
        <v>308</v>
      </c>
      <c r="D67" s="7">
        <v>340</v>
      </c>
      <c r="E67" s="5" t="s">
        <v>0</v>
      </c>
      <c r="F67" s="8">
        <f>(D67*B69)/D69</f>
        <v>28.53146853146853</v>
      </c>
      <c r="G67" s="8">
        <f>(D67*C69)/D69</f>
        <v>311.46853146853147</v>
      </c>
      <c r="H67" s="5" t="s">
        <v>0</v>
      </c>
      <c r="I67" s="8">
        <f>(B67-F67)^2/F67</f>
        <v>0.4216646098999044</v>
      </c>
      <c r="J67" s="8">
        <f>(C67-G67)^2/G67</f>
        <v>3.8625765792357582E-2</v>
      </c>
      <c r="L67" s="4" t="s">
        <v>4</v>
      </c>
      <c r="M67" s="7">
        <v>82</v>
      </c>
      <c r="N67" s="7">
        <f t="shared" ref="N67:N69" si="15">O67-M67</f>
        <v>855</v>
      </c>
      <c r="O67" s="7">
        <v>937</v>
      </c>
      <c r="P67" s="4" t="s">
        <v>4</v>
      </c>
      <c r="Q67" s="8">
        <f>(O67*M69)/O69</f>
        <v>67.084824902723739</v>
      </c>
      <c r="R67" s="8">
        <f>(O67*N69)/O69</f>
        <v>869.91517509727623</v>
      </c>
      <c r="S67" s="4" t="s">
        <v>4</v>
      </c>
      <c r="T67" s="8">
        <f>(M67-Q67)^2/Q67</f>
        <v>3.3161366747992753</v>
      </c>
      <c r="U67" s="8">
        <f>(N67-R67)^2/R67</f>
        <v>0.2557288969669172</v>
      </c>
    </row>
    <row r="68" spans="1:21" ht="40.049999999999997" customHeight="1" x14ac:dyDescent="0.3">
      <c r="A68" s="4" t="s">
        <v>1</v>
      </c>
      <c r="B68" s="7">
        <v>16</v>
      </c>
      <c r="C68" s="7">
        <f t="shared" si="14"/>
        <v>216</v>
      </c>
      <c r="D68" s="7">
        <v>232</v>
      </c>
      <c r="E68" s="5" t="s">
        <v>1</v>
      </c>
      <c r="F68" s="8">
        <f>(D68*B69)/D69</f>
        <v>19.46853146853147</v>
      </c>
      <c r="G68" s="8">
        <f>(D68*C69)/D69</f>
        <v>212.53146853146853</v>
      </c>
      <c r="H68" s="5" t="s">
        <v>1</v>
      </c>
      <c r="I68" s="8">
        <f>(B68-F68)^2/F68</f>
        <v>0.61795675588779087</v>
      </c>
      <c r="J68" s="8">
        <f>(C68-G68)^2/G68</f>
        <v>5.6606725730179212E-2</v>
      </c>
      <c r="L68" s="4" t="s">
        <v>5</v>
      </c>
      <c r="M68" s="7">
        <v>10</v>
      </c>
      <c r="N68" s="7">
        <f t="shared" si="15"/>
        <v>338</v>
      </c>
      <c r="O68" s="7">
        <v>348</v>
      </c>
      <c r="P68" s="4" t="s">
        <v>5</v>
      </c>
      <c r="Q68" s="8">
        <f>(O68*M69)/O69</f>
        <v>24.915175097276265</v>
      </c>
      <c r="R68" s="8">
        <f>(O68*N69)/O69</f>
        <v>323.08482490272371</v>
      </c>
      <c r="S68" s="4" t="s">
        <v>5</v>
      </c>
      <c r="T68" s="8">
        <f>(M68-Q68)^2/Q68</f>
        <v>8.9287932881808132</v>
      </c>
      <c r="U68" s="8">
        <f>(N68-R68)^2/R68</f>
        <v>0.68855740361495188</v>
      </c>
    </row>
    <row r="69" spans="1:21" ht="40.049999999999997" customHeight="1" x14ac:dyDescent="0.3">
      <c r="A69" s="4" t="s">
        <v>9</v>
      </c>
      <c r="B69" s="7">
        <f>SUM(B67:B68)</f>
        <v>48</v>
      </c>
      <c r="C69" s="7">
        <f t="shared" si="14"/>
        <v>524</v>
      </c>
      <c r="D69" s="7">
        <f>SUM(D67:D68)</f>
        <v>572</v>
      </c>
      <c r="H69" s="15" t="s">
        <v>10</v>
      </c>
      <c r="I69" s="15"/>
      <c r="J69" s="10"/>
      <c r="L69" s="4" t="s">
        <v>9</v>
      </c>
      <c r="M69" s="7">
        <f>SUM(M67:M68)</f>
        <v>92</v>
      </c>
      <c r="N69" s="7">
        <f t="shared" si="15"/>
        <v>1193</v>
      </c>
      <c r="O69" s="7">
        <f>SUM(O67:O68)</f>
        <v>1285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1.134853857310232</v>
      </c>
      <c r="S70" s="7" t="s">
        <v>11</v>
      </c>
      <c r="T70" s="8">
        <f>SUM(T67:U68)</f>
        <v>13.189216263561958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0.28674236548644039</v>
      </c>
      <c r="J72" s="9">
        <f>_xlfn.CHISQ.TEST(B67:C68,F67:G68)</f>
        <v>0.28674236548644039</v>
      </c>
      <c r="S72" s="7" t="s">
        <v>13</v>
      </c>
      <c r="T72" s="8">
        <f>_xlfn.CHISQ.DIST.RT(T70,T71)</f>
        <v>2.8156462525901626E-4</v>
      </c>
      <c r="U72" s="9">
        <f>_xlfn.CHISQ.TEST(M67:N68,Q67:R68)</f>
        <v>2.8156462525901626E-4</v>
      </c>
    </row>
    <row r="73" spans="1:21" ht="40.049999999999997" customHeight="1" x14ac:dyDescent="0.3">
      <c r="A73" s="14" t="s">
        <v>36</v>
      </c>
      <c r="B73" s="14"/>
      <c r="C73" s="14"/>
      <c r="D73" s="14"/>
      <c r="E73" s="14"/>
      <c r="F73" s="14"/>
      <c r="G73" s="14"/>
      <c r="H73" s="14"/>
      <c r="I73" s="14"/>
      <c r="J73" s="14"/>
      <c r="L73" s="14" t="s">
        <v>36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40.049999999999997" customHeight="1" x14ac:dyDescent="0.3">
      <c r="A74" s="15" t="s">
        <v>6</v>
      </c>
      <c r="B74" s="15"/>
      <c r="C74" s="15"/>
      <c r="D74" s="15"/>
      <c r="E74" s="15" t="s">
        <v>7</v>
      </c>
      <c r="F74" s="15"/>
      <c r="G74" s="15"/>
      <c r="H74" s="15" t="s">
        <v>8</v>
      </c>
      <c r="I74" s="15"/>
      <c r="J74" s="15"/>
      <c r="L74" s="15" t="s">
        <v>6</v>
      </c>
      <c r="M74" s="15"/>
      <c r="N74" s="15"/>
      <c r="O74" s="15"/>
      <c r="P74" s="15" t="s">
        <v>7</v>
      </c>
      <c r="Q74" s="15"/>
      <c r="R74" s="15"/>
      <c r="S74" s="15" t="s">
        <v>8</v>
      </c>
      <c r="T74" s="15"/>
      <c r="U74" s="15"/>
    </row>
    <row r="75" spans="1:21" ht="40.049999999999997" customHeight="1" x14ac:dyDescent="0.3">
      <c r="A75" s="3"/>
      <c r="B75" s="4" t="s">
        <v>27</v>
      </c>
      <c r="C75" s="5" t="s">
        <v>28</v>
      </c>
      <c r="D75" s="5" t="s">
        <v>9</v>
      </c>
      <c r="E75" s="6"/>
      <c r="F75" s="4" t="s">
        <v>27</v>
      </c>
      <c r="G75" s="5" t="s">
        <v>28</v>
      </c>
      <c r="H75" s="6"/>
      <c r="I75" s="4" t="s">
        <v>27</v>
      </c>
      <c r="J75" s="5" t="s">
        <v>28</v>
      </c>
      <c r="L75" s="3"/>
      <c r="M75" s="4" t="s">
        <v>27</v>
      </c>
      <c r="N75" s="5" t="s">
        <v>28</v>
      </c>
      <c r="O75" s="5" t="s">
        <v>9</v>
      </c>
      <c r="P75" s="6"/>
      <c r="Q75" s="4" t="s">
        <v>27</v>
      </c>
      <c r="R75" s="5" t="s">
        <v>28</v>
      </c>
      <c r="S75" s="6"/>
      <c r="T75" s="4" t="s">
        <v>27</v>
      </c>
      <c r="U75" s="5" t="s">
        <v>28</v>
      </c>
    </row>
    <row r="76" spans="1:21" ht="40.049999999999997" customHeight="1" x14ac:dyDescent="0.3">
      <c r="A76" s="4" t="s">
        <v>0</v>
      </c>
      <c r="B76" s="7">
        <v>17</v>
      </c>
      <c r="C76" s="7">
        <f>D76-B76</f>
        <v>323</v>
      </c>
      <c r="D76" s="7">
        <v>340</v>
      </c>
      <c r="E76" s="5" t="s">
        <v>0</v>
      </c>
      <c r="F76" s="8">
        <f>(D76*B78)/D78</f>
        <v>19.615384615384617</v>
      </c>
      <c r="G76" s="8">
        <f>(D76*C78)/D78</f>
        <v>320.38461538461536</v>
      </c>
      <c r="H76" s="5" t="s">
        <v>0</v>
      </c>
      <c r="I76" s="8">
        <f>(B76-F76)^2/F76</f>
        <v>0.34871794871794909</v>
      </c>
      <c r="J76" s="8">
        <f>(C76-G76)^2/G76</f>
        <v>2.1350078492936065E-2</v>
      </c>
      <c r="L76" s="4" t="s">
        <v>4</v>
      </c>
      <c r="M76" s="7">
        <v>36</v>
      </c>
      <c r="N76" s="7">
        <f>O76-M76</f>
        <v>901</v>
      </c>
      <c r="O76" s="7">
        <v>937</v>
      </c>
      <c r="P76" s="4" t="s">
        <v>4</v>
      </c>
      <c r="Q76" s="8">
        <f>(O76*M78)/O78</f>
        <v>30.625680933852141</v>
      </c>
      <c r="R76" s="8">
        <f>(O76*N78)/O78</f>
        <v>906.3743190661479</v>
      </c>
      <c r="S76" s="4" t="s">
        <v>4</v>
      </c>
      <c r="T76" s="8">
        <f>(M76-Q76)^2/Q76</f>
        <v>0.94310737080899276</v>
      </c>
      <c r="U76" s="8">
        <f>(N76-R76)^2/R76</f>
        <v>3.1866862086869167E-2</v>
      </c>
    </row>
    <row r="77" spans="1:21" ht="40.049999999999997" customHeight="1" x14ac:dyDescent="0.3">
      <c r="A77" s="4" t="s">
        <v>1</v>
      </c>
      <c r="B77" s="7">
        <v>16</v>
      </c>
      <c r="C77" s="7">
        <f t="shared" ref="C77:C78" si="16">D77-B77</f>
        <v>216</v>
      </c>
      <c r="D77" s="7">
        <v>232</v>
      </c>
      <c r="E77" s="5" t="s">
        <v>1</v>
      </c>
      <c r="F77" s="8">
        <f>(D77*B78)/D78</f>
        <v>13.384615384615385</v>
      </c>
      <c r="G77" s="8">
        <f>(D77*C78)/D78</f>
        <v>218.61538461538461</v>
      </c>
      <c r="H77" s="5" t="s">
        <v>1</v>
      </c>
      <c r="I77" s="8">
        <f>(B77-F77)^2/F77</f>
        <v>0.51105216622457983</v>
      </c>
      <c r="J77" s="8">
        <f>(C77-G77)^2/G77</f>
        <v>3.1288908136198723E-2</v>
      </c>
      <c r="L77" s="4" t="s">
        <v>5</v>
      </c>
      <c r="M77" s="7">
        <v>6</v>
      </c>
      <c r="N77" s="7">
        <f t="shared" ref="N77:N78" si="17">O77-M77</f>
        <v>342</v>
      </c>
      <c r="O77" s="7">
        <v>348</v>
      </c>
      <c r="P77" s="4" t="s">
        <v>5</v>
      </c>
      <c r="Q77" s="8">
        <f>(O77*M78)/O78</f>
        <v>11.37431906614786</v>
      </c>
      <c r="R77" s="8">
        <f>(O77*N78)/O78</f>
        <v>336.62568093385215</v>
      </c>
      <c r="S77" s="4" t="s">
        <v>5</v>
      </c>
      <c r="T77" s="8">
        <f>(M77-Q77)^2/Q77</f>
        <v>2.5393436966897318</v>
      </c>
      <c r="U77" s="8">
        <f>(N77-R77)^2/R77</f>
        <v>8.5802441883321201E-2</v>
      </c>
    </row>
    <row r="78" spans="1:21" ht="40.049999999999997" customHeight="1" x14ac:dyDescent="0.3">
      <c r="A78" s="4" t="s">
        <v>9</v>
      </c>
      <c r="B78" s="7">
        <f>SUM(B76:B77)</f>
        <v>33</v>
      </c>
      <c r="C78" s="7">
        <f t="shared" si="16"/>
        <v>539</v>
      </c>
      <c r="D78" s="7">
        <f>SUM(D76:D77)</f>
        <v>572</v>
      </c>
      <c r="H78" s="15" t="s">
        <v>10</v>
      </c>
      <c r="I78" s="15"/>
      <c r="J78" s="10"/>
      <c r="L78" s="4" t="s">
        <v>9</v>
      </c>
      <c r="M78" s="7">
        <f>SUM(M76:M77)</f>
        <v>42</v>
      </c>
      <c r="N78" s="7">
        <f t="shared" si="17"/>
        <v>1243</v>
      </c>
      <c r="O78" s="7">
        <f>SUM(O76:O77)</f>
        <v>1285</v>
      </c>
      <c r="S78" s="15" t="s">
        <v>10</v>
      </c>
      <c r="T78" s="15"/>
      <c r="U78" s="10"/>
    </row>
    <row r="79" spans="1:21" ht="40.049999999999997" customHeight="1" x14ac:dyDescent="0.3">
      <c r="H79" s="7" t="s">
        <v>11</v>
      </c>
      <c r="I79" s="8">
        <f>SUM(I76:J77)</f>
        <v>0.91240910157166377</v>
      </c>
      <c r="S79" s="7" t="s">
        <v>11</v>
      </c>
      <c r="T79" s="8">
        <f>SUM(T76:U77)</f>
        <v>3.6001203714689147</v>
      </c>
    </row>
    <row r="80" spans="1:21" ht="40.049999999999997" customHeight="1" x14ac:dyDescent="0.3">
      <c r="H80" s="7" t="s">
        <v>12</v>
      </c>
      <c r="I80" s="7">
        <f>(2-1)*(2-1)</f>
        <v>1</v>
      </c>
      <c r="S80" s="7" t="s">
        <v>12</v>
      </c>
      <c r="T80" s="7">
        <f>(2-1)*(2-1)</f>
        <v>1</v>
      </c>
    </row>
    <row r="81" spans="8:21" ht="40.049999999999997" customHeight="1" x14ac:dyDescent="0.3">
      <c r="H81" s="7" t="s">
        <v>13</v>
      </c>
      <c r="I81" s="8">
        <f>_xlfn.CHISQ.DIST.RT(I79,I80)</f>
        <v>0.33947602021295814</v>
      </c>
      <c r="J81" s="9">
        <f>_xlfn.CHISQ.TEST(B76:C77,F76:G77)</f>
        <v>0.33947602021295814</v>
      </c>
      <c r="S81" s="7" t="s">
        <v>13</v>
      </c>
      <c r="T81" s="8">
        <f>_xlfn.CHISQ.DIST.RT(T79,T80)</f>
        <v>5.7775387663711368E-2</v>
      </c>
      <c r="U81" s="9">
        <f>_xlfn.CHISQ.TEST(M76:N77,Q76:R77)</f>
        <v>5.7775387663711368E-2</v>
      </c>
    </row>
  </sheetData>
  <mergeCells count="90">
    <mergeCell ref="H78:I78"/>
    <mergeCell ref="S78:T78"/>
    <mergeCell ref="H69:I69"/>
    <mergeCell ref="S69:T69"/>
    <mergeCell ref="A73:J73"/>
    <mergeCell ref="L73:U73"/>
    <mergeCell ref="A74:D74"/>
    <mergeCell ref="E74:G74"/>
    <mergeCell ref="H74:J74"/>
    <mergeCell ref="L74:O74"/>
    <mergeCell ref="P74:R74"/>
    <mergeCell ref="S74:U74"/>
    <mergeCell ref="H60:I60"/>
    <mergeCell ref="S60:T60"/>
    <mergeCell ref="A64:J64"/>
    <mergeCell ref="L64:U64"/>
    <mergeCell ref="A65:D65"/>
    <mergeCell ref="E65:G65"/>
    <mergeCell ref="H65:J65"/>
    <mergeCell ref="L65:O65"/>
    <mergeCell ref="P65:R65"/>
    <mergeCell ref="S65:U65"/>
    <mergeCell ref="H51:I51"/>
    <mergeCell ref="S51:T51"/>
    <mergeCell ref="A55:J55"/>
    <mergeCell ref="L55:U55"/>
    <mergeCell ref="A56:D56"/>
    <mergeCell ref="E56:G56"/>
    <mergeCell ref="H56:J56"/>
    <mergeCell ref="L56:O56"/>
    <mergeCell ref="P56:R56"/>
    <mergeCell ref="S56:U56"/>
    <mergeCell ref="H42:I42"/>
    <mergeCell ref="S42:T42"/>
    <mergeCell ref="A46:J46"/>
    <mergeCell ref="L46:U46"/>
    <mergeCell ref="A47:D47"/>
    <mergeCell ref="E47:G47"/>
    <mergeCell ref="H47:J47"/>
    <mergeCell ref="L47:O47"/>
    <mergeCell ref="P47:R47"/>
    <mergeCell ref="S47:U47"/>
    <mergeCell ref="H33:I33"/>
    <mergeCell ref="S33:T33"/>
    <mergeCell ref="A37:J37"/>
    <mergeCell ref="L37:U37"/>
    <mergeCell ref="A38:D38"/>
    <mergeCell ref="E38:G38"/>
    <mergeCell ref="H38:J38"/>
    <mergeCell ref="L38:O38"/>
    <mergeCell ref="P38:R38"/>
    <mergeCell ref="S38:U38"/>
    <mergeCell ref="H24:I24"/>
    <mergeCell ref="S24:T24"/>
    <mergeCell ref="A28:J28"/>
    <mergeCell ref="L28:U28"/>
    <mergeCell ref="A29:D29"/>
    <mergeCell ref="E29:G29"/>
    <mergeCell ref="H29:J29"/>
    <mergeCell ref="L29:O29"/>
    <mergeCell ref="P29:R29"/>
    <mergeCell ref="S29:U29"/>
    <mergeCell ref="H15:I15"/>
    <mergeCell ref="S15:T15"/>
    <mergeCell ref="A19:J19"/>
    <mergeCell ref="L19:U19"/>
    <mergeCell ref="A20:D20"/>
    <mergeCell ref="E20:G20"/>
    <mergeCell ref="H20:J20"/>
    <mergeCell ref="L20:O20"/>
    <mergeCell ref="P20:R20"/>
    <mergeCell ref="S20:U20"/>
    <mergeCell ref="H6:I6"/>
    <mergeCell ref="S6:T6"/>
    <mergeCell ref="A10:J10"/>
    <mergeCell ref="L10:U10"/>
    <mergeCell ref="A11:D11"/>
    <mergeCell ref="E11:G11"/>
    <mergeCell ref="H11:J11"/>
    <mergeCell ref="L11:O11"/>
    <mergeCell ref="P11:R11"/>
    <mergeCell ref="S11:U11"/>
    <mergeCell ref="A1:J1"/>
    <mergeCell ref="L1:U1"/>
    <mergeCell ref="A2:D2"/>
    <mergeCell ref="E2:G2"/>
    <mergeCell ref="H2:J2"/>
    <mergeCell ref="L2:O2"/>
    <mergeCell ref="P2:R2"/>
    <mergeCell ref="S2:U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B0699-4349-467E-8A6F-32CBC1FAD858}">
  <dimension ref="A1:U72"/>
  <sheetViews>
    <sheetView zoomScale="60" zoomScaleNormal="60" workbookViewId="0">
      <selection sqref="A1:J1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30" t="s">
        <v>26</v>
      </c>
      <c r="B1" s="30"/>
      <c r="C1" s="30"/>
      <c r="D1" s="30"/>
      <c r="E1" s="30"/>
      <c r="F1" s="30"/>
      <c r="G1" s="30"/>
      <c r="H1" s="30"/>
      <c r="I1" s="30"/>
      <c r="J1" s="30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27" t="s">
        <v>6</v>
      </c>
      <c r="B2" s="29"/>
      <c r="C2" s="29"/>
      <c r="D2" s="28"/>
      <c r="E2" s="27" t="s">
        <v>7</v>
      </c>
      <c r="F2" s="29"/>
      <c r="G2" s="28"/>
      <c r="H2" s="27" t="s">
        <v>8</v>
      </c>
      <c r="I2" s="29"/>
      <c r="J2" s="28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4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0</v>
      </c>
      <c r="C4" s="7">
        <f t="shared" ref="C4:C6" si="0">D4-B4</f>
        <v>18</v>
      </c>
      <c r="D4" s="7">
        <v>18</v>
      </c>
      <c r="E4" s="5" t="s">
        <v>0</v>
      </c>
      <c r="F4" s="8">
        <f>(D4*B6)/D6</f>
        <v>0.6428571428571429</v>
      </c>
      <c r="G4" s="8">
        <f>(D4*C6)/D6</f>
        <v>17.357142857142858</v>
      </c>
      <c r="H4" s="5" t="s">
        <v>0</v>
      </c>
      <c r="I4" s="8">
        <f>(B4-F4)^2/F4</f>
        <v>0.6428571428571429</v>
      </c>
      <c r="J4" s="8">
        <f>(C4-G4)^2/G4</f>
        <v>2.380952380952377E-2</v>
      </c>
      <c r="L4" s="4" t="s">
        <v>4</v>
      </c>
      <c r="M4" s="7">
        <v>1</v>
      </c>
      <c r="N4" s="7">
        <f t="shared" ref="N4:N6" si="1">O4-M4</f>
        <v>34</v>
      </c>
      <c r="O4" s="7">
        <v>35</v>
      </c>
      <c r="P4" s="4" t="s">
        <v>4</v>
      </c>
      <c r="Q4" s="8">
        <f>(O4*M6)/O6</f>
        <v>0.58333333333333337</v>
      </c>
      <c r="R4" s="8">
        <f>(O4*N6)/O6</f>
        <v>34.416666666666664</v>
      </c>
      <c r="S4" s="4" t="s">
        <v>4</v>
      </c>
      <c r="T4" s="8">
        <f>(M4-Q4)^2/Q4</f>
        <v>0.29761904761904756</v>
      </c>
      <c r="U4" s="8">
        <f>(N4-R4)^2/R4</f>
        <v>5.0443906376109191E-3</v>
      </c>
    </row>
    <row r="5" spans="1:21" ht="40.049999999999997" customHeight="1" x14ac:dyDescent="0.3">
      <c r="A5" s="4" t="s">
        <v>1</v>
      </c>
      <c r="B5" s="7">
        <v>1</v>
      </c>
      <c r="C5" s="7">
        <f t="shared" si="0"/>
        <v>9</v>
      </c>
      <c r="D5" s="7">
        <v>10</v>
      </c>
      <c r="E5" s="5" t="s">
        <v>1</v>
      </c>
      <c r="F5" s="8">
        <f>(D5*B6)/D6</f>
        <v>0.35714285714285715</v>
      </c>
      <c r="G5" s="8">
        <f>(D5*C6)/D6</f>
        <v>9.6428571428571423</v>
      </c>
      <c r="H5" s="5" t="s">
        <v>1</v>
      </c>
      <c r="I5" s="8">
        <f>(B5-F5)^2/F5</f>
        <v>1.1571428571428568</v>
      </c>
      <c r="J5" s="8">
        <f>(C5-G5)^2/G5</f>
        <v>4.2857142857142795E-2</v>
      </c>
      <c r="L5" s="4" t="s">
        <v>5</v>
      </c>
      <c r="M5" s="7">
        <v>0</v>
      </c>
      <c r="N5" s="7">
        <f t="shared" si="1"/>
        <v>25</v>
      </c>
      <c r="O5" s="7">
        <v>25</v>
      </c>
      <c r="P5" s="4" t="s">
        <v>5</v>
      </c>
      <c r="Q5" s="8">
        <f>(O5*M6)/O6</f>
        <v>0.41666666666666669</v>
      </c>
      <c r="R5" s="8">
        <f>(O5*N6)/O6</f>
        <v>24.583333333333332</v>
      </c>
      <c r="S5" s="4" t="s">
        <v>5</v>
      </c>
      <c r="T5" s="8">
        <f>(M5-Q5)^2/Q5</f>
        <v>0.41666666666666669</v>
      </c>
      <c r="U5" s="8">
        <f>(N5-R5)^2/R5</f>
        <v>7.062146892655408E-3</v>
      </c>
    </row>
    <row r="6" spans="1:21" ht="40.049999999999997" customHeight="1" x14ac:dyDescent="0.3">
      <c r="A6" s="4" t="s">
        <v>9</v>
      </c>
      <c r="B6" s="7">
        <f>SUM(B4:B5)</f>
        <v>1</v>
      </c>
      <c r="C6" s="7">
        <f t="shared" si="0"/>
        <v>27</v>
      </c>
      <c r="D6" s="7">
        <f>SUM(D4:D5)</f>
        <v>28</v>
      </c>
      <c r="H6" s="27" t="s">
        <v>10</v>
      </c>
      <c r="I6" s="28"/>
      <c r="J6" s="10"/>
      <c r="L6" s="4" t="s">
        <v>9</v>
      </c>
      <c r="M6" s="7">
        <f>SUM(M4:M5)</f>
        <v>1</v>
      </c>
      <c r="N6" s="7">
        <f t="shared" si="1"/>
        <v>59</v>
      </c>
      <c r="O6" s="7">
        <f>SUM(O4:O5)</f>
        <v>60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>
        <f>SUM(I4:J5)</f>
        <v>1.8666666666666663</v>
      </c>
      <c r="S7" s="7" t="s">
        <v>11</v>
      </c>
      <c r="T7" s="8">
        <f>SUM(T4:U5)</f>
        <v>0.72639225181598055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>
        <f>_xlfn.CHISQ.DIST.RT(I7,I8)</f>
        <v>0.17185733906279932</v>
      </c>
      <c r="J9" s="9">
        <f>_xlfn.CHISQ.TEST(B4:C5,F4:G5)</f>
        <v>0.17185733906279932</v>
      </c>
      <c r="S9" s="7" t="s">
        <v>13</v>
      </c>
      <c r="T9" s="8">
        <f>_xlfn.CHISQ.DIST.RT(T7,T8)</f>
        <v>0.39405510554638074</v>
      </c>
      <c r="U9" s="9">
        <f>_xlfn.CHISQ.TEST(M4:N5,Q4:R5)</f>
        <v>0.39405510554638074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1</v>
      </c>
      <c r="C13" s="7">
        <f t="shared" ref="C13:C15" si="2">D13-B13</f>
        <v>17</v>
      </c>
      <c r="D13" s="7">
        <v>18</v>
      </c>
      <c r="E13" s="5" t="s">
        <v>0</v>
      </c>
      <c r="F13" s="8">
        <f>(D13*B15)/D15</f>
        <v>1.2857142857142858</v>
      </c>
      <c r="G13" s="8">
        <f>(D13*C15)/D15</f>
        <v>16.714285714285715</v>
      </c>
      <c r="H13" s="5" t="s">
        <v>0</v>
      </c>
      <c r="I13" s="8">
        <f>(B13-F13)^2/F13</f>
        <v>6.349206349206353E-2</v>
      </c>
      <c r="J13" s="8">
        <f>(C13-G13)^2/G13</f>
        <v>4.8840048840048493E-3</v>
      </c>
      <c r="L13" s="4" t="s">
        <v>4</v>
      </c>
      <c r="M13" s="7">
        <v>5</v>
      </c>
      <c r="N13" s="7">
        <f t="shared" ref="N13:N15" si="3">O13-M13</f>
        <v>30</v>
      </c>
      <c r="O13" s="7">
        <v>35</v>
      </c>
      <c r="P13" s="4" t="s">
        <v>4</v>
      </c>
      <c r="Q13" s="8">
        <f>(O13*M15)/O15</f>
        <v>4.083333333333333</v>
      </c>
      <c r="R13" s="8">
        <f>(O13*N15)/O15</f>
        <v>30.916666666666668</v>
      </c>
      <c r="S13" s="4" t="s">
        <v>4</v>
      </c>
      <c r="T13" s="8">
        <f>(M13-Q13)^2/Q13</f>
        <v>0.20578231292517021</v>
      </c>
      <c r="U13" s="8">
        <f>(N13-R13)^2/R13</f>
        <v>2.7178796046720643E-2</v>
      </c>
    </row>
    <row r="14" spans="1:21" ht="40.049999999999997" customHeight="1" x14ac:dyDescent="0.3">
      <c r="A14" s="4" t="s">
        <v>1</v>
      </c>
      <c r="B14" s="7">
        <v>1</v>
      </c>
      <c r="C14" s="7">
        <f t="shared" si="2"/>
        <v>9</v>
      </c>
      <c r="D14" s="7">
        <v>10</v>
      </c>
      <c r="E14" s="5" t="s">
        <v>1</v>
      </c>
      <c r="F14" s="8">
        <f>(D14*B15)/D15</f>
        <v>0.7142857142857143</v>
      </c>
      <c r="G14" s="8">
        <f>(D14*C15)/D15</f>
        <v>9.2857142857142865</v>
      </c>
      <c r="H14" s="5" t="s">
        <v>1</v>
      </c>
      <c r="I14" s="8">
        <f>(B14-F14)^2/F14</f>
        <v>0.11428571428571427</v>
      </c>
      <c r="J14" s="8">
        <f>(C14-G14)^2/G14</f>
        <v>8.791208791208838E-3</v>
      </c>
      <c r="L14" s="4" t="s">
        <v>5</v>
      </c>
      <c r="M14" s="7">
        <v>2</v>
      </c>
      <c r="N14" s="7">
        <f t="shared" si="3"/>
        <v>23</v>
      </c>
      <c r="O14" s="7">
        <v>25</v>
      </c>
      <c r="P14" s="4" t="s">
        <v>5</v>
      </c>
      <c r="Q14" s="8">
        <f>(O14*M15)/O15</f>
        <v>2.9166666666666665</v>
      </c>
      <c r="R14" s="8">
        <f>(O14*N15)/O15</f>
        <v>22.083333333333332</v>
      </c>
      <c r="S14" s="4" t="s">
        <v>5</v>
      </c>
      <c r="T14" s="8">
        <f>(M14-Q14)^2/Q14</f>
        <v>0.28809523809523802</v>
      </c>
      <c r="U14" s="8">
        <f>(N14-R14)^2/R14</f>
        <v>3.8050314465408901E-2</v>
      </c>
    </row>
    <row r="15" spans="1:21" ht="40.049999999999997" customHeight="1" x14ac:dyDescent="0.3">
      <c r="A15" s="4" t="s">
        <v>9</v>
      </c>
      <c r="B15" s="7">
        <f>SUM(B13:B14)</f>
        <v>2</v>
      </c>
      <c r="C15" s="7">
        <f t="shared" si="2"/>
        <v>26</v>
      </c>
      <c r="D15" s="7">
        <f>SUM(D13:D14)</f>
        <v>28</v>
      </c>
      <c r="H15" s="15" t="s">
        <v>10</v>
      </c>
      <c r="I15" s="15"/>
      <c r="J15" s="10"/>
      <c r="L15" s="4" t="s">
        <v>9</v>
      </c>
      <c r="M15" s="7">
        <f>SUM(M13:M14)</f>
        <v>7</v>
      </c>
      <c r="N15" s="7">
        <f t="shared" si="3"/>
        <v>53</v>
      </c>
      <c r="O15" s="7">
        <f>SUM(O13:O14)</f>
        <v>60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0.19145299145299149</v>
      </c>
      <c r="S16" s="7" t="s">
        <v>11</v>
      </c>
      <c r="T16" s="8">
        <f>SUM(T13:U14)</f>
        <v>0.55910666153253774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0.66171004681347001</v>
      </c>
      <c r="J18" s="9">
        <f>_xlfn.CHISQ.TEST(B13:C14,F13:G14)</f>
        <v>0.66171004681347001</v>
      </c>
      <c r="S18" s="7" t="s">
        <v>13</v>
      </c>
      <c r="T18" s="18">
        <f>_xlfn.CHISQ.DIST.RT(T16,T17)</f>
        <v>0.45462040627378114</v>
      </c>
      <c r="U18" s="9">
        <f>_xlfn.CHISQ.TEST(M13:N14,Q13:R14)</f>
        <v>0.45462040627378114</v>
      </c>
    </row>
    <row r="19" spans="1:21" ht="40.049999999999997" customHeight="1" x14ac:dyDescent="0.3">
      <c r="A19" s="14" t="s">
        <v>31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31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2</v>
      </c>
      <c r="C22" s="7">
        <f t="shared" ref="C22:C24" si="4">D22-B22</f>
        <v>16</v>
      </c>
      <c r="D22" s="7">
        <v>18</v>
      </c>
      <c r="E22" s="5" t="s">
        <v>0</v>
      </c>
      <c r="F22" s="8">
        <f>(D22*B24)/D24</f>
        <v>1.9285714285714286</v>
      </c>
      <c r="G22" s="8">
        <f>(D22*C24)/D24</f>
        <v>16.071428571428573</v>
      </c>
      <c r="H22" s="5" t="s">
        <v>0</v>
      </c>
      <c r="I22" s="8">
        <f>(B22-F22)^2/F22</f>
        <v>2.6455026455026432E-3</v>
      </c>
      <c r="J22" s="8">
        <f>(C22-G22)^2/G22</f>
        <v>3.1746031746033096E-4</v>
      </c>
      <c r="L22" s="4" t="s">
        <v>4</v>
      </c>
      <c r="M22" s="7">
        <v>2</v>
      </c>
      <c r="N22" s="7">
        <f t="shared" ref="N22:N24" si="5">O22-M22</f>
        <v>33</v>
      </c>
      <c r="O22" s="7">
        <v>35</v>
      </c>
      <c r="P22" s="4" t="s">
        <v>4</v>
      </c>
      <c r="Q22" s="8">
        <f>(O22*M24)/O24</f>
        <v>1.75</v>
      </c>
      <c r="R22" s="8">
        <f>(O22*N24)/O24</f>
        <v>33.25</v>
      </c>
      <c r="S22" s="4" t="s">
        <v>4</v>
      </c>
      <c r="T22" s="8">
        <f>(M22-Q22)^2/Q22</f>
        <v>3.5714285714285712E-2</v>
      </c>
      <c r="U22" s="8">
        <f>(N22-R22)^2/R22</f>
        <v>1.8796992481203006E-3</v>
      </c>
    </row>
    <row r="23" spans="1:21" ht="40.049999999999997" customHeight="1" x14ac:dyDescent="0.3">
      <c r="A23" s="4" t="s">
        <v>1</v>
      </c>
      <c r="B23" s="7">
        <v>1</v>
      </c>
      <c r="C23" s="7">
        <f t="shared" si="4"/>
        <v>9</v>
      </c>
      <c r="D23" s="7">
        <v>10</v>
      </c>
      <c r="E23" s="5" t="s">
        <v>1</v>
      </c>
      <c r="F23" s="8">
        <f>(D23*B24)/D24</f>
        <v>1.0714285714285714</v>
      </c>
      <c r="G23" s="8">
        <f>(D23*C24)/D24</f>
        <v>8.9285714285714288</v>
      </c>
      <c r="H23" s="5" t="s">
        <v>1</v>
      </c>
      <c r="I23" s="8">
        <f>(B23-F23)^2/F23</f>
        <v>4.761904761904758E-3</v>
      </c>
      <c r="J23" s="8">
        <f>(C23-G23)^2/G23</f>
        <v>5.7142857142856735E-4</v>
      </c>
      <c r="L23" s="4" t="s">
        <v>5</v>
      </c>
      <c r="M23" s="7">
        <v>1</v>
      </c>
      <c r="N23" s="7">
        <f t="shared" si="5"/>
        <v>24</v>
      </c>
      <c r="O23" s="7">
        <v>25</v>
      </c>
      <c r="P23" s="4" t="s">
        <v>5</v>
      </c>
      <c r="Q23" s="8">
        <f>(O23*M24)/O24</f>
        <v>1.25</v>
      </c>
      <c r="R23" s="8">
        <f>(O23*N24)/O24</f>
        <v>23.75</v>
      </c>
      <c r="S23" s="4" t="s">
        <v>5</v>
      </c>
      <c r="T23" s="8">
        <f>(M23-Q23)^2/Q23</f>
        <v>0.05</v>
      </c>
      <c r="U23" s="8">
        <f>(N23-R23)^2/R23</f>
        <v>2.631578947368421E-3</v>
      </c>
    </row>
    <row r="24" spans="1:21" ht="40.049999999999997" customHeight="1" x14ac:dyDescent="0.3">
      <c r="A24" s="4" t="s">
        <v>9</v>
      </c>
      <c r="B24" s="7">
        <f>SUM(B22:B23)</f>
        <v>3</v>
      </c>
      <c r="C24" s="7">
        <f t="shared" si="4"/>
        <v>25</v>
      </c>
      <c r="D24" s="7">
        <f>SUM(D22:D23)</f>
        <v>28</v>
      </c>
      <c r="H24" s="15" t="s">
        <v>10</v>
      </c>
      <c r="I24" s="15"/>
      <c r="J24" s="10"/>
      <c r="L24" s="4" t="s">
        <v>9</v>
      </c>
      <c r="M24" s="7">
        <f>SUM(M22:M23)</f>
        <v>3</v>
      </c>
      <c r="N24" s="7">
        <f t="shared" si="5"/>
        <v>57</v>
      </c>
      <c r="O24" s="7">
        <f>SUM(O22:O23)</f>
        <v>60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8.2962962962962981E-3</v>
      </c>
      <c r="S25" s="7" t="s">
        <v>11</v>
      </c>
      <c r="T25" s="8">
        <f>SUM(T22:U23)</f>
        <v>9.0225563909774431E-2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0.92742584053181465</v>
      </c>
      <c r="J27" s="9">
        <f>_xlfn.CHISQ.TEST(B22:C23,F22:G23)</f>
        <v>0.92742584053181465</v>
      </c>
      <c r="S27" s="7" t="s">
        <v>13</v>
      </c>
      <c r="T27" s="8">
        <f>_xlfn.CHISQ.DIST.RT(T25,T26)</f>
        <v>0.76389059347053967</v>
      </c>
      <c r="U27" s="9">
        <f>_xlfn.CHISQ.TEST(M22:N23,Q22:R23)</f>
        <v>0.76389059347053967</v>
      </c>
    </row>
    <row r="28" spans="1:21" ht="40.049999999999997" customHeight="1" x14ac:dyDescent="0.3">
      <c r="A28" s="14" t="s">
        <v>32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32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9</v>
      </c>
      <c r="C31" s="7">
        <f t="shared" ref="C31:C33" si="6">D31-B31</f>
        <v>9</v>
      </c>
      <c r="D31" s="7">
        <v>18</v>
      </c>
      <c r="E31" s="5" t="s">
        <v>0</v>
      </c>
      <c r="F31" s="8">
        <f>(D31*B33)/D33</f>
        <v>7.7142857142857144</v>
      </c>
      <c r="G31" s="8">
        <f>(D31*C33)/D33</f>
        <v>10.285714285714286</v>
      </c>
      <c r="H31" s="5" t="s">
        <v>0</v>
      </c>
      <c r="I31" s="8">
        <f>(B31-F31)^2/F31</f>
        <v>0.21428571428571425</v>
      </c>
      <c r="J31" s="8">
        <f>(C31-G31)^2/G31</f>
        <v>0.16071428571428589</v>
      </c>
      <c r="L31" s="4" t="s">
        <v>4</v>
      </c>
      <c r="M31" s="7">
        <v>12</v>
      </c>
      <c r="N31" s="7">
        <f t="shared" ref="N31:N33" si="7">O31-M31</f>
        <v>23</v>
      </c>
      <c r="O31" s="7">
        <v>35</v>
      </c>
      <c r="P31" s="4" t="s">
        <v>4</v>
      </c>
      <c r="Q31" s="8">
        <f>(O31*M33)/O33</f>
        <v>7.583333333333333</v>
      </c>
      <c r="R31" s="8">
        <f>(O31*N33)/O33</f>
        <v>27.416666666666668</v>
      </c>
      <c r="S31" s="4" t="s">
        <v>4</v>
      </c>
      <c r="T31" s="8">
        <f>(M31-Q31)^2/Q31</f>
        <v>2.5723443223443225</v>
      </c>
      <c r="U31" s="8">
        <f>(N31-R31)^2/R31</f>
        <v>0.71149949341438734</v>
      </c>
    </row>
    <row r="32" spans="1:21" ht="40.049999999999997" customHeight="1" x14ac:dyDescent="0.3">
      <c r="A32" s="4" t="s">
        <v>1</v>
      </c>
      <c r="B32" s="7">
        <v>3</v>
      </c>
      <c r="C32" s="7">
        <f t="shared" si="6"/>
        <v>7</v>
      </c>
      <c r="D32" s="7">
        <v>10</v>
      </c>
      <c r="E32" s="5" t="s">
        <v>1</v>
      </c>
      <c r="F32" s="8">
        <f>(D32*B33)/D33</f>
        <v>4.2857142857142856</v>
      </c>
      <c r="G32" s="8">
        <f>(D32*C33)/D33</f>
        <v>5.7142857142857144</v>
      </c>
      <c r="H32" s="5" t="s">
        <v>1</v>
      </c>
      <c r="I32" s="8">
        <f>(B32-F32)^2/F32</f>
        <v>0.38571428571428562</v>
      </c>
      <c r="J32" s="8">
        <f>(C32-G32)^2/G32</f>
        <v>0.2892857142857142</v>
      </c>
      <c r="L32" s="4" t="s">
        <v>5</v>
      </c>
      <c r="M32" s="7">
        <v>1</v>
      </c>
      <c r="N32" s="7">
        <f t="shared" si="7"/>
        <v>24</v>
      </c>
      <c r="O32" s="7">
        <v>25</v>
      </c>
      <c r="P32" s="4" t="s">
        <v>5</v>
      </c>
      <c r="Q32" s="8">
        <f>(O32*M33)/O33</f>
        <v>5.416666666666667</v>
      </c>
      <c r="R32" s="8">
        <f>(O32*N33)/O33</f>
        <v>19.583333333333332</v>
      </c>
      <c r="S32" s="4" t="s">
        <v>5</v>
      </c>
      <c r="T32" s="8">
        <f>(M32-Q32)^2/Q32</f>
        <v>3.6012820512820514</v>
      </c>
      <c r="U32" s="8">
        <f>(N32-R32)^2/R32</f>
        <v>0.99609929078014237</v>
      </c>
    </row>
    <row r="33" spans="1:21" ht="40.049999999999997" customHeight="1" x14ac:dyDescent="0.3">
      <c r="A33" s="4" t="s">
        <v>9</v>
      </c>
      <c r="B33" s="7">
        <f>SUM(B31:B32)</f>
        <v>12</v>
      </c>
      <c r="C33" s="7">
        <f t="shared" si="6"/>
        <v>16</v>
      </c>
      <c r="D33" s="7">
        <f>SUM(D31:D32)</f>
        <v>28</v>
      </c>
      <c r="H33" s="15" t="s">
        <v>10</v>
      </c>
      <c r="I33" s="15"/>
      <c r="J33" s="10"/>
      <c r="L33" s="4" t="s">
        <v>9</v>
      </c>
      <c r="M33" s="7">
        <f>SUM(M31:M32)</f>
        <v>13</v>
      </c>
      <c r="N33" s="7">
        <f t="shared" si="7"/>
        <v>47</v>
      </c>
      <c r="O33" s="7">
        <f>SUM(O31:O32)</f>
        <v>60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1.0499999999999998</v>
      </c>
      <c r="S34" s="7" t="s">
        <v>11</v>
      </c>
      <c r="T34" s="8">
        <f>SUM(T31:U32)</f>
        <v>7.8812251578209036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0.30550708686125388</v>
      </c>
      <c r="J36" s="9">
        <f>_xlfn.CHISQ.TEST(B31:C32,F31:G32)</f>
        <v>0.30550708686125388</v>
      </c>
      <c r="S36" s="7" t="s">
        <v>13</v>
      </c>
      <c r="T36" s="17">
        <f>_xlfn.CHISQ.DIST.RT(T34,T35)</f>
        <v>4.9950629415666603E-3</v>
      </c>
      <c r="U36" s="9">
        <f>_xlfn.CHISQ.TEST(M31:N32,Q31:R32)</f>
        <v>4.9950629415666603E-3</v>
      </c>
    </row>
    <row r="37" spans="1:21" ht="40.049999999999997" customHeight="1" x14ac:dyDescent="0.3">
      <c r="A37" s="14" t="s">
        <v>33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33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1</v>
      </c>
      <c r="C40" s="7">
        <f t="shared" ref="C40:C42" si="8">D40-B40</f>
        <v>17</v>
      </c>
      <c r="D40" s="7">
        <v>18</v>
      </c>
      <c r="E40" s="5" t="s">
        <v>0</v>
      </c>
      <c r="F40" s="8">
        <f>(D40*B42)/D42</f>
        <v>1.2857142857142858</v>
      </c>
      <c r="G40" s="8">
        <f>(D40*C42)/D42</f>
        <v>16.714285714285715</v>
      </c>
      <c r="H40" s="5" t="s">
        <v>0</v>
      </c>
      <c r="I40" s="8">
        <f>(B40-F40)^2/F40</f>
        <v>6.349206349206353E-2</v>
      </c>
      <c r="J40" s="8">
        <f>(C40-G40)^2/G40</f>
        <v>4.8840048840048493E-3</v>
      </c>
      <c r="L40" s="4" t="s">
        <v>4</v>
      </c>
      <c r="M40" s="7">
        <v>2</v>
      </c>
      <c r="N40" s="7">
        <f t="shared" ref="N40:N42" si="9">O40-M40</f>
        <v>33</v>
      </c>
      <c r="O40" s="7">
        <v>35</v>
      </c>
      <c r="P40" s="4" t="s">
        <v>4</v>
      </c>
      <c r="Q40" s="8">
        <f>(O40*M42)/O42</f>
        <v>2.3333333333333335</v>
      </c>
      <c r="R40" s="8">
        <f>(O40*N42)/O42</f>
        <v>32.666666666666664</v>
      </c>
      <c r="S40" s="4" t="s">
        <v>4</v>
      </c>
      <c r="T40" s="8">
        <f>(M40-Q40)^2/Q40</f>
        <v>4.7619047619047658E-2</v>
      </c>
      <c r="U40" s="8">
        <f>(N40-R40)^2/R40</f>
        <v>3.4013605442177355E-3</v>
      </c>
    </row>
    <row r="41" spans="1:21" ht="40.049999999999997" customHeight="1" x14ac:dyDescent="0.3">
      <c r="A41" s="4" t="s">
        <v>1</v>
      </c>
      <c r="B41" s="7">
        <v>1</v>
      </c>
      <c r="C41" s="7">
        <f t="shared" si="8"/>
        <v>9</v>
      </c>
      <c r="D41" s="7">
        <v>10</v>
      </c>
      <c r="E41" s="5" t="s">
        <v>1</v>
      </c>
      <c r="F41" s="8">
        <f>(D41*B42)/D42</f>
        <v>0.7142857142857143</v>
      </c>
      <c r="G41" s="8">
        <f>(D41*C42)/D42</f>
        <v>9.2857142857142865</v>
      </c>
      <c r="H41" s="5" t="s">
        <v>1</v>
      </c>
      <c r="I41" s="8">
        <f>(B41-F41)^2/F41</f>
        <v>0.11428571428571427</v>
      </c>
      <c r="J41" s="8">
        <f>(C41-G41)^2/G41</f>
        <v>8.791208791208838E-3</v>
      </c>
      <c r="L41" s="4" t="s">
        <v>5</v>
      </c>
      <c r="M41" s="7">
        <v>2</v>
      </c>
      <c r="N41" s="7">
        <f t="shared" si="9"/>
        <v>23</v>
      </c>
      <c r="O41" s="7">
        <v>25</v>
      </c>
      <c r="P41" s="4" t="s">
        <v>5</v>
      </c>
      <c r="Q41" s="8">
        <f>(O41*M42)/O42</f>
        <v>1.6666666666666667</v>
      </c>
      <c r="R41" s="8">
        <f>(O41*N42)/O42</f>
        <v>23.333333333333332</v>
      </c>
      <c r="S41" s="4" t="s">
        <v>5</v>
      </c>
      <c r="T41" s="8">
        <f>(M41-Q41)^2/Q41</f>
        <v>6.6666666666666638E-2</v>
      </c>
      <c r="U41" s="8">
        <f>(N41-R41)^2/R41</f>
        <v>4.7619047619047285E-3</v>
      </c>
    </row>
    <row r="42" spans="1:21" ht="40.049999999999997" customHeight="1" x14ac:dyDescent="0.3">
      <c r="A42" s="4" t="s">
        <v>9</v>
      </c>
      <c r="B42" s="7">
        <f>SUM(B40:B41)</f>
        <v>2</v>
      </c>
      <c r="C42" s="7">
        <f t="shared" si="8"/>
        <v>26</v>
      </c>
      <c r="D42" s="7">
        <f>SUM(D40:D41)</f>
        <v>28</v>
      </c>
      <c r="H42" s="15" t="s">
        <v>10</v>
      </c>
      <c r="I42" s="15"/>
      <c r="J42" s="10"/>
      <c r="L42" s="4" t="s">
        <v>9</v>
      </c>
      <c r="M42" s="7">
        <f>SUM(M40:M41)</f>
        <v>4</v>
      </c>
      <c r="N42" s="7">
        <f t="shared" si="9"/>
        <v>56</v>
      </c>
      <c r="O42" s="7">
        <f>SUM(O40:O41)</f>
        <v>60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0.19145299145299149</v>
      </c>
      <c r="S43" s="7" t="s">
        <v>11</v>
      </c>
      <c r="T43" s="8">
        <f>SUM(T40:U41)</f>
        <v>0.12244897959183676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0.66171004681347001</v>
      </c>
      <c r="J45" s="9">
        <f>_xlfn.CHISQ.TEST(B40:C41,F40:G41)</f>
        <v>0.66171004681347001</v>
      </c>
      <c r="S45" s="7" t="s">
        <v>13</v>
      </c>
      <c r="T45" s="8">
        <f>_xlfn.CHISQ.DIST.RT(T43,T44)</f>
        <v>0.72639340380229622</v>
      </c>
      <c r="U45" s="9">
        <f>_xlfn.CHISQ.TEST(M40:N41,Q40:R41)</f>
        <v>0.72639340380229622</v>
      </c>
    </row>
    <row r="46" spans="1:21" ht="40.049999999999997" customHeight="1" x14ac:dyDescent="0.3">
      <c r="A46" s="14" t="s">
        <v>34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34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0</v>
      </c>
      <c r="C49" s="7">
        <f t="shared" ref="C49:C51" si="10">D49-B49</f>
        <v>18</v>
      </c>
      <c r="D49" s="7">
        <v>18</v>
      </c>
      <c r="E49" s="5" t="s">
        <v>0</v>
      </c>
      <c r="F49" s="8">
        <f>(D49*B51)/D51</f>
        <v>0.6428571428571429</v>
      </c>
      <c r="G49" s="8">
        <f>(D49*C51)/D51</f>
        <v>17.357142857142858</v>
      </c>
      <c r="H49" s="5" t="s">
        <v>0</v>
      </c>
      <c r="I49" s="8">
        <f>(B49-F49)^2/F49</f>
        <v>0.6428571428571429</v>
      </c>
      <c r="J49" s="8">
        <f>(C49-G49)^2/G49</f>
        <v>2.380952380952377E-2</v>
      </c>
      <c r="L49" s="4" t="s">
        <v>4</v>
      </c>
      <c r="M49" s="7">
        <v>0</v>
      </c>
      <c r="N49" s="7">
        <f t="shared" ref="N49:N51" si="11">O49-M49</f>
        <v>35</v>
      </c>
      <c r="O49" s="7">
        <v>35</v>
      </c>
      <c r="P49" s="4" t="s">
        <v>4</v>
      </c>
      <c r="Q49" s="8">
        <f>(O49*M51)/O51</f>
        <v>0.58333333333333337</v>
      </c>
      <c r="R49" s="8">
        <f>(O49*N51)/O51</f>
        <v>34.416666666666664</v>
      </c>
      <c r="S49" s="4" t="s">
        <v>4</v>
      </c>
      <c r="T49" s="8">
        <f>(M49-Q49)^2/Q49</f>
        <v>0.58333333333333337</v>
      </c>
      <c r="U49" s="8">
        <f>(N49-R49)^2/R49</f>
        <v>9.8870056497175965E-3</v>
      </c>
    </row>
    <row r="50" spans="1:21" ht="40.049999999999997" customHeight="1" x14ac:dyDescent="0.3">
      <c r="A50" s="4" t="s">
        <v>1</v>
      </c>
      <c r="B50" s="7">
        <v>1</v>
      </c>
      <c r="C50" s="7">
        <f t="shared" si="10"/>
        <v>9</v>
      </c>
      <c r="D50" s="7">
        <v>10</v>
      </c>
      <c r="E50" s="5" t="s">
        <v>1</v>
      </c>
      <c r="F50" s="8">
        <f>(D50*B51)/D51</f>
        <v>0.35714285714285715</v>
      </c>
      <c r="G50" s="8">
        <f>(D50*C51)/D51</f>
        <v>9.6428571428571423</v>
      </c>
      <c r="H50" s="5" t="s">
        <v>1</v>
      </c>
      <c r="I50" s="8">
        <f>(B50-F50)^2/F50</f>
        <v>1.1571428571428568</v>
      </c>
      <c r="J50" s="8">
        <f>(C50-G50)^2/G50</f>
        <v>4.2857142857142795E-2</v>
      </c>
      <c r="L50" s="4" t="s">
        <v>5</v>
      </c>
      <c r="M50" s="7">
        <v>1</v>
      </c>
      <c r="N50" s="7">
        <f t="shared" si="11"/>
        <v>24</v>
      </c>
      <c r="O50" s="7">
        <v>25</v>
      </c>
      <c r="P50" s="4" t="s">
        <v>5</v>
      </c>
      <c r="Q50" s="8">
        <f>(O50*M51)/O51</f>
        <v>0.41666666666666669</v>
      </c>
      <c r="R50" s="8">
        <f>(O50*N51)/O51</f>
        <v>24.583333333333332</v>
      </c>
      <c r="S50" s="4" t="s">
        <v>5</v>
      </c>
      <c r="T50" s="8">
        <f>(M50-Q50)^2/Q50</f>
        <v>0.81666666666666643</v>
      </c>
      <c r="U50" s="8">
        <f>(N50-R50)^2/R50</f>
        <v>1.3841807909604464E-2</v>
      </c>
    </row>
    <row r="51" spans="1:21" ht="40.049999999999997" customHeight="1" x14ac:dyDescent="0.3">
      <c r="A51" s="4" t="s">
        <v>9</v>
      </c>
      <c r="B51" s="7">
        <f>SUM(B49:B50)</f>
        <v>1</v>
      </c>
      <c r="C51" s="7">
        <f t="shared" si="10"/>
        <v>27</v>
      </c>
      <c r="D51" s="7">
        <f>SUM(D49:D50)</f>
        <v>28</v>
      </c>
      <c r="H51" s="15" t="s">
        <v>10</v>
      </c>
      <c r="I51" s="15"/>
      <c r="J51" s="10"/>
      <c r="L51" s="4" t="s">
        <v>9</v>
      </c>
      <c r="M51" s="7">
        <f>SUM(M49:M50)</f>
        <v>1</v>
      </c>
      <c r="N51" s="7">
        <f t="shared" si="11"/>
        <v>59</v>
      </c>
      <c r="O51" s="7">
        <f>SUM(O49:O50)</f>
        <v>60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1.8666666666666663</v>
      </c>
      <c r="S52" s="7" t="s">
        <v>11</v>
      </c>
      <c r="T52" s="8">
        <f>SUM(T49:U50)</f>
        <v>1.423728813559322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0.17185733906279932</v>
      </c>
      <c r="J54" s="9">
        <f>_xlfn.CHISQ.TEST(B49:C50,F49:G50)</f>
        <v>0.17185733906279932</v>
      </c>
      <c r="S54" s="7" t="s">
        <v>13</v>
      </c>
      <c r="T54" s="8">
        <f>_xlfn.CHISQ.DIST.RT(T52,T53)</f>
        <v>0.23279063242471518</v>
      </c>
      <c r="U54" s="9">
        <f>_xlfn.CHISQ.TEST(M49:N50,Q49:R50)</f>
        <v>0.23279063242471518</v>
      </c>
    </row>
    <row r="55" spans="1:21" ht="40.049999999999997" customHeight="1" x14ac:dyDescent="0.3">
      <c r="A55" s="14" t="s">
        <v>35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35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4</v>
      </c>
      <c r="C58" s="7">
        <f t="shared" ref="C58:C60" si="12">D58-B58</f>
        <v>14</v>
      </c>
      <c r="D58" s="7">
        <v>18</v>
      </c>
      <c r="E58" s="5" t="s">
        <v>0</v>
      </c>
      <c r="F58" s="8">
        <f>(D58*B60)/D60</f>
        <v>4.5</v>
      </c>
      <c r="G58" s="8">
        <f>(D58*C60)/D60</f>
        <v>13.5</v>
      </c>
      <c r="H58" s="5" t="s">
        <v>0</v>
      </c>
      <c r="I58" s="8">
        <f>(B58-F58)^2/F58</f>
        <v>5.5555555555555552E-2</v>
      </c>
      <c r="J58" s="8">
        <f>(C58-G58)^2/G58</f>
        <v>1.8518518518518517E-2</v>
      </c>
      <c r="L58" s="4" t="s">
        <v>4</v>
      </c>
      <c r="M58" s="7">
        <v>6</v>
      </c>
      <c r="N58" s="7">
        <f t="shared" ref="N58:N60" si="13">O58-M58</f>
        <v>29</v>
      </c>
      <c r="O58" s="7">
        <v>35</v>
      </c>
      <c r="P58" s="4" t="s">
        <v>4</v>
      </c>
      <c r="Q58" s="8">
        <f>(O58*M60)/O60</f>
        <v>4.083333333333333</v>
      </c>
      <c r="R58" s="8">
        <f>(O58*N60)/O60</f>
        <v>30.916666666666668</v>
      </c>
      <c r="S58" s="4" t="s">
        <v>4</v>
      </c>
      <c r="T58" s="8">
        <f>(M58-Q58)^2/Q58</f>
        <v>0.89965986394557851</v>
      </c>
      <c r="U58" s="8">
        <f>(N58-R58)^2/R58</f>
        <v>0.11882300089847274</v>
      </c>
    </row>
    <row r="59" spans="1:21" ht="40.049999999999997" customHeight="1" x14ac:dyDescent="0.3">
      <c r="A59" s="4" t="s">
        <v>1</v>
      </c>
      <c r="B59" s="7">
        <v>3</v>
      </c>
      <c r="C59" s="7">
        <f t="shared" si="12"/>
        <v>7</v>
      </c>
      <c r="D59" s="7">
        <v>10</v>
      </c>
      <c r="E59" s="5" t="s">
        <v>1</v>
      </c>
      <c r="F59" s="8">
        <f>(D59*B60)/D60</f>
        <v>2.5</v>
      </c>
      <c r="G59" s="8">
        <f>(D59*C60)/D60</f>
        <v>7.5</v>
      </c>
      <c r="H59" s="5" t="s">
        <v>1</v>
      </c>
      <c r="I59" s="8">
        <f>(B59-F59)^2/F59</f>
        <v>0.1</v>
      </c>
      <c r="J59" s="8">
        <f>(C59-G59)^2/G59</f>
        <v>3.3333333333333333E-2</v>
      </c>
      <c r="L59" s="4" t="s">
        <v>5</v>
      </c>
      <c r="M59" s="7">
        <v>1</v>
      </c>
      <c r="N59" s="7">
        <f t="shared" si="13"/>
        <v>24</v>
      </c>
      <c r="O59" s="7">
        <v>25</v>
      </c>
      <c r="P59" s="4" t="s">
        <v>5</v>
      </c>
      <c r="Q59" s="8">
        <f>(O59*M60)/O60</f>
        <v>2.9166666666666665</v>
      </c>
      <c r="R59" s="8">
        <f>(O59*N60)/O60</f>
        <v>22.083333333333332</v>
      </c>
      <c r="S59" s="4" t="s">
        <v>5</v>
      </c>
      <c r="T59" s="8">
        <f>(M59-Q59)^2/Q59</f>
        <v>1.2595238095238095</v>
      </c>
      <c r="U59" s="8">
        <f>(N59-R59)^2/R59</f>
        <v>0.16635220125786185</v>
      </c>
    </row>
    <row r="60" spans="1:21" ht="40.049999999999997" customHeight="1" x14ac:dyDescent="0.3">
      <c r="A60" s="4" t="s">
        <v>9</v>
      </c>
      <c r="B60" s="7">
        <f>SUM(B58:B59)</f>
        <v>7</v>
      </c>
      <c r="C60" s="7">
        <f t="shared" si="12"/>
        <v>21</v>
      </c>
      <c r="D60" s="7">
        <f>SUM(D58:D59)</f>
        <v>28</v>
      </c>
      <c r="H60" s="15" t="s">
        <v>10</v>
      </c>
      <c r="I60" s="15"/>
      <c r="J60" s="10"/>
      <c r="L60" s="4" t="s">
        <v>9</v>
      </c>
      <c r="M60" s="7">
        <f>SUM(M58:M59)</f>
        <v>7</v>
      </c>
      <c r="N60" s="7">
        <f t="shared" si="13"/>
        <v>53</v>
      </c>
      <c r="O60" s="7">
        <f>SUM(O58:O59)</f>
        <v>60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0.2074074074074074</v>
      </c>
      <c r="S61" s="7" t="s">
        <v>11</v>
      </c>
      <c r="T61" s="8">
        <f>SUM(T58:U59)</f>
        <v>2.4443588756257224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0.64880708498621986</v>
      </c>
      <c r="J63" s="9">
        <f>_xlfn.CHISQ.TEST(B58:C59,F58:G59)</f>
        <v>0.64880708498621986</v>
      </c>
      <c r="S63" s="7" t="s">
        <v>13</v>
      </c>
      <c r="T63" s="8">
        <f>_xlfn.CHISQ.DIST.RT(T61,T62)</f>
        <v>0.11794806736103855</v>
      </c>
      <c r="U63" s="9">
        <f>_xlfn.CHISQ.TEST(M58:N59,Q58:R59)</f>
        <v>0.11794806736103855</v>
      </c>
    </row>
    <row r="64" spans="1:21" ht="40.049999999999997" customHeight="1" x14ac:dyDescent="0.3">
      <c r="A64" s="14" t="s">
        <v>36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36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1</v>
      </c>
      <c r="C67" s="7">
        <f>D67-B67</f>
        <v>17</v>
      </c>
      <c r="D67" s="7">
        <v>18</v>
      </c>
      <c r="E67" s="5" t="s">
        <v>0</v>
      </c>
      <c r="F67" s="8">
        <f>(D67*B69)/D69</f>
        <v>1.2857142857142858</v>
      </c>
      <c r="G67" s="8">
        <f>(D67*C69)/D69</f>
        <v>16.714285714285715</v>
      </c>
      <c r="H67" s="5" t="s">
        <v>0</v>
      </c>
      <c r="I67" s="8">
        <f>(B67-F67)^2/F67</f>
        <v>6.349206349206353E-2</v>
      </c>
      <c r="J67" s="8">
        <f>(C67-G67)^2/G67</f>
        <v>4.8840048840048493E-3</v>
      </c>
      <c r="L67" s="4" t="s">
        <v>4</v>
      </c>
      <c r="M67" s="7">
        <v>2</v>
      </c>
      <c r="N67" s="7">
        <f>O67-M67</f>
        <v>33</v>
      </c>
      <c r="O67" s="7">
        <v>35</v>
      </c>
      <c r="P67" s="4" t="s">
        <v>4</v>
      </c>
      <c r="Q67" s="8">
        <f>(O67*M69)/O69</f>
        <v>1.1666666666666667</v>
      </c>
      <c r="R67" s="8">
        <f>(O67*N69)/O69</f>
        <v>33.833333333333336</v>
      </c>
      <c r="S67" s="4" t="s">
        <v>4</v>
      </c>
      <c r="T67" s="8">
        <f>(M67-Q67)^2/Q67</f>
        <v>0.59523809523809512</v>
      </c>
      <c r="U67" s="8">
        <f>(N67-R67)^2/R67</f>
        <v>2.0525451559934436E-2</v>
      </c>
    </row>
    <row r="68" spans="1:21" ht="40.049999999999997" customHeight="1" x14ac:dyDescent="0.3">
      <c r="A68" s="4" t="s">
        <v>1</v>
      </c>
      <c r="B68" s="7">
        <v>1</v>
      </c>
      <c r="C68" s="7">
        <f t="shared" ref="C68:C69" si="14">D68-B68</f>
        <v>9</v>
      </c>
      <c r="D68" s="7">
        <v>10</v>
      </c>
      <c r="E68" s="5" t="s">
        <v>1</v>
      </c>
      <c r="F68" s="8">
        <f>(D68*B69)/D69</f>
        <v>0.7142857142857143</v>
      </c>
      <c r="G68" s="8">
        <f>(D68*C69)/D69</f>
        <v>9.2857142857142865</v>
      </c>
      <c r="H68" s="5" t="s">
        <v>1</v>
      </c>
      <c r="I68" s="8">
        <f>(B68-F68)^2/F68</f>
        <v>0.11428571428571427</v>
      </c>
      <c r="J68" s="8">
        <f>(C68-G68)^2/G68</f>
        <v>8.791208791208838E-3</v>
      </c>
      <c r="L68" s="4" t="s">
        <v>5</v>
      </c>
      <c r="M68" s="7">
        <v>0</v>
      </c>
      <c r="N68" s="7">
        <f t="shared" ref="N68:N69" si="15">O68-M68</f>
        <v>25</v>
      </c>
      <c r="O68" s="7">
        <v>25</v>
      </c>
      <c r="P68" s="4" t="s">
        <v>5</v>
      </c>
      <c r="Q68" s="8">
        <f>(O68*M69)/O69</f>
        <v>0.83333333333333337</v>
      </c>
      <c r="R68" s="8">
        <f>(O68*N69)/O69</f>
        <v>24.166666666666668</v>
      </c>
      <c r="S68" s="4" t="s">
        <v>5</v>
      </c>
      <c r="T68" s="8">
        <f>(M68-Q68)^2/Q68</f>
        <v>0.83333333333333337</v>
      </c>
      <c r="U68" s="8">
        <f>(N68-R68)^2/R68</f>
        <v>2.8735632183907962E-2</v>
      </c>
    </row>
    <row r="69" spans="1:21" ht="40.049999999999997" customHeight="1" x14ac:dyDescent="0.3">
      <c r="A69" s="4" t="s">
        <v>9</v>
      </c>
      <c r="B69" s="7">
        <f>SUM(B67:B68)</f>
        <v>2</v>
      </c>
      <c r="C69" s="7">
        <f t="shared" si="14"/>
        <v>26</v>
      </c>
      <c r="D69" s="7">
        <f>SUM(D67:D68)</f>
        <v>28</v>
      </c>
      <c r="H69" s="15" t="s">
        <v>10</v>
      </c>
      <c r="I69" s="15"/>
      <c r="J69" s="10"/>
      <c r="L69" s="4" t="s">
        <v>9</v>
      </c>
      <c r="M69" s="7">
        <f>SUM(M67:M68)</f>
        <v>2</v>
      </c>
      <c r="N69" s="7">
        <f t="shared" si="15"/>
        <v>58</v>
      </c>
      <c r="O69" s="7">
        <f>SUM(O67:O68)</f>
        <v>60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0.19145299145299149</v>
      </c>
      <c r="S70" s="7" t="s">
        <v>11</v>
      </c>
      <c r="T70" s="8">
        <f>SUM(T67:U68)</f>
        <v>1.4778325123152709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0.66171004681347001</v>
      </c>
      <c r="J72" s="9">
        <f>_xlfn.CHISQ.TEST(B67:C68,F67:G68)</f>
        <v>0.66171004681347001</v>
      </c>
      <c r="S72" s="7" t="s">
        <v>13</v>
      </c>
      <c r="T72" s="8">
        <f>_xlfn.CHISQ.DIST.RT(T70,T71)</f>
        <v>0.2241139540088562</v>
      </c>
      <c r="U72" s="9">
        <f>_xlfn.CHISQ.TEST(M67:N68,Q67:R68)</f>
        <v>0.2241139540088562</v>
      </c>
    </row>
  </sheetData>
  <mergeCells count="80">
    <mergeCell ref="H69:I69"/>
    <mergeCell ref="S69:T69"/>
    <mergeCell ref="H60:I60"/>
    <mergeCell ref="S60:T60"/>
    <mergeCell ref="A64:J64"/>
    <mergeCell ref="L64:U64"/>
    <mergeCell ref="A65:D65"/>
    <mergeCell ref="E65:G65"/>
    <mergeCell ref="H65:J65"/>
    <mergeCell ref="L65:O65"/>
    <mergeCell ref="P65:R65"/>
    <mergeCell ref="S65:U65"/>
    <mergeCell ref="H51:I51"/>
    <mergeCell ref="S51:T51"/>
    <mergeCell ref="A55:J55"/>
    <mergeCell ref="L55:U55"/>
    <mergeCell ref="A56:D56"/>
    <mergeCell ref="E56:G56"/>
    <mergeCell ref="H56:J56"/>
    <mergeCell ref="L56:O56"/>
    <mergeCell ref="P56:R56"/>
    <mergeCell ref="S56:U56"/>
    <mergeCell ref="H42:I42"/>
    <mergeCell ref="S42:T42"/>
    <mergeCell ref="A46:J46"/>
    <mergeCell ref="L46:U46"/>
    <mergeCell ref="A47:D47"/>
    <mergeCell ref="E47:G47"/>
    <mergeCell ref="H47:J47"/>
    <mergeCell ref="L47:O47"/>
    <mergeCell ref="P47:R47"/>
    <mergeCell ref="S47:U47"/>
    <mergeCell ref="H33:I33"/>
    <mergeCell ref="S33:T33"/>
    <mergeCell ref="A37:J37"/>
    <mergeCell ref="L37:U37"/>
    <mergeCell ref="A38:D38"/>
    <mergeCell ref="E38:G38"/>
    <mergeCell ref="H38:J38"/>
    <mergeCell ref="L38:O38"/>
    <mergeCell ref="P38:R38"/>
    <mergeCell ref="S38:U38"/>
    <mergeCell ref="H24:I24"/>
    <mergeCell ref="S24:T24"/>
    <mergeCell ref="A28:J28"/>
    <mergeCell ref="L28:U28"/>
    <mergeCell ref="A29:D29"/>
    <mergeCell ref="E29:G29"/>
    <mergeCell ref="H29:J29"/>
    <mergeCell ref="L29:O29"/>
    <mergeCell ref="P29:R29"/>
    <mergeCell ref="S29:U29"/>
    <mergeCell ref="A19:J19"/>
    <mergeCell ref="L19:U19"/>
    <mergeCell ref="A20:D20"/>
    <mergeCell ref="E20:G20"/>
    <mergeCell ref="H20:J20"/>
    <mergeCell ref="L20:O20"/>
    <mergeCell ref="P20:R20"/>
    <mergeCell ref="S20:U20"/>
    <mergeCell ref="H15:I15"/>
    <mergeCell ref="S15:T15"/>
    <mergeCell ref="H6:I6"/>
    <mergeCell ref="S6:T6"/>
    <mergeCell ref="A10:J10"/>
    <mergeCell ref="L10:U10"/>
    <mergeCell ref="A11:D11"/>
    <mergeCell ref="E11:G11"/>
    <mergeCell ref="H11:J11"/>
    <mergeCell ref="L11:O11"/>
    <mergeCell ref="P11:R11"/>
    <mergeCell ref="S11:U11"/>
    <mergeCell ref="A1:J1"/>
    <mergeCell ref="L1:U1"/>
    <mergeCell ref="A2:D2"/>
    <mergeCell ref="E2:G2"/>
    <mergeCell ref="H2:J2"/>
    <mergeCell ref="L2:O2"/>
    <mergeCell ref="P2:R2"/>
    <mergeCell ref="S2:U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61D2C-1F6D-4011-B688-4348715C7E74}">
  <dimension ref="A1:C43"/>
  <sheetViews>
    <sheetView workbookViewId="0">
      <selection activeCell="A24" sqref="A24"/>
    </sheetView>
  </sheetViews>
  <sheetFormatPr defaultRowHeight="14.4" x14ac:dyDescent="0.3"/>
  <cols>
    <col min="1" max="1" width="23.6640625" customWidth="1"/>
  </cols>
  <sheetData>
    <row r="1" spans="1:3" x14ac:dyDescent="0.3">
      <c r="A1" t="s">
        <v>16</v>
      </c>
    </row>
    <row r="2" spans="1:3" ht="15" thickBot="1" x14ac:dyDescent="0.35">
      <c r="A2" s="11" t="s">
        <v>17</v>
      </c>
    </row>
    <row r="3" spans="1:3" x14ac:dyDescent="0.3">
      <c r="A3" s="12"/>
      <c r="B3" s="12" t="s">
        <v>1</v>
      </c>
      <c r="C3" s="12" t="s">
        <v>0</v>
      </c>
    </row>
    <row r="4" spans="1:3" x14ac:dyDescent="0.3">
      <c r="A4" t="s">
        <v>18</v>
      </c>
      <c r="B4">
        <v>-20.764912280701765</v>
      </c>
      <c r="C4">
        <v>-20.724834782608678</v>
      </c>
    </row>
    <row r="5" spans="1:3" x14ac:dyDescent="0.3">
      <c r="A5" t="s">
        <v>19</v>
      </c>
      <c r="B5">
        <v>0.38481829573934878</v>
      </c>
      <c r="C5">
        <v>0.36032743737604939</v>
      </c>
    </row>
    <row r="6" spans="1:3" x14ac:dyDescent="0.3">
      <c r="A6" t="s">
        <v>20</v>
      </c>
      <c r="B6">
        <v>57</v>
      </c>
      <c r="C6">
        <v>115</v>
      </c>
    </row>
    <row r="7" spans="1:3" x14ac:dyDescent="0.3">
      <c r="A7" t="s">
        <v>21</v>
      </c>
      <c r="B7">
        <v>56</v>
      </c>
      <c r="C7">
        <v>114</v>
      </c>
    </row>
    <row r="8" spans="1:3" x14ac:dyDescent="0.3">
      <c r="A8" t="s">
        <v>22</v>
      </c>
      <c r="B8">
        <v>1.0679683416329464</v>
      </c>
    </row>
    <row r="9" spans="1:3" x14ac:dyDescent="0.3">
      <c r="A9" t="s">
        <v>23</v>
      </c>
      <c r="B9">
        <v>0.37775090607036232</v>
      </c>
    </row>
    <row r="10" spans="1:3" ht="15" thickBot="1" x14ac:dyDescent="0.35">
      <c r="A10" s="13" t="s">
        <v>24</v>
      </c>
      <c r="B10" s="13">
        <v>1.4445902684648235</v>
      </c>
      <c r="C10" s="13"/>
    </row>
    <row r="12" spans="1:3" x14ac:dyDescent="0.3">
      <c r="A12" t="s">
        <v>16</v>
      </c>
    </row>
    <row r="13" spans="1:3" ht="15" thickBot="1" x14ac:dyDescent="0.35">
      <c r="A13" s="11" t="s">
        <v>25</v>
      </c>
    </row>
    <row r="14" spans="1:3" x14ac:dyDescent="0.3">
      <c r="A14" s="12"/>
      <c r="B14" s="12" t="s">
        <v>0</v>
      </c>
      <c r="C14" s="12" t="s">
        <v>1</v>
      </c>
    </row>
    <row r="15" spans="1:3" x14ac:dyDescent="0.3">
      <c r="A15" t="s">
        <v>18</v>
      </c>
      <c r="B15">
        <v>10.025617391304346</v>
      </c>
      <c r="C15">
        <v>9.7649122807017523</v>
      </c>
    </row>
    <row r="16" spans="1:3" x14ac:dyDescent="0.3">
      <c r="A16" t="s">
        <v>19</v>
      </c>
      <c r="B16">
        <v>0.98500076460717023</v>
      </c>
      <c r="C16">
        <v>0.90222901002506239</v>
      </c>
    </row>
    <row r="17" spans="1:3" x14ac:dyDescent="0.3">
      <c r="A17" t="s">
        <v>20</v>
      </c>
      <c r="B17">
        <v>115</v>
      </c>
      <c r="C17">
        <v>57</v>
      </c>
    </row>
    <row r="18" spans="1:3" x14ac:dyDescent="0.3">
      <c r="A18" t="s">
        <v>21</v>
      </c>
      <c r="B18">
        <v>114</v>
      </c>
      <c r="C18">
        <v>56</v>
      </c>
    </row>
    <row r="19" spans="1:3" x14ac:dyDescent="0.3">
      <c r="A19" t="s">
        <v>22</v>
      </c>
      <c r="B19">
        <v>1.0917414023073904</v>
      </c>
    </row>
    <row r="20" spans="1:3" x14ac:dyDescent="0.3">
      <c r="A20" t="s">
        <v>23</v>
      </c>
      <c r="B20">
        <v>0.3628199497538438</v>
      </c>
    </row>
    <row r="21" spans="1:3" ht="15" thickBot="1" x14ac:dyDescent="0.35">
      <c r="A21" s="13" t="s">
        <v>24</v>
      </c>
      <c r="B21" s="13">
        <v>1.4868291838674816</v>
      </c>
      <c r="C21" s="13"/>
    </row>
    <row r="23" spans="1:3" x14ac:dyDescent="0.3">
      <c r="A23" t="s">
        <v>16</v>
      </c>
    </row>
    <row r="24" spans="1:3" ht="15" thickBot="1" x14ac:dyDescent="0.35">
      <c r="A24" s="11" t="s">
        <v>17</v>
      </c>
    </row>
    <row r="25" spans="1:3" x14ac:dyDescent="0.3">
      <c r="A25" s="12"/>
      <c r="B25" s="12" t="s">
        <v>4</v>
      </c>
      <c r="C25" s="12" t="s">
        <v>5</v>
      </c>
    </row>
    <row r="26" spans="1:3" x14ac:dyDescent="0.3">
      <c r="A26" t="s">
        <v>18</v>
      </c>
      <c r="B26">
        <v>-20.747185082872914</v>
      </c>
      <c r="C26">
        <v>-20.785810810810808</v>
      </c>
    </row>
    <row r="27" spans="1:3" x14ac:dyDescent="0.3">
      <c r="A27" t="s">
        <v>19</v>
      </c>
      <c r="B27">
        <v>0.36051360830871809</v>
      </c>
      <c r="C27">
        <v>0.34229590892262096</v>
      </c>
    </row>
    <row r="28" spans="1:3" x14ac:dyDescent="0.3">
      <c r="A28" t="s">
        <v>20</v>
      </c>
      <c r="B28">
        <v>362</v>
      </c>
      <c r="C28">
        <v>74</v>
      </c>
    </row>
    <row r="29" spans="1:3" x14ac:dyDescent="0.3">
      <c r="A29" t="s">
        <v>21</v>
      </c>
      <c r="B29">
        <v>361</v>
      </c>
      <c r="C29">
        <v>73</v>
      </c>
    </row>
    <row r="30" spans="1:3" x14ac:dyDescent="0.3">
      <c r="A30" t="s">
        <v>22</v>
      </c>
      <c r="B30">
        <v>1.0532220774809651</v>
      </c>
    </row>
    <row r="31" spans="1:3" x14ac:dyDescent="0.3">
      <c r="A31" t="s">
        <v>23</v>
      </c>
      <c r="B31">
        <v>0.40382660086986183</v>
      </c>
    </row>
    <row r="32" spans="1:3" ht="15" thickBot="1" x14ac:dyDescent="0.35">
      <c r="A32" s="13" t="s">
        <v>24</v>
      </c>
      <c r="B32" s="13">
        <v>1.3735053897147285</v>
      </c>
      <c r="C32" s="13"/>
    </row>
    <row r="34" spans="1:3" x14ac:dyDescent="0.3">
      <c r="A34" t="s">
        <v>16</v>
      </c>
    </row>
    <row r="35" spans="1:3" ht="15" thickBot="1" x14ac:dyDescent="0.35">
      <c r="A35" s="11" t="s">
        <v>25</v>
      </c>
    </row>
    <row r="36" spans="1:3" x14ac:dyDescent="0.3">
      <c r="A36" s="12"/>
      <c r="B36" s="12" t="s">
        <v>4</v>
      </c>
      <c r="C36" s="12" t="s">
        <v>5</v>
      </c>
    </row>
    <row r="37" spans="1:3" x14ac:dyDescent="0.3">
      <c r="A37" t="s">
        <v>18</v>
      </c>
      <c r="B37">
        <v>9.9756933701657466</v>
      </c>
      <c r="C37">
        <v>10.293243243243245</v>
      </c>
    </row>
    <row r="38" spans="1:3" x14ac:dyDescent="0.3">
      <c r="A38" t="s">
        <v>19</v>
      </c>
      <c r="B38">
        <v>0.88525957607780681</v>
      </c>
      <c r="C38">
        <v>1.763378378378373</v>
      </c>
    </row>
    <row r="39" spans="1:3" x14ac:dyDescent="0.3">
      <c r="A39" t="s">
        <v>20</v>
      </c>
      <c r="B39">
        <v>362</v>
      </c>
      <c r="C39">
        <v>74</v>
      </c>
    </row>
    <row r="40" spans="1:3" x14ac:dyDescent="0.3">
      <c r="A40" t="s">
        <v>21</v>
      </c>
      <c r="B40">
        <v>361</v>
      </c>
      <c r="C40">
        <v>73</v>
      </c>
    </row>
    <row r="41" spans="1:3" x14ac:dyDescent="0.3">
      <c r="A41" t="s">
        <v>22</v>
      </c>
      <c r="B41">
        <v>0.50202474235388084</v>
      </c>
    </row>
    <row r="42" spans="1:3" x14ac:dyDescent="0.3">
      <c r="A42" t="s">
        <v>23</v>
      </c>
      <c r="B42">
        <v>1.928955647367836E-5</v>
      </c>
    </row>
    <row r="43" spans="1:3" ht="15" thickBot="1" x14ac:dyDescent="0.35">
      <c r="A43" s="13" t="s">
        <v>24</v>
      </c>
      <c r="B43" s="13">
        <v>0.75363489978836573</v>
      </c>
      <c r="C43" s="13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4B15F-B734-4BBF-9C20-5BD54834BDDC}">
  <dimension ref="A1:C43"/>
  <sheetViews>
    <sheetView topLeftCell="A24" workbookViewId="0">
      <selection activeCell="E40" sqref="E40"/>
    </sheetView>
  </sheetViews>
  <sheetFormatPr defaultRowHeight="14.4" x14ac:dyDescent="0.3"/>
  <cols>
    <col min="1" max="1" width="23.6640625" customWidth="1"/>
  </cols>
  <sheetData>
    <row r="1" spans="1:3" x14ac:dyDescent="0.3">
      <c r="A1" t="s">
        <v>16</v>
      </c>
    </row>
    <row r="2" spans="1:3" ht="15" thickBot="1" x14ac:dyDescent="0.35">
      <c r="A2" s="11" t="s">
        <v>17</v>
      </c>
    </row>
    <row r="3" spans="1:3" x14ac:dyDescent="0.3">
      <c r="A3" s="12"/>
      <c r="B3" s="12" t="s">
        <v>0</v>
      </c>
      <c r="C3" s="12" t="s">
        <v>1</v>
      </c>
    </row>
    <row r="4" spans="1:3" x14ac:dyDescent="0.3">
      <c r="A4" t="s">
        <v>18</v>
      </c>
      <c r="B4">
        <v>-19.956438596491228</v>
      </c>
      <c r="C4">
        <v>-17.844827586206897</v>
      </c>
    </row>
    <row r="5" spans="1:3" x14ac:dyDescent="0.3">
      <c r="A5" t="s">
        <v>19</v>
      </c>
      <c r="B5">
        <v>32.620793322055043</v>
      </c>
      <c r="C5">
        <v>117.97041871921179</v>
      </c>
    </row>
    <row r="6" spans="1:3" x14ac:dyDescent="0.3">
      <c r="A6" t="s">
        <v>20</v>
      </c>
      <c r="B6">
        <v>57</v>
      </c>
      <c r="C6">
        <v>29</v>
      </c>
    </row>
    <row r="7" spans="1:3" x14ac:dyDescent="0.3">
      <c r="A7" t="s">
        <v>21</v>
      </c>
      <c r="B7">
        <v>56</v>
      </c>
      <c r="C7">
        <v>28</v>
      </c>
    </row>
    <row r="8" spans="1:3" x14ac:dyDescent="0.3">
      <c r="A8" t="s">
        <v>22</v>
      </c>
      <c r="B8">
        <v>0.27651672068484962</v>
      </c>
    </row>
    <row r="9" spans="1:3" x14ac:dyDescent="0.3">
      <c r="A9" t="s">
        <v>23</v>
      </c>
      <c r="B9">
        <v>2.1076054835145186E-5</v>
      </c>
    </row>
    <row r="10" spans="1:3" ht="15" thickBot="1" x14ac:dyDescent="0.35">
      <c r="A10" s="13" t="s">
        <v>24</v>
      </c>
      <c r="B10" s="13">
        <v>0.59612286057610053</v>
      </c>
      <c r="C10" s="13"/>
    </row>
    <row r="12" spans="1:3" x14ac:dyDescent="0.3">
      <c r="A12" t="s">
        <v>16</v>
      </c>
    </row>
    <row r="13" spans="1:3" ht="15" thickBot="1" x14ac:dyDescent="0.35">
      <c r="A13" s="11" t="s">
        <v>25</v>
      </c>
    </row>
    <row r="14" spans="1:3" x14ac:dyDescent="0.3">
      <c r="A14" s="12"/>
      <c r="B14" s="12" t="s">
        <v>0</v>
      </c>
      <c r="C14" s="12" t="s">
        <v>1</v>
      </c>
    </row>
    <row r="15" spans="1:3" x14ac:dyDescent="0.3">
      <c r="A15" t="s">
        <v>18</v>
      </c>
      <c r="B15">
        <v>9.8422456140350896</v>
      </c>
      <c r="C15">
        <v>9.8206896551724121</v>
      </c>
    </row>
    <row r="16" spans="1:3" x14ac:dyDescent="0.3">
      <c r="A16" t="s">
        <v>19</v>
      </c>
      <c r="B16">
        <v>0.57529976002506278</v>
      </c>
      <c r="C16">
        <v>4.3429495073891884</v>
      </c>
    </row>
    <row r="17" spans="1:3" x14ac:dyDescent="0.3">
      <c r="A17" t="s">
        <v>20</v>
      </c>
      <c r="B17">
        <v>57</v>
      </c>
      <c r="C17">
        <v>29</v>
      </c>
    </row>
    <row r="18" spans="1:3" x14ac:dyDescent="0.3">
      <c r="A18" t="s">
        <v>21</v>
      </c>
      <c r="B18">
        <v>56</v>
      </c>
      <c r="C18">
        <v>28</v>
      </c>
    </row>
    <row r="19" spans="1:3" x14ac:dyDescent="0.3">
      <c r="A19" t="s">
        <v>22</v>
      </c>
      <c r="B19">
        <v>0.13246752214047972</v>
      </c>
    </row>
    <row r="20" spans="1:3" x14ac:dyDescent="0.3">
      <c r="A20" t="s">
        <v>23</v>
      </c>
      <c r="B20">
        <v>9.1876728447459755E-11</v>
      </c>
    </row>
    <row r="21" spans="1:3" ht="15" thickBot="1" x14ac:dyDescent="0.35">
      <c r="A21" s="13" t="s">
        <v>24</v>
      </c>
      <c r="B21" s="13">
        <v>0.59612286057610053</v>
      </c>
      <c r="C21" s="13"/>
    </row>
    <row r="23" spans="1:3" x14ac:dyDescent="0.3">
      <c r="A23" t="s">
        <v>16</v>
      </c>
    </row>
    <row r="24" spans="1:3" ht="15" thickBot="1" x14ac:dyDescent="0.35">
      <c r="A24" s="11" t="s">
        <v>17</v>
      </c>
    </row>
    <row r="25" spans="1:3" x14ac:dyDescent="0.3">
      <c r="A25" s="12"/>
      <c r="B25" s="12" t="s">
        <v>4</v>
      </c>
      <c r="C25" s="12" t="s">
        <v>5</v>
      </c>
    </row>
    <row r="26" spans="1:3" x14ac:dyDescent="0.3">
      <c r="A26" t="s">
        <v>18</v>
      </c>
      <c r="B26">
        <v>-18.022046511627906</v>
      </c>
      <c r="C26">
        <v>-20.878</v>
      </c>
    </row>
    <row r="27" spans="1:3" x14ac:dyDescent="0.3">
      <c r="A27" t="s">
        <v>19</v>
      </c>
      <c r="B27">
        <v>105.40065855922765</v>
      </c>
      <c r="C27">
        <v>0.27626666666666638</v>
      </c>
    </row>
    <row r="28" spans="1:3" x14ac:dyDescent="0.3">
      <c r="A28" t="s">
        <v>20</v>
      </c>
      <c r="B28">
        <v>172</v>
      </c>
      <c r="C28">
        <v>25</v>
      </c>
    </row>
    <row r="29" spans="1:3" x14ac:dyDescent="0.3">
      <c r="A29" t="s">
        <v>21</v>
      </c>
      <c r="B29">
        <v>171</v>
      </c>
      <c r="C29">
        <v>24</v>
      </c>
    </row>
    <row r="30" spans="1:3" x14ac:dyDescent="0.3">
      <c r="A30" t="s">
        <v>22</v>
      </c>
      <c r="B30">
        <v>381.51782779643253</v>
      </c>
    </row>
    <row r="31" spans="1:3" x14ac:dyDescent="0.3">
      <c r="A31" t="s">
        <v>23</v>
      </c>
      <c r="B31">
        <v>3.9667386481469167E-27</v>
      </c>
    </row>
    <row r="32" spans="1:3" ht="15" thickBot="1" x14ac:dyDescent="0.35">
      <c r="A32" s="13" t="s">
        <v>24</v>
      </c>
      <c r="B32" s="13">
        <v>1.7732110377016357</v>
      </c>
      <c r="C32" s="13"/>
    </row>
    <row r="34" spans="1:3" x14ac:dyDescent="0.3">
      <c r="A34" t="s">
        <v>16</v>
      </c>
    </row>
    <row r="35" spans="1:3" ht="15" thickBot="1" x14ac:dyDescent="0.35">
      <c r="A35" s="11" t="s">
        <v>25</v>
      </c>
    </row>
    <row r="36" spans="1:3" x14ac:dyDescent="0.3">
      <c r="A36" s="12"/>
      <c r="B36" s="12" t="s">
        <v>4</v>
      </c>
      <c r="C36" s="12" t="s">
        <v>5</v>
      </c>
    </row>
    <row r="37" spans="1:3" x14ac:dyDescent="0.3">
      <c r="A37" t="s">
        <v>18</v>
      </c>
      <c r="B37">
        <v>9.7658895348837245</v>
      </c>
      <c r="C37">
        <v>9.5079999999999991</v>
      </c>
    </row>
    <row r="38" spans="1:3" x14ac:dyDescent="0.3">
      <c r="A38" t="s">
        <v>19</v>
      </c>
      <c r="B38">
        <v>1.1880497830476642</v>
      </c>
      <c r="C38">
        <v>0.91493333333333349</v>
      </c>
    </row>
    <row r="39" spans="1:3" x14ac:dyDescent="0.3">
      <c r="A39" t="s">
        <v>20</v>
      </c>
      <c r="B39">
        <v>172</v>
      </c>
      <c r="C39">
        <v>25</v>
      </c>
    </row>
    <row r="40" spans="1:3" x14ac:dyDescent="0.3">
      <c r="A40" t="s">
        <v>21</v>
      </c>
      <c r="B40">
        <v>171</v>
      </c>
      <c r="C40">
        <v>24</v>
      </c>
    </row>
    <row r="41" spans="1:3" x14ac:dyDescent="0.3">
      <c r="A41" t="s">
        <v>22</v>
      </c>
      <c r="B41">
        <v>1.2985096725236782</v>
      </c>
    </row>
    <row r="42" spans="1:3" x14ac:dyDescent="0.3">
      <c r="A42" t="s">
        <v>23</v>
      </c>
      <c r="B42">
        <v>0.22993989000975051</v>
      </c>
    </row>
    <row r="43" spans="1:3" ht="15" thickBot="1" x14ac:dyDescent="0.35">
      <c r="A43" s="13" t="s">
        <v>24</v>
      </c>
      <c r="B43" s="13">
        <v>1.7732110377016357</v>
      </c>
      <c r="C43" s="13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E2C89-FC84-4087-9211-1966BAD5A041}">
  <dimension ref="A1:C43"/>
  <sheetViews>
    <sheetView workbookViewId="0">
      <selection activeCell="B32" sqref="B32"/>
    </sheetView>
  </sheetViews>
  <sheetFormatPr defaultRowHeight="14.4" x14ac:dyDescent="0.3"/>
  <cols>
    <col min="1" max="1" width="23.6640625" customWidth="1"/>
  </cols>
  <sheetData>
    <row r="1" spans="1:3" x14ac:dyDescent="0.3">
      <c r="A1" t="s">
        <v>16</v>
      </c>
    </row>
    <row r="2" spans="1:3" ht="15" thickBot="1" x14ac:dyDescent="0.35">
      <c r="A2" s="11" t="s">
        <v>17</v>
      </c>
    </row>
    <row r="3" spans="1:3" x14ac:dyDescent="0.3">
      <c r="A3" s="12"/>
      <c r="B3" s="12" t="s">
        <v>0</v>
      </c>
      <c r="C3" s="12" t="s">
        <v>1</v>
      </c>
    </row>
    <row r="4" spans="1:3" x14ac:dyDescent="0.3">
      <c r="A4" t="s">
        <v>18</v>
      </c>
      <c r="B4">
        <v>-20.698941176470584</v>
      </c>
      <c r="C4">
        <v>-20.737037037037041</v>
      </c>
    </row>
    <row r="5" spans="1:3" x14ac:dyDescent="0.3">
      <c r="A5" t="s">
        <v>19</v>
      </c>
      <c r="B5">
        <v>0.47906197647058868</v>
      </c>
      <c r="C5">
        <v>0.36011396011396024</v>
      </c>
    </row>
    <row r="6" spans="1:3" x14ac:dyDescent="0.3">
      <c r="A6" t="s">
        <v>20</v>
      </c>
      <c r="B6">
        <v>51</v>
      </c>
      <c r="C6">
        <v>27</v>
      </c>
    </row>
    <row r="7" spans="1:3" x14ac:dyDescent="0.3">
      <c r="A7" t="s">
        <v>21</v>
      </c>
      <c r="B7">
        <v>50</v>
      </c>
      <c r="C7">
        <v>26</v>
      </c>
    </row>
    <row r="8" spans="1:3" x14ac:dyDescent="0.3">
      <c r="A8" t="s">
        <v>22</v>
      </c>
      <c r="B8">
        <v>1.330306596053612</v>
      </c>
    </row>
    <row r="9" spans="1:3" x14ac:dyDescent="0.3">
      <c r="A9" t="s">
        <v>23</v>
      </c>
      <c r="B9">
        <v>0.21787645779311429</v>
      </c>
    </row>
    <row r="10" spans="1:3" ht="15" thickBot="1" x14ac:dyDescent="0.35">
      <c r="A10" s="13" t="s">
        <v>24</v>
      </c>
      <c r="B10" s="13">
        <v>1.82330134810972</v>
      </c>
      <c r="C10" s="13"/>
    </row>
    <row r="12" spans="1:3" x14ac:dyDescent="0.3">
      <c r="A12" t="s">
        <v>16</v>
      </c>
    </row>
    <row r="13" spans="1:3" ht="15" thickBot="1" x14ac:dyDescent="0.35">
      <c r="A13" s="11" t="s">
        <v>25</v>
      </c>
    </row>
    <row r="14" spans="1:3" x14ac:dyDescent="0.3">
      <c r="A14" s="12"/>
      <c r="B14" s="12" t="s">
        <v>0</v>
      </c>
      <c r="C14" s="12" t="s">
        <v>1</v>
      </c>
    </row>
    <row r="15" spans="1:3" x14ac:dyDescent="0.3">
      <c r="A15" t="s">
        <v>18</v>
      </c>
      <c r="B15">
        <v>10.141490196078434</v>
      </c>
      <c r="C15">
        <v>10.081481481481479</v>
      </c>
    </row>
    <row r="16" spans="1:3" x14ac:dyDescent="0.3">
      <c r="A16" t="s">
        <v>19</v>
      </c>
      <c r="B16">
        <v>1.3551532549019065</v>
      </c>
      <c r="C16">
        <v>1.1077207977208532</v>
      </c>
    </row>
    <row r="17" spans="1:3" x14ac:dyDescent="0.3">
      <c r="A17" t="s">
        <v>20</v>
      </c>
      <c r="B17">
        <v>51</v>
      </c>
      <c r="C17">
        <v>27</v>
      </c>
    </row>
    <row r="18" spans="1:3" x14ac:dyDescent="0.3">
      <c r="A18" t="s">
        <v>21</v>
      </c>
      <c r="B18">
        <v>50</v>
      </c>
      <c r="C18">
        <v>26</v>
      </c>
    </row>
    <row r="19" spans="1:3" x14ac:dyDescent="0.3">
      <c r="A19" t="s">
        <v>22</v>
      </c>
      <c r="B19">
        <v>1.2233707787107979</v>
      </c>
    </row>
    <row r="20" spans="1:3" x14ac:dyDescent="0.3">
      <c r="A20" t="s">
        <v>23</v>
      </c>
      <c r="B20">
        <v>0.29361358648649299</v>
      </c>
    </row>
    <row r="21" spans="1:3" ht="15" thickBot="1" x14ac:dyDescent="0.35">
      <c r="A21" s="13" t="s">
        <v>24</v>
      </c>
      <c r="B21" s="13">
        <v>1.82330134810972</v>
      </c>
      <c r="C21" s="13"/>
    </row>
    <row r="23" spans="1:3" x14ac:dyDescent="0.3">
      <c r="A23" t="s">
        <v>16</v>
      </c>
    </row>
    <row r="24" spans="1:3" ht="15" thickBot="1" x14ac:dyDescent="0.35">
      <c r="A24" s="11" t="s">
        <v>17</v>
      </c>
    </row>
    <row r="25" spans="1:3" x14ac:dyDescent="0.3">
      <c r="A25" s="12"/>
      <c r="B25" s="12" t="s">
        <v>4</v>
      </c>
      <c r="C25" s="12" t="s">
        <v>5</v>
      </c>
    </row>
    <row r="26" spans="1:3" x14ac:dyDescent="0.3">
      <c r="A26" t="s">
        <v>18</v>
      </c>
      <c r="B26">
        <v>-20.031615819209041</v>
      </c>
      <c r="C26">
        <v>-20.702439024390241</v>
      </c>
    </row>
    <row r="27" spans="1:3" x14ac:dyDescent="0.3">
      <c r="A27" t="s">
        <v>19</v>
      </c>
      <c r="B27">
        <v>30.228710987930175</v>
      </c>
      <c r="C27">
        <v>0.41324390243902459</v>
      </c>
    </row>
    <row r="28" spans="1:3" x14ac:dyDescent="0.3">
      <c r="A28" t="s">
        <v>20</v>
      </c>
      <c r="B28">
        <v>177</v>
      </c>
      <c r="C28">
        <v>41</v>
      </c>
    </row>
    <row r="29" spans="1:3" x14ac:dyDescent="0.3">
      <c r="A29" t="s">
        <v>21</v>
      </c>
      <c r="B29">
        <v>176</v>
      </c>
      <c r="C29">
        <v>40</v>
      </c>
    </row>
    <row r="30" spans="1:3" x14ac:dyDescent="0.3">
      <c r="A30" t="s">
        <v>22</v>
      </c>
      <c r="B30">
        <v>73.149805259112114</v>
      </c>
    </row>
    <row r="31" spans="1:3" x14ac:dyDescent="0.3">
      <c r="A31" t="s">
        <v>23</v>
      </c>
      <c r="B31">
        <v>1.2214624209974128E-29</v>
      </c>
    </row>
    <row r="32" spans="1:3" ht="15" thickBot="1" x14ac:dyDescent="0.35">
      <c r="A32" s="13" t="s">
        <v>24</v>
      </c>
      <c r="B32" s="13">
        <v>1.555961040093931</v>
      </c>
      <c r="C32" s="13"/>
    </row>
    <row r="34" spans="1:3" x14ac:dyDescent="0.3">
      <c r="A34" t="s">
        <v>16</v>
      </c>
    </row>
    <row r="35" spans="1:3" ht="15" thickBot="1" x14ac:dyDescent="0.35">
      <c r="A35" s="11" t="s">
        <v>25</v>
      </c>
    </row>
    <row r="36" spans="1:3" x14ac:dyDescent="0.3">
      <c r="A36" s="12"/>
      <c r="B36" s="12" t="s">
        <v>4</v>
      </c>
      <c r="C36" s="12">
        <v>8.1</v>
      </c>
    </row>
    <row r="37" spans="1:3" x14ac:dyDescent="0.3">
      <c r="A37" t="s">
        <v>18</v>
      </c>
      <c r="B37">
        <v>10.109299435028243</v>
      </c>
      <c r="C37">
        <v>10.637499999999999</v>
      </c>
    </row>
    <row r="38" spans="1:3" x14ac:dyDescent="0.3">
      <c r="A38" t="s">
        <v>19</v>
      </c>
      <c r="B38">
        <v>1.3091082336930371</v>
      </c>
      <c r="C38">
        <v>1.6295833333333576</v>
      </c>
    </row>
    <row r="39" spans="1:3" x14ac:dyDescent="0.3">
      <c r="A39" t="s">
        <v>20</v>
      </c>
      <c r="B39">
        <v>177</v>
      </c>
      <c r="C39">
        <v>40</v>
      </c>
    </row>
    <row r="40" spans="1:3" x14ac:dyDescent="0.3">
      <c r="A40" t="s">
        <v>21</v>
      </c>
      <c r="B40">
        <v>176</v>
      </c>
      <c r="C40">
        <v>39</v>
      </c>
    </row>
    <row r="41" spans="1:3" x14ac:dyDescent="0.3">
      <c r="A41" t="s">
        <v>22</v>
      </c>
      <c r="B41">
        <v>0.80333923826725706</v>
      </c>
    </row>
    <row r="42" spans="1:3" x14ac:dyDescent="0.3">
      <c r="A42" t="s">
        <v>23</v>
      </c>
      <c r="B42">
        <v>0.17215124764988232</v>
      </c>
    </row>
    <row r="43" spans="1:3" ht="15" thickBot="1" x14ac:dyDescent="0.35">
      <c r="A43" s="13" t="s">
        <v>24</v>
      </c>
      <c r="B43" s="13">
        <v>0.68108322968194135</v>
      </c>
      <c r="C43" s="13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095EA-E3DF-4163-B9EC-8C846E44C271}">
  <dimension ref="A1:C21"/>
  <sheetViews>
    <sheetView workbookViewId="0">
      <selection activeCell="F19" sqref="F19"/>
    </sheetView>
  </sheetViews>
  <sheetFormatPr defaultRowHeight="14.4" x14ac:dyDescent="0.3"/>
  <cols>
    <col min="1" max="1" width="23.6640625" customWidth="1"/>
  </cols>
  <sheetData>
    <row r="1" spans="1:3" x14ac:dyDescent="0.3">
      <c r="A1" t="s">
        <v>16</v>
      </c>
    </row>
    <row r="2" spans="1:3" ht="15" thickBot="1" x14ac:dyDescent="0.35">
      <c r="A2" s="11" t="s">
        <v>17</v>
      </c>
    </row>
    <row r="3" spans="1:3" x14ac:dyDescent="0.3">
      <c r="A3" s="12"/>
      <c r="B3" s="12" t="s">
        <v>4</v>
      </c>
      <c r="C3" s="12" t="s">
        <v>5</v>
      </c>
    </row>
    <row r="4" spans="1:3" x14ac:dyDescent="0.3">
      <c r="A4" t="s">
        <v>18</v>
      </c>
      <c r="B4">
        <v>-18.059999999999999</v>
      </c>
      <c r="C4">
        <v>-20.942857142857143</v>
      </c>
    </row>
    <row r="5" spans="1:3" x14ac:dyDescent="0.3">
      <c r="A5" t="s">
        <v>19</v>
      </c>
      <c r="B5">
        <v>119.64685714285731</v>
      </c>
      <c r="C5">
        <v>0.19285714285714275</v>
      </c>
    </row>
    <row r="6" spans="1:3" x14ac:dyDescent="0.3">
      <c r="A6" t="s">
        <v>20</v>
      </c>
      <c r="B6">
        <v>15</v>
      </c>
      <c r="C6">
        <v>7</v>
      </c>
    </row>
    <row r="7" spans="1:3" x14ac:dyDescent="0.3">
      <c r="A7" t="s">
        <v>21</v>
      </c>
      <c r="B7">
        <v>14</v>
      </c>
      <c r="C7">
        <v>6</v>
      </c>
    </row>
    <row r="8" spans="1:3" x14ac:dyDescent="0.3">
      <c r="A8" t="s">
        <v>22</v>
      </c>
      <c r="B8">
        <v>620.39111111111231</v>
      </c>
    </row>
    <row r="9" spans="1:3" x14ac:dyDescent="0.3">
      <c r="A9" t="s">
        <v>23</v>
      </c>
      <c r="B9">
        <v>2.7548828334309586E-8</v>
      </c>
    </row>
    <row r="10" spans="1:3" ht="15" thickBot="1" x14ac:dyDescent="0.35">
      <c r="A10" s="13" t="s">
        <v>24</v>
      </c>
      <c r="B10" s="13">
        <v>3.9559339429277118</v>
      </c>
      <c r="C10" s="13"/>
    </row>
    <row r="12" spans="1:3" x14ac:dyDescent="0.3">
      <c r="A12" t="s">
        <v>16</v>
      </c>
    </row>
    <row r="13" spans="1:3" ht="15" thickBot="1" x14ac:dyDescent="0.35">
      <c r="A13" s="11" t="s">
        <v>25</v>
      </c>
    </row>
    <row r="14" spans="1:3" x14ac:dyDescent="0.3">
      <c r="A14" s="12"/>
      <c r="B14" s="12" t="s">
        <v>4</v>
      </c>
      <c r="C14" s="12" t="s">
        <v>5</v>
      </c>
    </row>
    <row r="15" spans="1:3" x14ac:dyDescent="0.3">
      <c r="A15" t="s">
        <v>18</v>
      </c>
      <c r="B15">
        <v>10.833333333333336</v>
      </c>
      <c r="C15">
        <v>11.457142857142856</v>
      </c>
    </row>
    <row r="16" spans="1:3" x14ac:dyDescent="0.3">
      <c r="A16" t="s">
        <v>19</v>
      </c>
      <c r="B16">
        <v>0.64952380952380973</v>
      </c>
      <c r="C16">
        <v>1.4595238095238099</v>
      </c>
    </row>
    <row r="17" spans="1:3" x14ac:dyDescent="0.3">
      <c r="A17" t="s">
        <v>20</v>
      </c>
      <c r="B17">
        <v>15</v>
      </c>
      <c r="C17">
        <v>7</v>
      </c>
    </row>
    <row r="18" spans="1:3" x14ac:dyDescent="0.3">
      <c r="A18" t="s">
        <v>21</v>
      </c>
      <c r="B18">
        <v>14</v>
      </c>
      <c r="C18">
        <v>6</v>
      </c>
    </row>
    <row r="19" spans="1:3" x14ac:dyDescent="0.3">
      <c r="A19" t="s">
        <v>22</v>
      </c>
      <c r="B19">
        <v>0.44502446982055466</v>
      </c>
    </row>
    <row r="20" spans="1:3" x14ac:dyDescent="0.3">
      <c r="A20" t="s">
        <v>23</v>
      </c>
      <c r="B20">
        <v>9.9466946337090856E-2</v>
      </c>
    </row>
    <row r="21" spans="1:3" ht="15" thickBot="1" x14ac:dyDescent="0.35">
      <c r="A21" s="13" t="s">
        <v>24</v>
      </c>
      <c r="B21" s="13">
        <v>0.3511573801098985</v>
      </c>
      <c r="C21" s="13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4D366-9054-4564-86D7-F9F73F294494}">
  <dimension ref="A1:J19"/>
  <sheetViews>
    <sheetView zoomScale="60" zoomScaleNormal="60" workbookViewId="0">
      <selection activeCell="B5" sqref="B5"/>
    </sheetView>
  </sheetViews>
  <sheetFormatPr defaultColWidth="30.77734375" defaultRowHeight="30" customHeight="1" x14ac:dyDescent="0.3"/>
  <cols>
    <col min="1" max="16384" width="30.77734375" style="2"/>
  </cols>
  <sheetData>
    <row r="1" spans="1:10" s="1" customFormat="1" ht="30" customHeight="1" x14ac:dyDescent="0.3">
      <c r="A1" s="14" t="s">
        <v>14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0" customHeight="1" x14ac:dyDescent="0.3">
      <c r="A2" s="15" t="s">
        <v>6</v>
      </c>
      <c r="B2" s="15"/>
      <c r="C2" s="15"/>
      <c r="D2" s="15"/>
      <c r="E2" s="15" t="s">
        <v>7</v>
      </c>
      <c r="F2" s="15"/>
      <c r="G2" s="15"/>
      <c r="H2" s="15" t="s">
        <v>8</v>
      </c>
      <c r="I2" s="15"/>
      <c r="J2" s="15"/>
    </row>
    <row r="3" spans="1:10" ht="30" customHeight="1" x14ac:dyDescent="0.3">
      <c r="A3" s="3"/>
      <c r="B3" s="4" t="s">
        <v>2</v>
      </c>
      <c r="C3" s="5" t="s">
        <v>3</v>
      </c>
      <c r="D3" s="5" t="s">
        <v>9</v>
      </c>
      <c r="E3" s="6"/>
      <c r="F3" s="4" t="s">
        <v>2</v>
      </c>
      <c r="G3" s="5" t="s">
        <v>3</v>
      </c>
      <c r="H3" s="6"/>
      <c r="I3" s="4" t="s">
        <v>2</v>
      </c>
      <c r="J3" s="5" t="s">
        <v>3</v>
      </c>
    </row>
    <row r="4" spans="1:10" ht="30" customHeight="1" x14ac:dyDescent="0.3">
      <c r="A4" s="4" t="s">
        <v>0</v>
      </c>
      <c r="B4" s="7">
        <v>10</v>
      </c>
      <c r="C4" s="7">
        <v>8</v>
      </c>
      <c r="D4" s="7">
        <f>SUM(B4:C4)</f>
        <v>18</v>
      </c>
      <c r="E4" s="5" t="s">
        <v>0</v>
      </c>
      <c r="F4" s="8">
        <f>(D4*B6)/D6</f>
        <v>9.3333333333333339</v>
      </c>
      <c r="G4" s="8">
        <f>(D4*C6)/D6</f>
        <v>8.6666666666666661</v>
      </c>
      <c r="H4" s="5" t="s">
        <v>0</v>
      </c>
      <c r="I4" s="8">
        <f>(B4-F4)^2/F4</f>
        <v>4.7619047619047533E-2</v>
      </c>
      <c r="J4" s="8">
        <f>(C4-G4)^2/G4</f>
        <v>5.128205128205119E-2</v>
      </c>
    </row>
    <row r="5" spans="1:10" ht="30" customHeight="1" x14ac:dyDescent="0.3">
      <c r="A5" s="4" t="s">
        <v>1</v>
      </c>
      <c r="B5" s="7">
        <v>4</v>
      </c>
      <c r="C5" s="7">
        <v>5</v>
      </c>
      <c r="D5" s="7">
        <f>SUM(B5:C5)</f>
        <v>9</v>
      </c>
      <c r="E5" s="5" t="s">
        <v>1</v>
      </c>
      <c r="F5" s="8">
        <f>(D5*B6)/D6</f>
        <v>4.666666666666667</v>
      </c>
      <c r="G5" s="8">
        <f>(D5*C6)/D6</f>
        <v>4.333333333333333</v>
      </c>
      <c r="H5" s="5" t="s">
        <v>1</v>
      </c>
      <c r="I5" s="8">
        <f>(B5-F5)^2/F5</f>
        <v>9.5238095238095316E-2</v>
      </c>
      <c r="J5" s="8">
        <f>(C5-G5)^2/G5</f>
        <v>0.10256410256410267</v>
      </c>
    </row>
    <row r="6" spans="1:10" ht="30" customHeight="1" x14ac:dyDescent="0.3">
      <c r="A6" s="4" t="s">
        <v>9</v>
      </c>
      <c r="B6" s="7">
        <f>SUM(B4:B5)</f>
        <v>14</v>
      </c>
      <c r="C6" s="7">
        <f>SUM(C4:C5)</f>
        <v>13</v>
      </c>
      <c r="D6" s="7">
        <f>SUM(D4:D5)</f>
        <v>27</v>
      </c>
      <c r="E6" s="9"/>
      <c r="F6" s="9"/>
      <c r="G6" s="9"/>
      <c r="H6" s="15" t="s">
        <v>10</v>
      </c>
      <c r="I6" s="15"/>
      <c r="J6" s="10"/>
    </row>
    <row r="7" spans="1:10" ht="30" customHeight="1" x14ac:dyDescent="0.3">
      <c r="A7" s="9"/>
      <c r="B7" s="9"/>
      <c r="C7" s="9"/>
      <c r="D7" s="9"/>
      <c r="E7" s="9"/>
      <c r="F7" s="9"/>
      <c r="G7" s="9"/>
      <c r="H7" s="7" t="s">
        <v>11</v>
      </c>
      <c r="I7" s="8">
        <f>SUM(I4:J5)</f>
        <v>0.2967032967032967</v>
      </c>
      <c r="J7" s="9"/>
    </row>
    <row r="8" spans="1:10" ht="30" customHeight="1" x14ac:dyDescent="0.3">
      <c r="A8" s="9"/>
      <c r="B8" s="9"/>
      <c r="C8" s="9"/>
      <c r="D8" s="9"/>
      <c r="E8" s="9"/>
      <c r="F8" s="9"/>
      <c r="G8" s="9"/>
      <c r="H8" s="7" t="s">
        <v>12</v>
      </c>
      <c r="I8" s="7">
        <f>(2-1)*(2-1)</f>
        <v>1</v>
      </c>
      <c r="J8" s="9"/>
    </row>
    <row r="9" spans="1:10" ht="30" customHeight="1" x14ac:dyDescent="0.3">
      <c r="A9" s="9"/>
      <c r="B9" s="9"/>
      <c r="C9" s="9"/>
      <c r="D9" s="9"/>
      <c r="E9" s="9"/>
      <c r="F9" s="9"/>
      <c r="G9" s="9"/>
      <c r="H9" s="7" t="s">
        <v>13</v>
      </c>
      <c r="I9" s="8">
        <f>_xlfn.CHISQ.DIST.RT(I7,I8)</f>
        <v>0.58595657719465244</v>
      </c>
      <c r="J9" s="9">
        <f>_xlfn.CHISQ.TEST(B4:C5,F4:G5)</f>
        <v>0.58595657719465244</v>
      </c>
    </row>
    <row r="11" spans="1:10" ht="30" customHeight="1" x14ac:dyDescent="0.3">
      <c r="A11" s="14" t="s">
        <v>15</v>
      </c>
      <c r="B11" s="14"/>
      <c r="C11" s="14"/>
      <c r="D11" s="14"/>
      <c r="E11" s="14"/>
      <c r="F11" s="14"/>
      <c r="G11" s="14"/>
      <c r="H11" s="14"/>
      <c r="I11" s="14"/>
      <c r="J11" s="14"/>
    </row>
    <row r="12" spans="1:10" ht="30" customHeight="1" x14ac:dyDescent="0.3">
      <c r="A12" s="15" t="s">
        <v>6</v>
      </c>
      <c r="B12" s="15"/>
      <c r="C12" s="15"/>
      <c r="D12" s="15"/>
      <c r="E12" s="15" t="s">
        <v>7</v>
      </c>
      <c r="F12" s="15"/>
      <c r="G12" s="15"/>
      <c r="H12" s="15" t="s">
        <v>8</v>
      </c>
      <c r="I12" s="15"/>
      <c r="J12" s="15"/>
    </row>
    <row r="13" spans="1:10" ht="30" customHeight="1" x14ac:dyDescent="0.3">
      <c r="A13" s="3"/>
      <c r="B13" s="4" t="s">
        <v>2</v>
      </c>
      <c r="C13" s="5" t="s">
        <v>3</v>
      </c>
      <c r="D13" s="5" t="s">
        <v>9</v>
      </c>
      <c r="E13" s="6"/>
      <c r="F13" s="4" t="s">
        <v>2</v>
      </c>
      <c r="G13" s="5" t="s">
        <v>3</v>
      </c>
      <c r="H13" s="6"/>
      <c r="I13" s="4" t="s">
        <v>2</v>
      </c>
      <c r="J13" s="5" t="s">
        <v>3</v>
      </c>
    </row>
    <row r="14" spans="1:10" ht="30" customHeight="1" x14ac:dyDescent="0.3">
      <c r="A14" s="4" t="s">
        <v>4</v>
      </c>
      <c r="B14" s="7">
        <v>38</v>
      </c>
      <c r="C14" s="7">
        <v>45</v>
      </c>
      <c r="D14" s="7">
        <f>SUM(B14:C14)</f>
        <v>83</v>
      </c>
      <c r="E14" s="4" t="s">
        <v>4</v>
      </c>
      <c r="F14" s="8">
        <f>(D14*B16)/D16</f>
        <v>34.297520661157023</v>
      </c>
      <c r="G14" s="8">
        <f>(D14*C16)/D16</f>
        <v>48.702479338842977</v>
      </c>
      <c r="H14" s="4" t="s">
        <v>4</v>
      </c>
      <c r="I14" s="8">
        <f>(B14-F14)^2/F14</f>
        <v>0.39968933585582039</v>
      </c>
      <c r="J14" s="8">
        <f>(C14-G14)^2/G14</f>
        <v>0.28147136327874672</v>
      </c>
    </row>
    <row r="15" spans="1:10" ht="30" customHeight="1" x14ac:dyDescent="0.3">
      <c r="A15" s="4" t="s">
        <v>5</v>
      </c>
      <c r="B15" s="7">
        <v>12</v>
      </c>
      <c r="C15" s="7">
        <v>26</v>
      </c>
      <c r="D15" s="7">
        <f>SUM(B15:C15)</f>
        <v>38</v>
      </c>
      <c r="E15" s="4" t="s">
        <v>5</v>
      </c>
      <c r="F15" s="8">
        <f>(D15*B16)/D16</f>
        <v>15.702479338842975</v>
      </c>
      <c r="G15" s="8">
        <f>(D15*C16)/D16</f>
        <v>22.297520661157026</v>
      </c>
      <c r="H15" s="4" t="s">
        <v>5</v>
      </c>
      <c r="I15" s="8">
        <f>(B15-F15)^2/F15</f>
        <v>0.87300565463244895</v>
      </c>
      <c r="J15" s="8">
        <f>(C15-G15)^2/G15</f>
        <v>0.61479271452989293</v>
      </c>
    </row>
    <row r="16" spans="1:10" ht="30" customHeight="1" x14ac:dyDescent="0.3">
      <c r="A16" s="4" t="s">
        <v>9</v>
      </c>
      <c r="B16" s="7">
        <f>SUM(B14:B15)</f>
        <v>50</v>
      </c>
      <c r="C16" s="7">
        <f>SUM(C14:C15)</f>
        <v>71</v>
      </c>
      <c r="D16" s="7">
        <f>SUM(D14:D15)</f>
        <v>121</v>
      </c>
      <c r="E16" s="9"/>
      <c r="F16" s="9"/>
      <c r="G16" s="9"/>
      <c r="H16" s="15" t="s">
        <v>10</v>
      </c>
      <c r="I16" s="15"/>
      <c r="J16" s="10"/>
    </row>
    <row r="17" spans="1:10" ht="30" customHeight="1" x14ac:dyDescent="0.3">
      <c r="A17" s="9"/>
      <c r="B17" s="9"/>
      <c r="C17" s="9"/>
      <c r="D17" s="9"/>
      <c r="E17" s="9"/>
      <c r="F17" s="9"/>
      <c r="G17" s="9"/>
      <c r="H17" s="7" t="s">
        <v>11</v>
      </c>
      <c r="I17" s="8">
        <f>SUM(I14:J15)</f>
        <v>2.1689590682969091</v>
      </c>
      <c r="J17" s="9"/>
    </row>
    <row r="18" spans="1:10" ht="30" customHeight="1" x14ac:dyDescent="0.3">
      <c r="A18" s="9"/>
      <c r="B18" s="9"/>
      <c r="C18" s="9"/>
      <c r="D18" s="9"/>
      <c r="E18" s="9"/>
      <c r="F18" s="9"/>
      <c r="G18" s="9"/>
      <c r="H18" s="7" t="s">
        <v>12</v>
      </c>
      <c r="I18" s="7">
        <f>(2-1)*(2-1)</f>
        <v>1</v>
      </c>
      <c r="J18" s="9"/>
    </row>
    <row r="19" spans="1:10" ht="30" customHeight="1" x14ac:dyDescent="0.3">
      <c r="A19" s="9"/>
      <c r="B19" s="9"/>
      <c r="C19" s="9"/>
      <c r="D19" s="9"/>
      <c r="E19" s="9"/>
      <c r="F19" s="9"/>
      <c r="G19" s="9"/>
      <c r="H19" s="7" t="s">
        <v>13</v>
      </c>
      <c r="I19" s="8">
        <f>_xlfn.CHISQ.DIST.RT(I17,I18)</f>
        <v>0.14082152634328604</v>
      </c>
      <c r="J19" s="9">
        <f>_xlfn.CHISQ.TEST(B14:C15,F14:G15)</f>
        <v>0.14082152634328604</v>
      </c>
    </row>
  </sheetData>
  <mergeCells count="10">
    <mergeCell ref="A1:J1"/>
    <mergeCell ref="A2:D2"/>
    <mergeCell ref="E2:G2"/>
    <mergeCell ref="H2:J2"/>
    <mergeCell ref="H6:I6"/>
    <mergeCell ref="A11:J11"/>
    <mergeCell ref="A12:D12"/>
    <mergeCell ref="E12:G12"/>
    <mergeCell ref="H12:J12"/>
    <mergeCell ref="H16:I1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E6438-EC25-4955-98A3-2A6F5371ED71}">
  <dimension ref="A1:J19"/>
  <sheetViews>
    <sheetView zoomScale="60" zoomScaleNormal="60" workbookViewId="0">
      <selection activeCell="I13" sqref="I13:J13"/>
    </sheetView>
  </sheetViews>
  <sheetFormatPr defaultColWidth="30.77734375" defaultRowHeight="30" customHeight="1" x14ac:dyDescent="0.3"/>
  <cols>
    <col min="1" max="16384" width="30.77734375" style="2"/>
  </cols>
  <sheetData>
    <row r="1" spans="1:10" s="1" customFormat="1" ht="30" customHeight="1" x14ac:dyDescent="0.3">
      <c r="A1" s="14" t="s">
        <v>14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0" customHeight="1" x14ac:dyDescent="0.3">
      <c r="A2" s="15" t="s">
        <v>6</v>
      </c>
      <c r="B2" s="15"/>
      <c r="C2" s="15"/>
      <c r="D2" s="15"/>
      <c r="E2" s="15" t="s">
        <v>7</v>
      </c>
      <c r="F2" s="15"/>
      <c r="G2" s="15"/>
      <c r="H2" s="15" t="s">
        <v>8</v>
      </c>
      <c r="I2" s="15"/>
      <c r="J2" s="15"/>
    </row>
    <row r="3" spans="1:10" ht="30" customHeight="1" x14ac:dyDescent="0.3">
      <c r="A3" s="3"/>
      <c r="B3" s="4" t="s">
        <v>2</v>
      </c>
      <c r="C3" s="5" t="s">
        <v>3</v>
      </c>
      <c r="D3" s="5" t="s">
        <v>9</v>
      </c>
      <c r="E3" s="6"/>
      <c r="F3" s="4" t="s">
        <v>2</v>
      </c>
      <c r="G3" s="5" t="s">
        <v>3</v>
      </c>
      <c r="H3" s="6"/>
      <c r="I3" s="4" t="s">
        <v>2</v>
      </c>
      <c r="J3" s="5" t="s">
        <v>3</v>
      </c>
    </row>
    <row r="4" spans="1:10" ht="30" customHeight="1" x14ac:dyDescent="0.3">
      <c r="A4" s="4" t="s">
        <v>0</v>
      </c>
      <c r="B4" s="7">
        <v>1</v>
      </c>
      <c r="C4" s="7">
        <v>4</v>
      </c>
      <c r="D4" s="7">
        <f>SUM(B4:C4)</f>
        <v>5</v>
      </c>
      <c r="E4" s="5" t="s">
        <v>0</v>
      </c>
      <c r="F4" s="8">
        <f>(D4*B6)/D6</f>
        <v>1.1111111111111112</v>
      </c>
      <c r="G4" s="8">
        <f>(D4*C6)/D6</f>
        <v>3.8888888888888888</v>
      </c>
      <c r="H4" s="5" t="s">
        <v>0</v>
      </c>
      <c r="I4" s="8">
        <f>(B4-F4)^2/F4</f>
        <v>1.111111111111112E-2</v>
      </c>
      <c r="J4" s="8">
        <f>(C4-G4)^2/G4</f>
        <v>3.1746031746031776E-3</v>
      </c>
    </row>
    <row r="5" spans="1:10" ht="30" customHeight="1" x14ac:dyDescent="0.3">
      <c r="A5" s="4" t="s">
        <v>1</v>
      </c>
      <c r="B5" s="7">
        <v>1</v>
      </c>
      <c r="C5" s="7">
        <v>3</v>
      </c>
      <c r="D5" s="7">
        <f>SUM(B5:C5)</f>
        <v>4</v>
      </c>
      <c r="E5" s="5" t="s">
        <v>1</v>
      </c>
      <c r="F5" s="8">
        <f>(D5*B6)/D6</f>
        <v>0.88888888888888884</v>
      </c>
      <c r="G5" s="8">
        <f>(D5*C6)/D6</f>
        <v>3.1111111111111112</v>
      </c>
      <c r="H5" s="5" t="s">
        <v>1</v>
      </c>
      <c r="I5" s="8">
        <f>(B5-F5)^2/F5</f>
        <v>1.3888888888888902E-2</v>
      </c>
      <c r="J5" s="8">
        <f>(C5-G5)^2/G5</f>
        <v>3.9682539682539715E-3</v>
      </c>
    </row>
    <row r="6" spans="1:10" ht="30" customHeight="1" x14ac:dyDescent="0.3">
      <c r="A6" s="4" t="s">
        <v>9</v>
      </c>
      <c r="B6" s="7">
        <f>SUM(B4:B5)</f>
        <v>2</v>
      </c>
      <c r="C6" s="7">
        <f>SUM(C4:C5)</f>
        <v>7</v>
      </c>
      <c r="D6" s="7">
        <f>SUM(D4:D5)</f>
        <v>9</v>
      </c>
      <c r="E6" s="9"/>
      <c r="F6" s="9"/>
      <c r="G6" s="9"/>
      <c r="H6" s="15" t="s">
        <v>10</v>
      </c>
      <c r="I6" s="15"/>
      <c r="J6" s="10"/>
    </row>
    <row r="7" spans="1:10" ht="30" customHeight="1" x14ac:dyDescent="0.3">
      <c r="A7" s="9"/>
      <c r="B7" s="9"/>
      <c r="C7" s="9"/>
      <c r="D7" s="9"/>
      <c r="E7" s="9"/>
      <c r="F7" s="9"/>
      <c r="G7" s="9"/>
      <c r="H7" s="7" t="s">
        <v>11</v>
      </c>
      <c r="I7" s="8">
        <f>SUM(I4:J5)</f>
        <v>3.2142857142857167E-2</v>
      </c>
      <c r="J7" s="9"/>
    </row>
    <row r="8" spans="1:10" ht="30" customHeight="1" x14ac:dyDescent="0.3">
      <c r="A8" s="9"/>
      <c r="B8" s="9"/>
      <c r="C8" s="9"/>
      <c r="D8" s="9"/>
      <c r="E8" s="9"/>
      <c r="F8" s="9"/>
      <c r="G8" s="9"/>
      <c r="H8" s="7" t="s">
        <v>12</v>
      </c>
      <c r="I8" s="7">
        <f>(2-1)*(2-1)</f>
        <v>1</v>
      </c>
      <c r="J8" s="9"/>
    </row>
    <row r="9" spans="1:10" ht="30" customHeight="1" x14ac:dyDescent="0.3">
      <c r="A9" s="9"/>
      <c r="B9" s="9"/>
      <c r="C9" s="9"/>
      <c r="D9" s="9"/>
      <c r="E9" s="9"/>
      <c r="F9" s="9"/>
      <c r="G9" s="9"/>
      <c r="H9" s="7" t="s">
        <v>13</v>
      </c>
      <c r="I9" s="8">
        <f>_xlfn.CHISQ.DIST.RT(I7,I8)</f>
        <v>0.85771448066070821</v>
      </c>
      <c r="J9" s="9">
        <f>_xlfn.CHISQ.TEST(B4:C5,F4:G5)</f>
        <v>0.85771448066070821</v>
      </c>
    </row>
    <row r="11" spans="1:10" ht="30" customHeight="1" x14ac:dyDescent="0.3">
      <c r="A11" s="14" t="s">
        <v>15</v>
      </c>
      <c r="B11" s="14"/>
      <c r="C11" s="14"/>
      <c r="D11" s="14"/>
      <c r="E11" s="14"/>
      <c r="F11" s="14"/>
      <c r="G11" s="14"/>
      <c r="H11" s="14"/>
      <c r="I11" s="14"/>
      <c r="J11" s="14"/>
    </row>
    <row r="12" spans="1:10" ht="30" customHeight="1" x14ac:dyDescent="0.3">
      <c r="A12" s="15" t="s">
        <v>6</v>
      </c>
      <c r="B12" s="15"/>
      <c r="C12" s="15"/>
      <c r="D12" s="15"/>
      <c r="E12" s="15" t="s">
        <v>7</v>
      </c>
      <c r="F12" s="15"/>
      <c r="G12" s="15"/>
      <c r="H12" s="15" t="s">
        <v>8</v>
      </c>
      <c r="I12" s="15"/>
      <c r="J12" s="15"/>
    </row>
    <row r="13" spans="1:10" ht="30" customHeight="1" x14ac:dyDescent="0.3">
      <c r="A13" s="3"/>
      <c r="B13" s="4" t="s">
        <v>2</v>
      </c>
      <c r="C13" s="5" t="s">
        <v>3</v>
      </c>
      <c r="D13" s="5" t="s">
        <v>9</v>
      </c>
      <c r="E13" s="6"/>
      <c r="F13" s="4" t="s">
        <v>2</v>
      </c>
      <c r="G13" s="5" t="s">
        <v>3</v>
      </c>
      <c r="H13" s="6"/>
      <c r="I13" s="4" t="s">
        <v>2</v>
      </c>
      <c r="J13" s="5" t="s">
        <v>3</v>
      </c>
    </row>
    <row r="14" spans="1:10" ht="30" customHeight="1" x14ac:dyDescent="0.3">
      <c r="A14" s="4" t="s">
        <v>4</v>
      </c>
      <c r="B14" s="7">
        <v>10</v>
      </c>
      <c r="C14" s="7">
        <v>22</v>
      </c>
      <c r="D14" s="7">
        <f>SUM(B14:C14)</f>
        <v>32</v>
      </c>
      <c r="E14" s="4" t="s">
        <v>4</v>
      </c>
      <c r="F14" s="8">
        <f>(D14*B16)/D16</f>
        <v>8.9302325581395348</v>
      </c>
      <c r="G14" s="8">
        <f>(D14*C16)/D16</f>
        <v>23.069767441860463</v>
      </c>
      <c r="H14" s="4" t="s">
        <v>4</v>
      </c>
      <c r="I14" s="8">
        <f>(B14-F14)^2/F14</f>
        <v>0.12814922480620158</v>
      </c>
      <c r="J14" s="8">
        <f>(C14-G14)^2/G14</f>
        <v>4.9606151537884322E-2</v>
      </c>
    </row>
    <row r="15" spans="1:10" ht="30" customHeight="1" x14ac:dyDescent="0.3">
      <c r="A15" s="4" t="s">
        <v>5</v>
      </c>
      <c r="B15" s="7">
        <v>2</v>
      </c>
      <c r="C15" s="7">
        <v>9</v>
      </c>
      <c r="D15" s="7">
        <f>SUM(B15:C15)</f>
        <v>11</v>
      </c>
      <c r="E15" s="4" t="s">
        <v>5</v>
      </c>
      <c r="F15" s="8">
        <f>(D15*B16)/D16</f>
        <v>3.0697674418604652</v>
      </c>
      <c r="G15" s="8">
        <f>(D15*C16)/D16</f>
        <v>7.9302325581395348</v>
      </c>
      <c r="H15" s="4" t="s">
        <v>5</v>
      </c>
      <c r="I15" s="8">
        <f>(B15-F15)^2/F15</f>
        <v>0.37279774489076822</v>
      </c>
      <c r="J15" s="8">
        <f>(C15-G15)^2/G15</f>
        <v>0.14430880447384575</v>
      </c>
    </row>
    <row r="16" spans="1:10" ht="30" customHeight="1" x14ac:dyDescent="0.3">
      <c r="A16" s="4" t="s">
        <v>9</v>
      </c>
      <c r="B16" s="7">
        <f>SUM(B14:B15)</f>
        <v>12</v>
      </c>
      <c r="C16" s="7">
        <f>SUM(C14:C15)</f>
        <v>31</v>
      </c>
      <c r="D16" s="7">
        <f>SUM(D14:D15)</f>
        <v>43</v>
      </c>
      <c r="E16" s="9"/>
      <c r="F16" s="9"/>
      <c r="G16" s="9"/>
      <c r="H16" s="15" t="s">
        <v>10</v>
      </c>
      <c r="I16" s="15"/>
      <c r="J16" s="10"/>
    </row>
    <row r="17" spans="1:10" ht="30" customHeight="1" x14ac:dyDescent="0.3">
      <c r="A17" s="9"/>
      <c r="B17" s="9"/>
      <c r="C17" s="9"/>
      <c r="D17" s="9"/>
      <c r="E17" s="9"/>
      <c r="F17" s="9"/>
      <c r="G17" s="9"/>
      <c r="H17" s="7" t="s">
        <v>11</v>
      </c>
      <c r="I17" s="8">
        <f>SUM(I14:J15)</f>
        <v>0.69486192570869987</v>
      </c>
      <c r="J17" s="9"/>
    </row>
    <row r="18" spans="1:10" ht="30" customHeight="1" x14ac:dyDescent="0.3">
      <c r="A18" s="9"/>
      <c r="B18" s="9"/>
      <c r="C18" s="9"/>
      <c r="D18" s="9"/>
      <c r="E18" s="9"/>
      <c r="F18" s="9"/>
      <c r="G18" s="9"/>
      <c r="H18" s="7" t="s">
        <v>12</v>
      </c>
      <c r="I18" s="7">
        <f>(2-1)*(2-1)</f>
        <v>1</v>
      </c>
      <c r="J18" s="9"/>
    </row>
    <row r="19" spans="1:10" ht="30" customHeight="1" x14ac:dyDescent="0.3">
      <c r="A19" s="9"/>
      <c r="B19" s="9"/>
      <c r="C19" s="9"/>
      <c r="D19" s="9"/>
      <c r="E19" s="9"/>
      <c r="F19" s="9"/>
      <c r="G19" s="9"/>
      <c r="H19" s="7" t="s">
        <v>13</v>
      </c>
      <c r="I19" s="8">
        <f>_xlfn.CHISQ.DIST.RT(I17,I18)</f>
        <v>0.40451556637206509</v>
      </c>
      <c r="J19" s="9">
        <f>_xlfn.CHISQ.TEST(B14:C15,F14:G15)</f>
        <v>0.40451556637206509</v>
      </c>
    </row>
  </sheetData>
  <mergeCells count="10">
    <mergeCell ref="A12:D12"/>
    <mergeCell ref="E12:G12"/>
    <mergeCell ref="H12:J12"/>
    <mergeCell ref="H16:I16"/>
    <mergeCell ref="A1:J1"/>
    <mergeCell ref="A2:D2"/>
    <mergeCell ref="E2:G2"/>
    <mergeCell ref="H2:J2"/>
    <mergeCell ref="H6:I6"/>
    <mergeCell ref="A11:J1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8EA92-A544-44F5-A36E-E386FC7477B7}">
  <dimension ref="A1:J19"/>
  <sheetViews>
    <sheetView zoomScale="60" zoomScaleNormal="60" workbookViewId="0">
      <selection activeCell="F13" sqref="F13:G13"/>
    </sheetView>
  </sheetViews>
  <sheetFormatPr defaultColWidth="30.77734375" defaultRowHeight="30" customHeight="1" x14ac:dyDescent="0.3"/>
  <cols>
    <col min="1" max="16384" width="30.77734375" style="2"/>
  </cols>
  <sheetData>
    <row r="1" spans="1:10" s="1" customFormat="1" ht="30" customHeight="1" x14ac:dyDescent="0.3">
      <c r="A1" s="14" t="s">
        <v>14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0" customHeight="1" x14ac:dyDescent="0.3">
      <c r="A2" s="15" t="s">
        <v>6</v>
      </c>
      <c r="B2" s="15"/>
      <c r="C2" s="15"/>
      <c r="D2" s="15"/>
      <c r="E2" s="15" t="s">
        <v>7</v>
      </c>
      <c r="F2" s="15"/>
      <c r="G2" s="15"/>
      <c r="H2" s="15" t="s">
        <v>8</v>
      </c>
      <c r="I2" s="15"/>
      <c r="J2" s="15"/>
    </row>
    <row r="3" spans="1:10" ht="30" customHeight="1" x14ac:dyDescent="0.3">
      <c r="A3" s="3"/>
      <c r="B3" s="4" t="s">
        <v>2</v>
      </c>
      <c r="C3" s="5" t="s">
        <v>3</v>
      </c>
      <c r="D3" s="5" t="s">
        <v>9</v>
      </c>
      <c r="E3" s="6"/>
      <c r="F3" s="4" t="s">
        <v>2</v>
      </c>
      <c r="G3" s="5" t="s">
        <v>3</v>
      </c>
      <c r="H3" s="6"/>
      <c r="I3" s="4" t="s">
        <v>2</v>
      </c>
      <c r="J3" s="5" t="s">
        <v>3</v>
      </c>
    </row>
    <row r="4" spans="1:10" ht="30" customHeight="1" x14ac:dyDescent="0.3">
      <c r="A4" s="4" t="s">
        <v>0</v>
      </c>
      <c r="B4" s="7">
        <v>9</v>
      </c>
      <c r="C4" s="7">
        <v>4</v>
      </c>
      <c r="D4" s="7">
        <f>SUM(B4:C4)</f>
        <v>13</v>
      </c>
      <c r="E4" s="5" t="s">
        <v>0</v>
      </c>
      <c r="F4" s="8">
        <f>(D4*B6)/D6</f>
        <v>8.6666666666666661</v>
      </c>
      <c r="G4" s="8">
        <f>(D4*C6)/D6</f>
        <v>4.333333333333333</v>
      </c>
      <c r="H4" s="5" t="s">
        <v>0</v>
      </c>
      <c r="I4" s="8">
        <f>(B4-F4)^2/F4</f>
        <v>1.2820512820512867E-2</v>
      </c>
      <c r="J4" s="8">
        <f>(C4-G4)^2/G4</f>
        <v>2.5641025641025595E-2</v>
      </c>
    </row>
    <row r="5" spans="1:10" ht="30" customHeight="1" x14ac:dyDescent="0.3">
      <c r="A5" s="4" t="s">
        <v>1</v>
      </c>
      <c r="B5" s="7">
        <v>1</v>
      </c>
      <c r="C5" s="7">
        <v>1</v>
      </c>
      <c r="D5" s="7">
        <f>SUM(B5:C5)</f>
        <v>2</v>
      </c>
      <c r="E5" s="5" t="s">
        <v>1</v>
      </c>
      <c r="F5" s="8">
        <f>(D5*B6)/D6</f>
        <v>1.3333333333333333</v>
      </c>
      <c r="G5" s="8">
        <f>(D5*C6)/D6</f>
        <v>0.66666666666666663</v>
      </c>
      <c r="H5" s="5" t="s">
        <v>1</v>
      </c>
      <c r="I5" s="8">
        <f>(B5-F5)^2/F5</f>
        <v>8.3333333333333301E-2</v>
      </c>
      <c r="J5" s="8">
        <f>(C5-G5)^2/G5</f>
        <v>0.16666666666666671</v>
      </c>
    </row>
    <row r="6" spans="1:10" ht="30" customHeight="1" x14ac:dyDescent="0.3">
      <c r="A6" s="4" t="s">
        <v>9</v>
      </c>
      <c r="B6" s="7">
        <f>SUM(B4:B5)</f>
        <v>10</v>
      </c>
      <c r="C6" s="7">
        <f>SUM(C4:C5)</f>
        <v>5</v>
      </c>
      <c r="D6" s="7">
        <f>SUM(D4:D5)</f>
        <v>15</v>
      </c>
      <c r="E6" s="9"/>
      <c r="F6" s="9"/>
      <c r="G6" s="9"/>
      <c r="H6" s="15" t="s">
        <v>10</v>
      </c>
      <c r="I6" s="15"/>
      <c r="J6" s="10"/>
    </row>
    <row r="7" spans="1:10" ht="30" customHeight="1" x14ac:dyDescent="0.3">
      <c r="A7" s="9"/>
      <c r="B7" s="9"/>
      <c r="C7" s="9"/>
      <c r="D7" s="9"/>
      <c r="E7" s="9"/>
      <c r="F7" s="9"/>
      <c r="G7" s="9"/>
      <c r="H7" s="7" t="s">
        <v>11</v>
      </c>
      <c r="I7" s="8">
        <f>SUM(I4:J5)</f>
        <v>0.28846153846153849</v>
      </c>
      <c r="J7" s="9"/>
    </row>
    <row r="8" spans="1:10" ht="30" customHeight="1" x14ac:dyDescent="0.3">
      <c r="A8" s="9"/>
      <c r="B8" s="9"/>
      <c r="C8" s="9"/>
      <c r="D8" s="9"/>
      <c r="E8" s="9"/>
      <c r="F8" s="9"/>
      <c r="G8" s="9"/>
      <c r="H8" s="7" t="s">
        <v>12</v>
      </c>
      <c r="I8" s="7">
        <f>(2-1)*(2-1)</f>
        <v>1</v>
      </c>
      <c r="J8" s="9"/>
    </row>
    <row r="9" spans="1:10" ht="30" customHeight="1" x14ac:dyDescent="0.3">
      <c r="A9" s="9"/>
      <c r="B9" s="9"/>
      <c r="C9" s="9"/>
      <c r="D9" s="9"/>
      <c r="E9" s="9"/>
      <c r="F9" s="9"/>
      <c r="G9" s="9"/>
      <c r="H9" s="7" t="s">
        <v>13</v>
      </c>
      <c r="I9" s="8">
        <f>_xlfn.CHISQ.DIST.RT(I7,I8)</f>
        <v>0.59120810341133279</v>
      </c>
      <c r="J9" s="9">
        <f>_xlfn.CHISQ.TEST(B4:C5,F4:G5)</f>
        <v>0.59120810341133279</v>
      </c>
    </row>
    <row r="11" spans="1:10" ht="30" customHeight="1" x14ac:dyDescent="0.3">
      <c r="A11" s="14" t="s">
        <v>15</v>
      </c>
      <c r="B11" s="14"/>
      <c r="C11" s="14"/>
      <c r="D11" s="14"/>
      <c r="E11" s="14"/>
      <c r="F11" s="14"/>
      <c r="G11" s="14"/>
      <c r="H11" s="14"/>
      <c r="I11" s="14"/>
      <c r="J11" s="14"/>
    </row>
    <row r="12" spans="1:10" ht="30" customHeight="1" x14ac:dyDescent="0.3">
      <c r="A12" s="15" t="s">
        <v>6</v>
      </c>
      <c r="B12" s="15"/>
      <c r="C12" s="15"/>
      <c r="D12" s="15"/>
      <c r="E12" s="15" t="s">
        <v>7</v>
      </c>
      <c r="F12" s="15"/>
      <c r="G12" s="15"/>
      <c r="H12" s="15" t="s">
        <v>8</v>
      </c>
      <c r="I12" s="15"/>
      <c r="J12" s="15"/>
    </row>
    <row r="13" spans="1:10" ht="30" customHeight="1" x14ac:dyDescent="0.3">
      <c r="A13" s="3"/>
      <c r="B13" s="4" t="s">
        <v>2</v>
      </c>
      <c r="C13" s="5" t="s">
        <v>3</v>
      </c>
      <c r="D13" s="5" t="s">
        <v>9</v>
      </c>
      <c r="E13" s="6"/>
      <c r="F13" s="4" t="s">
        <v>2</v>
      </c>
      <c r="G13" s="5" t="s">
        <v>3</v>
      </c>
      <c r="H13" s="6"/>
      <c r="I13" s="4" t="s">
        <v>2</v>
      </c>
      <c r="J13" s="5" t="s">
        <v>3</v>
      </c>
    </row>
    <row r="14" spans="1:10" ht="30" customHeight="1" x14ac:dyDescent="0.3">
      <c r="A14" s="4" t="s">
        <v>4</v>
      </c>
      <c r="B14" s="7">
        <v>15</v>
      </c>
      <c r="C14" s="7">
        <v>14</v>
      </c>
      <c r="D14" s="7">
        <f>SUM(B14:C14)</f>
        <v>29</v>
      </c>
      <c r="E14" s="4" t="s">
        <v>4</v>
      </c>
      <c r="F14" s="8">
        <f>(D14*B16)/D16</f>
        <v>13.05</v>
      </c>
      <c r="G14" s="8">
        <f>(D14*C16)/D16</f>
        <v>15.95</v>
      </c>
      <c r="H14" s="4" t="s">
        <v>4</v>
      </c>
      <c r="I14" s="8">
        <f>(B14-F14)^2/F14</f>
        <v>0.29137931034482734</v>
      </c>
      <c r="J14" s="8">
        <f>(C14-G14)^2/G14</f>
        <v>0.23840125391849512</v>
      </c>
    </row>
    <row r="15" spans="1:10" ht="30" customHeight="1" x14ac:dyDescent="0.3">
      <c r="A15" s="4" t="s">
        <v>5</v>
      </c>
      <c r="B15" s="7">
        <v>3</v>
      </c>
      <c r="C15" s="7">
        <v>8</v>
      </c>
      <c r="D15" s="7">
        <f>SUM(B15:C15)</f>
        <v>11</v>
      </c>
      <c r="E15" s="4" t="s">
        <v>5</v>
      </c>
      <c r="F15" s="8">
        <f>(D15*B16)/D16</f>
        <v>4.95</v>
      </c>
      <c r="G15" s="8">
        <f>(D15*C16)/D16</f>
        <v>6.05</v>
      </c>
      <c r="H15" s="4" t="s">
        <v>5</v>
      </c>
      <c r="I15" s="8">
        <f>(B15-F15)^2/F15</f>
        <v>0.7681818181818183</v>
      </c>
      <c r="J15" s="8">
        <f>(C15-G15)^2/G15</f>
        <v>0.62851239669421499</v>
      </c>
    </row>
    <row r="16" spans="1:10" ht="30" customHeight="1" x14ac:dyDescent="0.3">
      <c r="A16" s="4" t="s">
        <v>9</v>
      </c>
      <c r="B16" s="7">
        <f>SUM(B14:B15)</f>
        <v>18</v>
      </c>
      <c r="C16" s="7">
        <f>SUM(C14:C15)</f>
        <v>22</v>
      </c>
      <c r="D16" s="7">
        <f>SUM(D14:D15)</f>
        <v>40</v>
      </c>
      <c r="E16" s="9"/>
      <c r="F16" s="9"/>
      <c r="G16" s="9"/>
      <c r="H16" s="15" t="s">
        <v>10</v>
      </c>
      <c r="I16" s="15"/>
      <c r="J16" s="10"/>
    </row>
    <row r="17" spans="1:10" ht="30" customHeight="1" x14ac:dyDescent="0.3">
      <c r="A17" s="9"/>
      <c r="B17" s="9"/>
      <c r="C17" s="9"/>
      <c r="D17" s="9"/>
      <c r="E17" s="9"/>
      <c r="F17" s="9"/>
      <c r="G17" s="9"/>
      <c r="H17" s="7" t="s">
        <v>11</v>
      </c>
      <c r="I17" s="8">
        <f>SUM(I14:J15)</f>
        <v>1.9264747791393557</v>
      </c>
      <c r="J17" s="9"/>
    </row>
    <row r="18" spans="1:10" ht="30" customHeight="1" x14ac:dyDescent="0.3">
      <c r="A18" s="9"/>
      <c r="B18" s="9"/>
      <c r="C18" s="9"/>
      <c r="D18" s="9"/>
      <c r="E18" s="9"/>
      <c r="F18" s="9"/>
      <c r="G18" s="9"/>
      <c r="H18" s="7" t="s">
        <v>12</v>
      </c>
      <c r="I18" s="7">
        <f>(2-1)*(2-1)</f>
        <v>1</v>
      </c>
      <c r="J18" s="9"/>
    </row>
    <row r="19" spans="1:10" ht="30" customHeight="1" x14ac:dyDescent="0.3">
      <c r="A19" s="9"/>
      <c r="B19" s="9"/>
      <c r="C19" s="9"/>
      <c r="D19" s="9"/>
      <c r="E19" s="9"/>
      <c r="F19" s="9"/>
      <c r="G19" s="9"/>
      <c r="H19" s="7" t="s">
        <v>13</v>
      </c>
      <c r="I19" s="8">
        <f>_xlfn.CHISQ.DIST.RT(I17,I18)</f>
        <v>0.16514463832141235</v>
      </c>
      <c r="J19" s="9">
        <f>_xlfn.CHISQ.TEST(B14:C15,F14:G15)</f>
        <v>0.16514463832141235</v>
      </c>
    </row>
  </sheetData>
  <mergeCells count="10">
    <mergeCell ref="A12:D12"/>
    <mergeCell ref="E12:G12"/>
    <mergeCell ref="H12:J12"/>
    <mergeCell ref="H16:I16"/>
    <mergeCell ref="A1:J1"/>
    <mergeCell ref="A2:D2"/>
    <mergeCell ref="E2:G2"/>
    <mergeCell ref="H2:J2"/>
    <mergeCell ref="H6:I6"/>
    <mergeCell ref="A11:J1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FA5DC-45CB-45C6-95B7-39480CE31951}">
  <dimension ref="A1:J19"/>
  <sheetViews>
    <sheetView zoomScale="60" zoomScaleNormal="60" workbookViewId="0">
      <selection activeCell="I13" sqref="I13:J13"/>
    </sheetView>
  </sheetViews>
  <sheetFormatPr defaultColWidth="30.77734375" defaultRowHeight="30" customHeight="1" x14ac:dyDescent="0.3"/>
  <cols>
    <col min="1" max="16384" width="30.77734375" style="2"/>
  </cols>
  <sheetData>
    <row r="1" spans="1:10" s="1" customFormat="1" ht="30" customHeight="1" x14ac:dyDescent="0.3">
      <c r="A1" s="14" t="s">
        <v>14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0" customHeight="1" x14ac:dyDescent="0.3">
      <c r="A2" s="15" t="s">
        <v>6</v>
      </c>
      <c r="B2" s="15"/>
      <c r="C2" s="15"/>
      <c r="D2" s="15"/>
      <c r="E2" s="15" t="s">
        <v>7</v>
      </c>
      <c r="F2" s="15"/>
      <c r="G2" s="15"/>
      <c r="H2" s="15" t="s">
        <v>8</v>
      </c>
      <c r="I2" s="15"/>
      <c r="J2" s="15"/>
    </row>
    <row r="3" spans="1:10" ht="30" customHeight="1" x14ac:dyDescent="0.3">
      <c r="A3" s="3"/>
      <c r="B3" s="4" t="s">
        <v>2</v>
      </c>
      <c r="C3" s="5" t="s">
        <v>3</v>
      </c>
      <c r="D3" s="5" t="s">
        <v>9</v>
      </c>
      <c r="E3" s="6"/>
      <c r="F3" s="4" t="s">
        <v>2</v>
      </c>
      <c r="G3" s="5" t="s">
        <v>3</v>
      </c>
      <c r="H3" s="6"/>
      <c r="I3" s="4" t="s">
        <v>2</v>
      </c>
      <c r="J3" s="5" t="s">
        <v>3</v>
      </c>
    </row>
    <row r="4" spans="1:10" ht="30" customHeight="1" x14ac:dyDescent="0.3">
      <c r="A4" s="4" t="s">
        <v>0</v>
      </c>
      <c r="B4" s="7">
        <v>2</v>
      </c>
      <c r="C4" s="7">
        <v>1</v>
      </c>
      <c r="D4" s="7">
        <f>SUM(B4:C4)</f>
        <v>3</v>
      </c>
      <c r="E4" s="5" t="s">
        <v>0</v>
      </c>
      <c r="F4" s="8">
        <f>(D4*B6)/D6</f>
        <v>1.2857142857142858</v>
      </c>
      <c r="G4" s="8">
        <f>(D4*C6)/D6</f>
        <v>1.7142857142857142</v>
      </c>
      <c r="H4" s="5" t="s">
        <v>0</v>
      </c>
      <c r="I4" s="8">
        <f>(B4-F4)^2/F4</f>
        <v>0.39682539682539669</v>
      </c>
      <c r="J4" s="8">
        <f>(C4-G4)^2/G4</f>
        <v>0.29761904761904756</v>
      </c>
    </row>
    <row r="5" spans="1:10" ht="30" customHeight="1" x14ac:dyDescent="0.3">
      <c r="A5" s="4" t="s">
        <v>1</v>
      </c>
      <c r="B5" s="7">
        <v>1</v>
      </c>
      <c r="C5" s="7">
        <v>3</v>
      </c>
      <c r="D5" s="7">
        <f>SUM(B5:C5)</f>
        <v>4</v>
      </c>
      <c r="E5" s="5" t="s">
        <v>1</v>
      </c>
      <c r="F5" s="8">
        <f>(D5*B6)/D6</f>
        <v>1.7142857142857142</v>
      </c>
      <c r="G5" s="8">
        <f>(D5*C6)/D6</f>
        <v>2.2857142857142856</v>
      </c>
      <c r="H5" s="5" t="s">
        <v>1</v>
      </c>
      <c r="I5" s="8">
        <f>(B5-F5)^2/F5</f>
        <v>0.29761904761904756</v>
      </c>
      <c r="J5" s="8">
        <f>(C5-G5)^2/G5</f>
        <v>0.22321428571428584</v>
      </c>
    </row>
    <row r="6" spans="1:10" ht="30" customHeight="1" x14ac:dyDescent="0.3">
      <c r="A6" s="4" t="s">
        <v>9</v>
      </c>
      <c r="B6" s="7">
        <f>SUM(B4:B5)</f>
        <v>3</v>
      </c>
      <c r="C6" s="7">
        <f>SUM(C4:C5)</f>
        <v>4</v>
      </c>
      <c r="D6" s="7">
        <f>SUM(D4:D5)</f>
        <v>7</v>
      </c>
      <c r="E6" s="9"/>
      <c r="F6" s="9"/>
      <c r="G6" s="9"/>
      <c r="H6" s="15" t="s">
        <v>10</v>
      </c>
      <c r="I6" s="15"/>
      <c r="J6" s="10"/>
    </row>
    <row r="7" spans="1:10" ht="30" customHeight="1" x14ac:dyDescent="0.3">
      <c r="A7" s="9"/>
      <c r="B7" s="9"/>
      <c r="C7" s="9"/>
      <c r="D7" s="9"/>
      <c r="E7" s="9"/>
      <c r="F7" s="9"/>
      <c r="G7" s="9"/>
      <c r="H7" s="7" t="s">
        <v>11</v>
      </c>
      <c r="I7" s="8">
        <f>SUM(I4:J5)</f>
        <v>1.2152777777777777</v>
      </c>
      <c r="J7" s="9"/>
    </row>
    <row r="8" spans="1:10" ht="30" customHeight="1" x14ac:dyDescent="0.3">
      <c r="A8" s="9"/>
      <c r="B8" s="9"/>
      <c r="C8" s="9"/>
      <c r="D8" s="9"/>
      <c r="E8" s="9"/>
      <c r="F8" s="9"/>
      <c r="G8" s="9"/>
      <c r="H8" s="7" t="s">
        <v>12</v>
      </c>
      <c r="I8" s="7">
        <f>(2-1)*(2-1)</f>
        <v>1</v>
      </c>
      <c r="J8" s="9"/>
    </row>
    <row r="9" spans="1:10" ht="30" customHeight="1" x14ac:dyDescent="0.3">
      <c r="A9" s="9"/>
      <c r="B9" s="9"/>
      <c r="C9" s="9"/>
      <c r="D9" s="9"/>
      <c r="E9" s="9"/>
      <c r="F9" s="9"/>
      <c r="G9" s="9"/>
      <c r="H9" s="7" t="s">
        <v>13</v>
      </c>
      <c r="I9" s="8">
        <f>_xlfn.CHISQ.DIST.RT(I7,I8)</f>
        <v>0.27028938480169867</v>
      </c>
      <c r="J9" s="9">
        <f>_xlfn.CHISQ.TEST(B4:C5,F4:G5)</f>
        <v>0.27028938480169867</v>
      </c>
    </row>
    <row r="11" spans="1:10" ht="30" customHeight="1" x14ac:dyDescent="0.3">
      <c r="A11" s="14" t="s">
        <v>15</v>
      </c>
      <c r="B11" s="14"/>
      <c r="C11" s="14"/>
      <c r="D11" s="14"/>
      <c r="E11" s="14"/>
      <c r="F11" s="14"/>
      <c r="G11" s="14"/>
      <c r="H11" s="14"/>
      <c r="I11" s="14"/>
      <c r="J11" s="14"/>
    </row>
    <row r="12" spans="1:10" ht="30" customHeight="1" x14ac:dyDescent="0.3">
      <c r="A12" s="15" t="s">
        <v>6</v>
      </c>
      <c r="B12" s="15"/>
      <c r="C12" s="15"/>
      <c r="D12" s="15"/>
      <c r="E12" s="15" t="s">
        <v>7</v>
      </c>
      <c r="F12" s="15"/>
      <c r="G12" s="15"/>
      <c r="H12" s="15" t="s">
        <v>8</v>
      </c>
      <c r="I12" s="15"/>
      <c r="J12" s="15"/>
    </row>
    <row r="13" spans="1:10" ht="30" customHeight="1" x14ac:dyDescent="0.3">
      <c r="A13" s="3"/>
      <c r="B13" s="4" t="s">
        <v>2</v>
      </c>
      <c r="C13" s="5" t="s">
        <v>3</v>
      </c>
      <c r="D13" s="5" t="s">
        <v>9</v>
      </c>
      <c r="E13" s="6"/>
      <c r="F13" s="4" t="s">
        <v>2</v>
      </c>
      <c r="G13" s="5" t="s">
        <v>3</v>
      </c>
      <c r="H13" s="6"/>
      <c r="I13" s="4" t="s">
        <v>2</v>
      </c>
      <c r="J13" s="5" t="s">
        <v>3</v>
      </c>
    </row>
    <row r="14" spans="1:10" ht="30" customHeight="1" x14ac:dyDescent="0.3">
      <c r="A14" s="4" t="s">
        <v>4</v>
      </c>
      <c r="B14" s="7">
        <v>7</v>
      </c>
      <c r="C14" s="7">
        <v>11</v>
      </c>
      <c r="D14" s="7">
        <f>SUM(B14:C14)</f>
        <v>18</v>
      </c>
      <c r="E14" s="4" t="s">
        <v>4</v>
      </c>
      <c r="F14" s="8">
        <f>(D14*B16)/D16</f>
        <v>5.7272727272727275</v>
      </c>
      <c r="G14" s="8">
        <f>(D14*C16)/D16</f>
        <v>12.272727272727273</v>
      </c>
      <c r="H14" s="4" t="s">
        <v>4</v>
      </c>
      <c r="I14" s="8">
        <f>(B14-F14)^2/F14</f>
        <v>0.28282828282828271</v>
      </c>
      <c r="J14" s="8">
        <f>(C14-G14)^2/G14</f>
        <v>0.13198653198653212</v>
      </c>
    </row>
    <row r="15" spans="1:10" ht="30" customHeight="1" x14ac:dyDescent="0.3">
      <c r="A15" s="4" t="s">
        <v>5</v>
      </c>
      <c r="B15" s="7">
        <v>0</v>
      </c>
      <c r="C15" s="7">
        <v>4</v>
      </c>
      <c r="D15" s="7">
        <f>SUM(B15:C15)</f>
        <v>4</v>
      </c>
      <c r="E15" s="4" t="s">
        <v>5</v>
      </c>
      <c r="F15" s="8">
        <f>(D15*B16)/D16</f>
        <v>1.2727272727272727</v>
      </c>
      <c r="G15" s="8">
        <f>(D15*C16)/D16</f>
        <v>2.7272727272727271</v>
      </c>
      <c r="H15" s="4" t="s">
        <v>5</v>
      </c>
      <c r="I15" s="8">
        <f>(B15-F15)^2/F15</f>
        <v>1.2727272727272727</v>
      </c>
      <c r="J15" s="8">
        <f>(C15-G15)^2/G15</f>
        <v>0.59393939393939421</v>
      </c>
    </row>
    <row r="16" spans="1:10" ht="30" customHeight="1" x14ac:dyDescent="0.3">
      <c r="A16" s="4" t="s">
        <v>9</v>
      </c>
      <c r="B16" s="7">
        <f>SUM(B14:B15)</f>
        <v>7</v>
      </c>
      <c r="C16" s="7">
        <f>SUM(C14:C15)</f>
        <v>15</v>
      </c>
      <c r="D16" s="7">
        <f>SUM(D14:D15)</f>
        <v>22</v>
      </c>
      <c r="E16" s="9"/>
      <c r="F16" s="9"/>
      <c r="G16" s="9"/>
      <c r="H16" s="15" t="s">
        <v>10</v>
      </c>
      <c r="I16" s="15"/>
      <c r="J16" s="10"/>
    </row>
    <row r="17" spans="1:10" ht="30" customHeight="1" x14ac:dyDescent="0.3">
      <c r="A17" s="9"/>
      <c r="B17" s="9"/>
      <c r="C17" s="9"/>
      <c r="D17" s="9"/>
      <c r="E17" s="9"/>
      <c r="F17" s="9"/>
      <c r="G17" s="9"/>
      <c r="H17" s="7" t="s">
        <v>11</v>
      </c>
      <c r="I17" s="8">
        <f>SUM(I14:J15)</f>
        <v>2.2814814814814817</v>
      </c>
      <c r="J17" s="9"/>
    </row>
    <row r="18" spans="1:10" ht="30" customHeight="1" x14ac:dyDescent="0.3">
      <c r="A18" s="9"/>
      <c r="B18" s="9"/>
      <c r="C18" s="9"/>
      <c r="D18" s="9"/>
      <c r="E18" s="9"/>
      <c r="F18" s="9"/>
      <c r="G18" s="9"/>
      <c r="H18" s="7" t="s">
        <v>12</v>
      </c>
      <c r="I18" s="7">
        <f>(2-1)*(2-1)</f>
        <v>1</v>
      </c>
      <c r="J18" s="9"/>
    </row>
    <row r="19" spans="1:10" ht="30" customHeight="1" x14ac:dyDescent="0.3">
      <c r="A19" s="9"/>
      <c r="B19" s="9"/>
      <c r="C19" s="9"/>
      <c r="D19" s="9"/>
      <c r="E19" s="9"/>
      <c r="F19" s="9"/>
      <c r="G19" s="9"/>
      <c r="H19" s="7" t="s">
        <v>13</v>
      </c>
      <c r="I19" s="8">
        <f>_xlfn.CHISQ.DIST.RT(I17,I18)</f>
        <v>0.13092675798721934</v>
      </c>
      <c r="J19" s="9">
        <f>_xlfn.CHISQ.TEST(B14:C15,F14:G15)</f>
        <v>0.13092675798721934</v>
      </c>
    </row>
  </sheetData>
  <mergeCells count="10">
    <mergeCell ref="A12:D12"/>
    <mergeCell ref="E12:G12"/>
    <mergeCell ref="H12:J12"/>
    <mergeCell ref="H16:I16"/>
    <mergeCell ref="A1:J1"/>
    <mergeCell ref="A2:D2"/>
    <mergeCell ref="E2:G2"/>
    <mergeCell ref="H2:J2"/>
    <mergeCell ref="H6:I6"/>
    <mergeCell ref="A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59A43-6526-45C1-BE48-C894F3C478D4}">
  <dimension ref="A1:U81"/>
  <sheetViews>
    <sheetView zoomScale="60" zoomScaleNormal="60" workbookViewId="0">
      <selection activeCell="K7" sqref="K7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14" t="s">
        <v>26</v>
      </c>
      <c r="B1" s="14"/>
      <c r="C1" s="14"/>
      <c r="D1" s="14"/>
      <c r="E1" s="14"/>
      <c r="F1" s="14"/>
      <c r="G1" s="14"/>
      <c r="H1" s="14"/>
      <c r="I1" s="14"/>
      <c r="J1" s="14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15" t="s">
        <v>6</v>
      </c>
      <c r="B2" s="15"/>
      <c r="C2" s="15"/>
      <c r="D2" s="15"/>
      <c r="E2" s="15" t="s">
        <v>7</v>
      </c>
      <c r="F2" s="15"/>
      <c r="G2" s="15"/>
      <c r="H2" s="15" t="s">
        <v>8</v>
      </c>
      <c r="I2" s="15"/>
      <c r="J2" s="15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4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6</v>
      </c>
      <c r="C4" s="7">
        <f>149-6</f>
        <v>143</v>
      </c>
      <c r="D4" s="7">
        <f>SUM(B4:C4)</f>
        <v>149</v>
      </c>
      <c r="E4" s="5" t="s">
        <v>0</v>
      </c>
      <c r="F4" s="8">
        <f>(D4*B6)/D6</f>
        <v>7.0436363636363639</v>
      </c>
      <c r="G4" s="8">
        <f>(D4*C6)/D6</f>
        <v>141.95636363636365</v>
      </c>
      <c r="H4" s="5" t="s">
        <v>0</v>
      </c>
      <c r="I4" s="8">
        <f>(B4-F4)^2/F4</f>
        <v>0.15463274980053512</v>
      </c>
      <c r="J4" s="8">
        <f>(C4-G4)^2/G4</f>
        <v>7.6726173565149309E-3</v>
      </c>
      <c r="L4" s="4" t="s">
        <v>4</v>
      </c>
      <c r="M4" s="7">
        <v>15</v>
      </c>
      <c r="N4" s="7">
        <f>408-15</f>
        <v>393</v>
      </c>
      <c r="O4" s="7">
        <f>SUM(M4:N4)</f>
        <v>408</v>
      </c>
      <c r="P4" s="4" t="s">
        <v>4</v>
      </c>
      <c r="Q4" s="8">
        <f>(O4*M6)/O6</f>
        <v>10.948121645796064</v>
      </c>
      <c r="R4" s="8">
        <f>(O4*N6)/O6</f>
        <v>397.05187835420395</v>
      </c>
      <c r="S4" s="4" t="s">
        <v>4</v>
      </c>
      <c r="T4" s="8">
        <f>(M4-Q4)^2/Q4</f>
        <v>1.4995922340313588</v>
      </c>
      <c r="U4" s="8">
        <f>(N4-R4)^2/R4</f>
        <v>4.1349050570717895E-2</v>
      </c>
    </row>
    <row r="5" spans="1:21" ht="40.049999999999997" customHeight="1" x14ac:dyDescent="0.3">
      <c r="A5" s="4" t="s">
        <v>1</v>
      </c>
      <c r="B5" s="7">
        <v>7</v>
      </c>
      <c r="C5" s="7">
        <f>126-7</f>
        <v>119</v>
      </c>
      <c r="D5" s="7">
        <f>SUM(B5:C5)</f>
        <v>126</v>
      </c>
      <c r="E5" s="5" t="s">
        <v>1</v>
      </c>
      <c r="F5" s="8">
        <f>(D5*B6)/D6</f>
        <v>5.9563636363636361</v>
      </c>
      <c r="G5" s="8">
        <f>(D5*C6)/D6</f>
        <v>120.04363636363637</v>
      </c>
      <c r="H5" s="5" t="s">
        <v>1</v>
      </c>
      <c r="I5" s="8">
        <f>(B5-F5)^2/F5</f>
        <v>0.18285936285936297</v>
      </c>
      <c r="J5" s="8">
        <f>(C5-G5)^2/G5</f>
        <v>9.0731744930218731E-3</v>
      </c>
      <c r="L5" s="4" t="s">
        <v>5</v>
      </c>
      <c r="M5" s="7">
        <v>0</v>
      </c>
      <c r="N5" s="7">
        <v>151</v>
      </c>
      <c r="O5" s="7">
        <f>SUM(M5:N5)</f>
        <v>151</v>
      </c>
      <c r="P5" s="4" t="s">
        <v>5</v>
      </c>
      <c r="Q5" s="8">
        <f>(O5*M6)/O6</f>
        <v>4.0518783542039358</v>
      </c>
      <c r="R5" s="8">
        <f>(O5*N6)/O6</f>
        <v>146.94812164579608</v>
      </c>
      <c r="S5" s="4" t="s">
        <v>5</v>
      </c>
      <c r="T5" s="8">
        <f>(M5-Q5)^2/Q5</f>
        <v>4.0518783542039358</v>
      </c>
      <c r="U5" s="8">
        <f>(N5-R5)^2/R5</f>
        <v>0.11172458697253422</v>
      </c>
    </row>
    <row r="6" spans="1:21" ht="40.049999999999997" customHeight="1" x14ac:dyDescent="0.3">
      <c r="A6" s="4" t="s">
        <v>9</v>
      </c>
      <c r="B6" s="7">
        <f>SUM(B4:B5)</f>
        <v>13</v>
      </c>
      <c r="C6" s="7">
        <f>SUM(C4:C5)</f>
        <v>262</v>
      </c>
      <c r="D6" s="7">
        <f>SUM(D4:D5)</f>
        <v>275</v>
      </c>
      <c r="H6" s="15" t="s">
        <v>10</v>
      </c>
      <c r="I6" s="15"/>
      <c r="J6" s="10"/>
      <c r="L6" s="4" t="s">
        <v>9</v>
      </c>
      <c r="M6" s="7">
        <f>SUM(M4:M5)</f>
        <v>15</v>
      </c>
      <c r="N6" s="7">
        <f>SUM(N4:N5)</f>
        <v>544</v>
      </c>
      <c r="O6" s="7">
        <f>SUM(O4:O5)</f>
        <v>559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>
        <f>SUM(I4:J5)</f>
        <v>0.35423790450943488</v>
      </c>
      <c r="S7" s="7" t="s">
        <v>11</v>
      </c>
      <c r="T7" s="8">
        <f>SUM(T4:U5)</f>
        <v>5.7045442257785473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>
        <f>_xlfn.CHISQ.DIST.RT(I7,I8)</f>
        <v>0.55172390324638498</v>
      </c>
      <c r="J9" s="9">
        <f>_xlfn.CHISQ.TEST(B4:C5,F4:G5)</f>
        <v>0.55172390324638498</v>
      </c>
      <c r="S9" s="7" t="s">
        <v>13</v>
      </c>
      <c r="T9" s="8">
        <f>_xlfn.CHISQ.DIST.RT(T7,T8)</f>
        <v>1.6921048424007913E-2</v>
      </c>
      <c r="U9" s="9">
        <f>_xlfn.CHISQ.TEST(M4:N5,Q4:R5)</f>
        <v>1.6921048424007913E-2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39</v>
      </c>
      <c r="C13" s="7">
        <f>149-39</f>
        <v>110</v>
      </c>
      <c r="D13" s="7">
        <f>SUM(B13:C13)</f>
        <v>149</v>
      </c>
      <c r="E13" s="5" t="s">
        <v>0</v>
      </c>
      <c r="F13" s="8">
        <f>(D13*B15)/D15</f>
        <v>31.425454545454546</v>
      </c>
      <c r="G13" s="8">
        <f>(D13*C15)/D15</f>
        <v>117.57454545454546</v>
      </c>
      <c r="H13" s="5" t="s">
        <v>0</v>
      </c>
      <c r="I13" s="8">
        <f>(B13-F13)^2/F13</f>
        <v>1.8257091161557717</v>
      </c>
      <c r="J13" s="8">
        <f>(C13-G13)^2/G13</f>
        <v>0.48797755178357083</v>
      </c>
      <c r="L13" s="4" t="s">
        <v>4</v>
      </c>
      <c r="M13" s="7">
        <v>72</v>
      </c>
      <c r="N13" s="7">
        <f>408-72</f>
        <v>336</v>
      </c>
      <c r="O13" s="7">
        <f>SUM(M13:N13)</f>
        <v>408</v>
      </c>
      <c r="P13" s="4" t="s">
        <v>4</v>
      </c>
      <c r="Q13" s="8">
        <f>(O13*M15)/O15</f>
        <v>55.470483005366724</v>
      </c>
      <c r="R13" s="8">
        <f>(O13*N15)/O15</f>
        <v>352.5295169946333</v>
      </c>
      <c r="S13" s="4" t="s">
        <v>4</v>
      </c>
      <c r="T13" s="8">
        <f>(M13-Q13)^2/Q13</f>
        <v>4.925591364499855</v>
      </c>
      <c r="U13" s="8">
        <f>(N13-R13)^2/R13</f>
        <v>0.77504129130846766</v>
      </c>
    </row>
    <row r="14" spans="1:21" ht="40.049999999999997" customHeight="1" x14ac:dyDescent="0.3">
      <c r="A14" s="4" t="s">
        <v>1</v>
      </c>
      <c r="B14" s="7">
        <v>19</v>
      </c>
      <c r="C14" s="7">
        <f>126-19</f>
        <v>107</v>
      </c>
      <c r="D14" s="7">
        <f>SUM(B14:C14)</f>
        <v>126</v>
      </c>
      <c r="E14" s="5" t="s">
        <v>1</v>
      </c>
      <c r="F14" s="8">
        <f>(D14*B15)/D15</f>
        <v>26.574545454545454</v>
      </c>
      <c r="G14" s="8">
        <f>(D14*C15)/D15</f>
        <v>99.425454545454542</v>
      </c>
      <c r="H14" s="5" t="s">
        <v>1</v>
      </c>
      <c r="I14" s="8">
        <f>(B14-F14)^2/F14</f>
        <v>2.158973478628651</v>
      </c>
      <c r="J14" s="8">
        <f>(C14-G14)^2/G14</f>
        <v>0.5770528191726354</v>
      </c>
      <c r="L14" s="4" t="s">
        <v>5</v>
      </c>
      <c r="M14" s="7">
        <v>4</v>
      </c>
      <c r="N14" s="7">
        <f>151-4</f>
        <v>147</v>
      </c>
      <c r="O14" s="7">
        <f>SUM(M14:N14)</f>
        <v>151</v>
      </c>
      <c r="P14" s="4" t="s">
        <v>5</v>
      </c>
      <c r="Q14" s="8">
        <f>(O14*M15)/O15</f>
        <v>20.529516994633273</v>
      </c>
      <c r="R14" s="8">
        <f>(O14*N15)/O15</f>
        <v>130.47048300536673</v>
      </c>
      <c r="S14" s="4" t="s">
        <v>5</v>
      </c>
      <c r="T14" s="8">
        <f>(M14-Q14)^2/Q14</f>
        <v>13.308882627257882</v>
      </c>
      <c r="U14" s="8">
        <f>(N14-R14)^2/R14</f>
        <v>2.0941513036679056</v>
      </c>
    </row>
    <row r="15" spans="1:21" ht="40.049999999999997" customHeight="1" x14ac:dyDescent="0.3">
      <c r="A15" s="4" t="s">
        <v>9</v>
      </c>
      <c r="B15" s="7">
        <f>SUM(B13:B14)</f>
        <v>58</v>
      </c>
      <c r="C15" s="7">
        <f>SUM(C13:C14)</f>
        <v>217</v>
      </c>
      <c r="D15" s="7">
        <f>SUM(D13:D14)</f>
        <v>275</v>
      </c>
      <c r="H15" s="15" t="s">
        <v>10</v>
      </c>
      <c r="I15" s="15"/>
      <c r="J15" s="10"/>
      <c r="L15" s="4" t="s">
        <v>9</v>
      </c>
      <c r="M15" s="7">
        <f>SUM(M13:M14)</f>
        <v>76</v>
      </c>
      <c r="N15" s="7">
        <f>SUM(N13:N14)</f>
        <v>483</v>
      </c>
      <c r="O15" s="7">
        <f>SUM(O13:O14)</f>
        <v>559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5.0497129657406292</v>
      </c>
      <c r="S16" s="7" t="s">
        <v>11</v>
      </c>
      <c r="T16" s="8">
        <f>SUM(T13:U14)</f>
        <v>21.103666586734111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2.4630018159197596E-2</v>
      </c>
      <c r="J18" s="9">
        <f>_xlfn.CHISQ.TEST(B13:C14,F13:G14)</f>
        <v>2.4630018159197596E-2</v>
      </c>
      <c r="S18" s="7" t="s">
        <v>13</v>
      </c>
      <c r="T18" s="18">
        <f>_xlfn.CHISQ.DIST.RT(T16,T17)</f>
        <v>4.350948146930315E-6</v>
      </c>
      <c r="U18" s="9">
        <f>_xlfn.CHISQ.TEST(M13:N14,Q13:R14)</f>
        <v>4.350948146930315E-6</v>
      </c>
    </row>
    <row r="19" spans="1:21" ht="40.049999999999997" customHeight="1" x14ac:dyDescent="0.3">
      <c r="A19" s="14" t="s">
        <v>30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10</v>
      </c>
      <c r="C22" s="7">
        <v>139</v>
      </c>
      <c r="D22" s="7">
        <f>SUM(B22:C22)</f>
        <v>149</v>
      </c>
      <c r="E22" s="5" t="s">
        <v>0</v>
      </c>
      <c r="F22" s="8">
        <f>(D22*B24)/D24</f>
        <v>8.127272727272727</v>
      </c>
      <c r="G22" s="8">
        <f>(D22*C24)/D24</f>
        <v>140.87272727272727</v>
      </c>
      <c r="H22" s="5" t="s">
        <v>0</v>
      </c>
      <c r="I22" s="8">
        <f>(B22-F22)^2/F22</f>
        <v>0.43152328655684374</v>
      </c>
      <c r="J22" s="8">
        <f>(C22-G22)^2/G22</f>
        <v>2.489557422443334E-2</v>
      </c>
      <c r="L22" s="4" t="s">
        <v>4</v>
      </c>
      <c r="M22" s="7">
        <v>21</v>
      </c>
      <c r="N22" s="7">
        <f>408-21</f>
        <v>387</v>
      </c>
      <c r="O22" s="7">
        <f>SUM(M22:N22)</f>
        <v>408</v>
      </c>
      <c r="P22" s="4" t="s">
        <v>4</v>
      </c>
      <c r="Q22" s="8">
        <f>(O22*M24)/O24</f>
        <v>19.706618962432916</v>
      </c>
      <c r="R22" s="8">
        <f>(O22*N24)/O24</f>
        <v>388.29338103756709</v>
      </c>
      <c r="S22" s="4" t="s">
        <v>4</v>
      </c>
      <c r="T22" s="8">
        <f>(M22-Q22)^2/Q22</f>
        <v>8.4886936289125026E-2</v>
      </c>
      <c r="U22" s="8">
        <f>(N22-R22)^2/R22</f>
        <v>4.3081715785834368E-3</v>
      </c>
    </row>
    <row r="23" spans="1:21" ht="40.049999999999997" customHeight="1" x14ac:dyDescent="0.3">
      <c r="A23" s="4" t="s">
        <v>1</v>
      </c>
      <c r="B23" s="7">
        <v>5</v>
      </c>
      <c r="C23" s="7">
        <v>121</v>
      </c>
      <c r="D23" s="7">
        <f>SUM(B23:C23)</f>
        <v>126</v>
      </c>
      <c r="E23" s="5" t="s">
        <v>1</v>
      </c>
      <c r="F23" s="8">
        <f>(D23*B24)/D24</f>
        <v>6.872727272727273</v>
      </c>
      <c r="G23" s="8">
        <f>(D23*C24)/D24</f>
        <v>119.12727272727273</v>
      </c>
      <c r="H23" s="5" t="s">
        <v>1</v>
      </c>
      <c r="I23" s="8">
        <f>(B23-F23)^2/F23</f>
        <v>0.51029341029341047</v>
      </c>
      <c r="J23" s="8">
        <f>(C23-G23)^2/G23</f>
        <v>2.9440004440004507E-2</v>
      </c>
      <c r="L23" s="4" t="s">
        <v>5</v>
      </c>
      <c r="M23" s="7">
        <v>6</v>
      </c>
      <c r="N23" s="7">
        <f>151-6</f>
        <v>145</v>
      </c>
      <c r="O23" s="7">
        <f>SUM(M23:N23)</f>
        <v>151</v>
      </c>
      <c r="P23" s="4" t="s">
        <v>5</v>
      </c>
      <c r="Q23" s="8">
        <f>(O23*M24)/O24</f>
        <v>7.2933810375670838</v>
      </c>
      <c r="R23" s="8">
        <f>(O23*N24)/O24</f>
        <v>143.70661896243291</v>
      </c>
      <c r="S23" s="4" t="s">
        <v>5</v>
      </c>
      <c r="T23" s="8">
        <f>(M23-Q23)^2/Q23</f>
        <v>0.22936337752293387</v>
      </c>
      <c r="U23" s="8">
        <f>(N23-R23)^2/R23</f>
        <v>1.1640622543457234E-2</v>
      </c>
    </row>
    <row r="24" spans="1:21" ht="40.049999999999997" customHeight="1" x14ac:dyDescent="0.3">
      <c r="A24" s="4" t="s">
        <v>9</v>
      </c>
      <c r="B24" s="7">
        <f>SUM(B22:B23)</f>
        <v>15</v>
      </c>
      <c r="C24" s="7">
        <f>SUM(C22:C23)</f>
        <v>260</v>
      </c>
      <c r="D24" s="7">
        <f>SUM(D22:D23)</f>
        <v>275</v>
      </c>
      <c r="H24" s="15" t="s">
        <v>10</v>
      </c>
      <c r="I24" s="15"/>
      <c r="J24" s="10"/>
      <c r="L24" s="4" t="s">
        <v>9</v>
      </c>
      <c r="M24" s="7">
        <f>SUM(M22:M23)</f>
        <v>27</v>
      </c>
      <c r="N24" s="7">
        <f>SUM(N22:N23)</f>
        <v>532</v>
      </c>
      <c r="O24" s="7">
        <f>SUM(O22:O23)</f>
        <v>559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0.9961522755146921</v>
      </c>
      <c r="S25" s="7" t="s">
        <v>11</v>
      </c>
      <c r="T25" s="8">
        <f>SUM(T22:U23)</f>
        <v>0.33019910793409957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0.31824333918444236</v>
      </c>
      <c r="J27" s="9">
        <f>_xlfn.CHISQ.TEST(B22:C23,F22:G23)</f>
        <v>0.31824333918444236</v>
      </c>
      <c r="S27" s="7" t="s">
        <v>13</v>
      </c>
      <c r="T27" s="8">
        <f>_xlfn.CHISQ.DIST.RT(T25,T26)</f>
        <v>0.56554186962733266</v>
      </c>
      <c r="U27" s="9">
        <f>_xlfn.CHISQ.TEST(M22:N23,Q22:R23)</f>
        <v>0.56554186962733266</v>
      </c>
    </row>
    <row r="28" spans="1:21" ht="40.049999999999997" customHeight="1" x14ac:dyDescent="0.3">
      <c r="A28" s="14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31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9</v>
      </c>
      <c r="C31" s="7">
        <v>140</v>
      </c>
      <c r="D31" s="7">
        <f>SUM(B31:C31)</f>
        <v>149</v>
      </c>
      <c r="E31" s="5" t="s">
        <v>0</v>
      </c>
      <c r="F31" s="8">
        <f>(D31*B33)/D33</f>
        <v>8.127272727272727</v>
      </c>
      <c r="G31" s="8">
        <f>(D31*C33)/D33</f>
        <v>140.87272727272727</v>
      </c>
      <c r="H31" s="5" t="s">
        <v>0</v>
      </c>
      <c r="I31" s="8">
        <f>(B31-F31)^2/F31</f>
        <v>9.3715680292861564E-2</v>
      </c>
      <c r="J31" s="8">
        <f>(C31-G31)^2/G31</f>
        <v>5.4066738630497279E-3</v>
      </c>
      <c r="L31" s="4" t="s">
        <v>4</v>
      </c>
      <c r="M31" s="7">
        <v>17</v>
      </c>
      <c r="N31" s="7">
        <f>408-17</f>
        <v>391</v>
      </c>
      <c r="O31" s="7">
        <f>SUM(M31:N31)</f>
        <v>408</v>
      </c>
      <c r="P31" s="4" t="s">
        <v>4</v>
      </c>
      <c r="Q31" s="8">
        <f>(O31*M33)/O33</f>
        <v>13.137745974955278</v>
      </c>
      <c r="R31" s="8">
        <f>(O31*N33)/O33</f>
        <v>394.86225402504471</v>
      </c>
      <c r="S31" s="4" t="s">
        <v>4</v>
      </c>
      <c r="T31" s="8">
        <f>(M31-Q31)^2/Q31</f>
        <v>1.1354311601404619</v>
      </c>
      <c r="U31" s="8">
        <f>(N31-R31)^2/R31</f>
        <v>3.7777746548111182E-2</v>
      </c>
    </row>
    <row r="32" spans="1:21" ht="40.049999999999997" customHeight="1" x14ac:dyDescent="0.3">
      <c r="A32" s="4" t="s">
        <v>1</v>
      </c>
      <c r="B32" s="7">
        <v>6</v>
      </c>
      <c r="C32" s="7">
        <v>120</v>
      </c>
      <c r="D32" s="7">
        <f>SUM(B32:C32)</f>
        <v>126</v>
      </c>
      <c r="E32" s="5" t="s">
        <v>1</v>
      </c>
      <c r="F32" s="8">
        <f>(D32*B33)/D33</f>
        <v>6.872727272727273</v>
      </c>
      <c r="G32" s="8">
        <f>(D32*C33)/D33</f>
        <v>119.12727272727273</v>
      </c>
      <c r="H32" s="5" t="s">
        <v>1</v>
      </c>
      <c r="I32" s="8">
        <f>(B32-F32)^2/F32</f>
        <v>0.11082251082251089</v>
      </c>
      <c r="J32" s="8">
        <f>(C32-G32)^2/G32</f>
        <v>6.393606393606424E-3</v>
      </c>
      <c r="L32" s="4" t="s">
        <v>5</v>
      </c>
      <c r="M32" s="7">
        <v>1</v>
      </c>
      <c r="N32" s="7">
        <v>150</v>
      </c>
      <c r="O32" s="7">
        <f>SUM(M32:N32)</f>
        <v>151</v>
      </c>
      <c r="P32" s="4" t="s">
        <v>5</v>
      </c>
      <c r="Q32" s="8">
        <f>(O32*M33)/O33</f>
        <v>4.8622540250447228</v>
      </c>
      <c r="R32" s="8">
        <f>(O32*N33)/O33</f>
        <v>146.13774597495527</v>
      </c>
      <c r="S32" s="4" t="s">
        <v>5</v>
      </c>
      <c r="T32" s="8">
        <f>(M32-Q32)^2/Q32</f>
        <v>3.0679199558762167</v>
      </c>
      <c r="U32" s="8">
        <f>(N32-R32)^2/R32</f>
        <v>0.10207497080549396</v>
      </c>
    </row>
    <row r="33" spans="1:21" ht="40.049999999999997" customHeight="1" x14ac:dyDescent="0.3">
      <c r="A33" s="4" t="s">
        <v>9</v>
      </c>
      <c r="B33" s="7">
        <f>SUM(B31:B32)</f>
        <v>15</v>
      </c>
      <c r="C33" s="7">
        <f>SUM(C31:C32)</f>
        <v>260</v>
      </c>
      <c r="D33" s="7">
        <f>SUM(D31:D32)</f>
        <v>275</v>
      </c>
      <c r="H33" s="15" t="s">
        <v>10</v>
      </c>
      <c r="I33" s="15"/>
      <c r="J33" s="10"/>
      <c r="L33" s="4" t="s">
        <v>9</v>
      </c>
      <c r="M33" s="7">
        <f>SUM(M31:M32)</f>
        <v>18</v>
      </c>
      <c r="N33" s="7">
        <f>SUM(N31:N32)</f>
        <v>541</v>
      </c>
      <c r="O33" s="7">
        <f>SUM(O31:O32)</f>
        <v>559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0.21633847137202861</v>
      </c>
      <c r="S34" s="7" t="s">
        <v>11</v>
      </c>
      <c r="T34" s="8">
        <f>SUM(T31:U32)</f>
        <v>4.3432038333702838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0.64184409481488824</v>
      </c>
      <c r="J36" s="9">
        <f>_xlfn.CHISQ.TEST(B31:C32,F31:G32)</f>
        <v>0.64184409481488824</v>
      </c>
      <c r="S36" s="7" t="s">
        <v>13</v>
      </c>
      <c r="T36" s="8">
        <f>_xlfn.CHISQ.DIST.RT(T34,T35)</f>
        <v>3.7156941130185826E-2</v>
      </c>
      <c r="U36" s="9">
        <f>_xlfn.CHISQ.TEST(M31:N32,Q31:R32)</f>
        <v>3.7156941130185826E-2</v>
      </c>
    </row>
    <row r="37" spans="1:21" ht="40.049999999999997" customHeight="1" x14ac:dyDescent="0.3">
      <c r="A37" s="14" t="s">
        <v>32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32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27</v>
      </c>
      <c r="C40" s="7">
        <f>149-27</f>
        <v>122</v>
      </c>
      <c r="D40" s="7">
        <f>SUM(B40:C40)</f>
        <v>149</v>
      </c>
      <c r="E40" s="5" t="s">
        <v>0</v>
      </c>
      <c r="F40" s="8">
        <f>(D40*B42)/D42</f>
        <v>23.84</v>
      </c>
      <c r="G40" s="8">
        <f>(D40*C42)/D42</f>
        <v>125.16</v>
      </c>
      <c r="H40" s="5" t="s">
        <v>0</v>
      </c>
      <c r="I40" s="8">
        <f>(B40-F40)^2/F40</f>
        <v>0.41885906040268461</v>
      </c>
      <c r="J40" s="8">
        <f>(C40-G40)^2/G40</f>
        <v>7.978267817193975E-2</v>
      </c>
      <c r="L40" s="4" t="s">
        <v>4</v>
      </c>
      <c r="M40" s="7">
        <v>68</v>
      </c>
      <c r="N40" s="7">
        <f>408-68</f>
        <v>340</v>
      </c>
      <c r="O40" s="7">
        <f>SUM(M40:N40)</f>
        <v>408</v>
      </c>
      <c r="P40" s="4" t="s">
        <v>4</v>
      </c>
      <c r="Q40" s="8">
        <f>(O40*M42)/O42</f>
        <v>51.091234347048299</v>
      </c>
      <c r="R40" s="8">
        <f>(O40*N42)/O42</f>
        <v>356.90876565295167</v>
      </c>
      <c r="S40" s="4" t="s">
        <v>4</v>
      </c>
      <c r="T40" s="8">
        <f>(M40-Q40)^2/Q40</f>
        <v>5.595996251810206</v>
      </c>
      <c r="U40" s="8">
        <f>(N40-R40)^2/R40</f>
        <v>0.80106285813233769</v>
      </c>
    </row>
    <row r="41" spans="1:21" ht="40.049999999999997" customHeight="1" x14ac:dyDescent="0.3">
      <c r="A41" s="4" t="s">
        <v>1</v>
      </c>
      <c r="B41" s="7">
        <v>17</v>
      </c>
      <c r="C41" s="7">
        <f>126-17</f>
        <v>109</v>
      </c>
      <c r="D41" s="7">
        <f>SUM(B41:C41)</f>
        <v>126</v>
      </c>
      <c r="E41" s="5" t="s">
        <v>1</v>
      </c>
      <c r="F41" s="8">
        <f>(D41*B42)/D42</f>
        <v>20.16</v>
      </c>
      <c r="G41" s="8">
        <f>(D41*C42)/D42</f>
        <v>105.84</v>
      </c>
      <c r="H41" s="5" t="s">
        <v>1</v>
      </c>
      <c r="I41" s="8">
        <f>(B41-F41)^2/F41</f>
        <v>0.49531746031746038</v>
      </c>
      <c r="J41" s="8">
        <f>(C41-G41)^2/G41</f>
        <v>9.4346182917611279E-2</v>
      </c>
      <c r="L41" s="4" t="s">
        <v>5</v>
      </c>
      <c r="M41" s="7">
        <v>2</v>
      </c>
      <c r="N41" s="7">
        <v>149</v>
      </c>
      <c r="O41" s="7">
        <f>SUM(M41:N41)</f>
        <v>151</v>
      </c>
      <c r="P41" s="4" t="s">
        <v>5</v>
      </c>
      <c r="Q41" s="8">
        <f>(O41*M42)/O42</f>
        <v>18.908765652951701</v>
      </c>
      <c r="R41" s="8">
        <f>(O41*N42)/O42</f>
        <v>132.0912343470483</v>
      </c>
      <c r="S41" s="4" t="s">
        <v>5</v>
      </c>
      <c r="T41" s="8">
        <f>(M41-Q41)^2/Q41</f>
        <v>15.120307753235524</v>
      </c>
      <c r="U41" s="8">
        <f>(N41-R41)^2/R41</f>
        <v>2.1644612325695025</v>
      </c>
    </row>
    <row r="42" spans="1:21" ht="40.049999999999997" customHeight="1" x14ac:dyDescent="0.3">
      <c r="A42" s="4" t="s">
        <v>9</v>
      </c>
      <c r="B42" s="7">
        <f>SUM(B40:B41)</f>
        <v>44</v>
      </c>
      <c r="C42" s="7">
        <f>SUM(C40:C41)</f>
        <v>231</v>
      </c>
      <c r="D42" s="7">
        <f>SUM(D40:D41)</f>
        <v>275</v>
      </c>
      <c r="H42" s="15" t="s">
        <v>10</v>
      </c>
      <c r="I42" s="15"/>
      <c r="J42" s="10"/>
      <c r="L42" s="4" t="s">
        <v>9</v>
      </c>
      <c r="M42" s="7">
        <f>SUM(M40:M41)</f>
        <v>70</v>
      </c>
      <c r="N42" s="7">
        <f>SUM(N40:N41)</f>
        <v>489</v>
      </c>
      <c r="O42" s="7">
        <f>SUM(O40:O41)</f>
        <v>559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1.0883053818096959</v>
      </c>
      <c r="S43" s="7" t="s">
        <v>11</v>
      </c>
      <c r="T43" s="8">
        <f>SUM(T40:U41)</f>
        <v>23.681828095747569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0.29684698666270026</v>
      </c>
      <c r="J45" s="9">
        <f>_xlfn.CHISQ.TEST(B40:C41,F40:G41)</f>
        <v>0.29684698666270026</v>
      </c>
      <c r="S45" s="7" t="s">
        <v>13</v>
      </c>
      <c r="T45" s="17">
        <f>_xlfn.CHISQ.DIST.RT(T43,T44)</f>
        <v>1.1365061843997092E-6</v>
      </c>
      <c r="U45" s="9">
        <f>_xlfn.CHISQ.TEST(M40:N41,Q40:R41)</f>
        <v>1.1365061843997092E-6</v>
      </c>
    </row>
    <row r="46" spans="1:21" ht="40.049999999999997" customHeight="1" x14ac:dyDescent="0.3">
      <c r="A46" s="14" t="s">
        <v>33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33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19</v>
      </c>
      <c r="C49" s="7">
        <f>149-19</f>
        <v>130</v>
      </c>
      <c r="D49" s="7">
        <f>SUM(B49:C49)</f>
        <v>149</v>
      </c>
      <c r="E49" s="5" t="s">
        <v>0</v>
      </c>
      <c r="F49" s="8">
        <f>(D49*B51)/D51</f>
        <v>21.672727272727272</v>
      </c>
      <c r="G49" s="8">
        <f>(D49*C51)/D51</f>
        <v>127.32727272727273</v>
      </c>
      <c r="H49" s="5" t="s">
        <v>0</v>
      </c>
      <c r="I49" s="8">
        <f>(B49-F49)^2/F49</f>
        <v>0.32960646735814503</v>
      </c>
      <c r="J49" s="8">
        <f>(C49-G49)^2/G49</f>
        <v>5.6103228486492775E-2</v>
      </c>
      <c r="L49" s="4" t="s">
        <v>4</v>
      </c>
      <c r="M49" s="7">
        <v>76</v>
      </c>
      <c r="N49" s="7">
        <f>408-76</f>
        <v>332</v>
      </c>
      <c r="O49" s="7">
        <f>SUM(M49:N49)</f>
        <v>408</v>
      </c>
      <c r="P49" s="4" t="s">
        <v>4</v>
      </c>
      <c r="Q49" s="8">
        <f>(O49*M51)/O51</f>
        <v>70.797853309481212</v>
      </c>
      <c r="R49" s="8">
        <f>(O49*N51)/O51</f>
        <v>337.20214669051876</v>
      </c>
      <c r="S49" s="4" t="s">
        <v>4</v>
      </c>
      <c r="T49" s="8">
        <f>(M49-Q49)^2/Q49</f>
        <v>0.38224789205651527</v>
      </c>
      <c r="U49" s="8">
        <f>(N49-R49)^2/R49</f>
        <v>8.0255509804072686E-2</v>
      </c>
    </row>
    <row r="50" spans="1:21" ht="40.049999999999997" customHeight="1" x14ac:dyDescent="0.3">
      <c r="A50" s="4" t="s">
        <v>1</v>
      </c>
      <c r="B50" s="7">
        <v>21</v>
      </c>
      <c r="C50" s="7">
        <f>126-21</f>
        <v>105</v>
      </c>
      <c r="D50" s="7">
        <f>SUM(B50:C50)</f>
        <v>126</v>
      </c>
      <c r="E50" s="5" t="s">
        <v>1</v>
      </c>
      <c r="F50" s="8">
        <f>(D50*B51)/D51</f>
        <v>18.327272727272728</v>
      </c>
      <c r="G50" s="8">
        <f>(D50*C51)/D51</f>
        <v>107.67272727272727</v>
      </c>
      <c r="H50" s="5" t="s">
        <v>1</v>
      </c>
      <c r="I50" s="8">
        <f>(B50-F50)^2/F50</f>
        <v>0.38977272727272705</v>
      </c>
      <c r="J50" s="8">
        <f>(C50-G50)^2/G50</f>
        <v>6.6344294003868431E-2</v>
      </c>
      <c r="L50" s="4" t="s">
        <v>5</v>
      </c>
      <c r="M50" s="7">
        <v>21</v>
      </c>
      <c r="N50" s="7">
        <f>151-21</f>
        <v>130</v>
      </c>
      <c r="O50" s="7">
        <f>SUM(M50:N50)</f>
        <v>151</v>
      </c>
      <c r="P50" s="4" t="s">
        <v>5</v>
      </c>
      <c r="Q50" s="8">
        <f>(O50*M51)/O51</f>
        <v>26.202146690518784</v>
      </c>
      <c r="R50" s="8">
        <f>(O50*N51)/O51</f>
        <v>124.79785330948121</v>
      </c>
      <c r="S50" s="4" t="s">
        <v>5</v>
      </c>
      <c r="T50" s="8">
        <f>(M50-Q50)^2/Q50</f>
        <v>1.0328287414507151</v>
      </c>
      <c r="U50" s="8">
        <f>(N50-R50)^2/R50</f>
        <v>0.21684932450372191</v>
      </c>
    </row>
    <row r="51" spans="1:21" ht="40.049999999999997" customHeight="1" x14ac:dyDescent="0.3">
      <c r="A51" s="4" t="s">
        <v>9</v>
      </c>
      <c r="B51" s="7">
        <f>SUM(B49:B50)</f>
        <v>40</v>
      </c>
      <c r="C51" s="7">
        <f>SUM(C49:C50)</f>
        <v>235</v>
      </c>
      <c r="D51" s="7">
        <f>SUM(D49:D50)</f>
        <v>275</v>
      </c>
      <c r="H51" s="15" t="s">
        <v>10</v>
      </c>
      <c r="I51" s="15"/>
      <c r="J51" s="10"/>
      <c r="L51" s="4" t="s">
        <v>9</v>
      </c>
      <c r="M51" s="7">
        <f>SUM(M49:M50)</f>
        <v>97</v>
      </c>
      <c r="N51" s="7">
        <f>SUM(N49:N50)</f>
        <v>462</v>
      </c>
      <c r="O51" s="7">
        <f>SUM(O49:O50)</f>
        <v>559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0.84182671712123336</v>
      </c>
      <c r="S52" s="7" t="s">
        <v>11</v>
      </c>
      <c r="T52" s="8">
        <f>SUM(T49:U50)</f>
        <v>1.7121814678150251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0.35887485094155042</v>
      </c>
      <c r="J54" s="9">
        <f>_xlfn.CHISQ.TEST(B49:C50,F49:G50)</f>
        <v>0.35887485094155042</v>
      </c>
      <c r="S54" s="7" t="s">
        <v>13</v>
      </c>
      <c r="T54" s="8">
        <f>_xlfn.CHISQ.DIST.RT(T52,T53)</f>
        <v>0.19070258066580614</v>
      </c>
      <c r="U54" s="9">
        <f>_xlfn.CHISQ.TEST(M49:N50,Q49:R50)</f>
        <v>0.19070258066580614</v>
      </c>
    </row>
    <row r="55" spans="1:21" ht="40.049999999999997" customHeight="1" x14ac:dyDescent="0.3">
      <c r="A55" s="14" t="s">
        <v>34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34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7</v>
      </c>
      <c r="C58" s="7">
        <v>142</v>
      </c>
      <c r="D58" s="7">
        <f>SUM(B58:C58)</f>
        <v>149</v>
      </c>
      <c r="E58" s="5" t="s">
        <v>0</v>
      </c>
      <c r="F58" s="8">
        <f>(D58*B60)/D60</f>
        <v>4.876363636363636</v>
      </c>
      <c r="G58" s="8">
        <f>(D58*C60)/D60</f>
        <v>144.12363636363636</v>
      </c>
      <c r="H58" s="5" t="s">
        <v>0</v>
      </c>
      <c r="I58" s="8">
        <f>(B58-F58)^2/F58</f>
        <v>0.92483492644566512</v>
      </c>
      <c r="J58" s="8">
        <f>(C58-G58)^2/G58</f>
        <v>3.1291407285755607E-2</v>
      </c>
      <c r="L58" s="4" t="s">
        <v>4</v>
      </c>
      <c r="M58" s="7">
        <v>9</v>
      </c>
      <c r="N58" s="7">
        <v>399</v>
      </c>
      <c r="O58" s="7">
        <f>SUM(M58:N58)</f>
        <v>408</v>
      </c>
      <c r="P58" s="4" t="s">
        <v>4</v>
      </c>
      <c r="Q58" s="8">
        <f>(O58*M60)/O60</f>
        <v>8.758497316636852</v>
      </c>
      <c r="R58" s="8">
        <f>(O58*N60)/O60</f>
        <v>399.24150268336314</v>
      </c>
      <c r="S58" s="4" t="s">
        <v>4</v>
      </c>
      <c r="T58" s="8">
        <f>(M58-Q58)^2/Q58</f>
        <v>6.6590813427338438E-3</v>
      </c>
      <c r="U58" s="8">
        <f>(N58-R58)^2/R58</f>
        <v>1.4608587954807877E-4</v>
      </c>
    </row>
    <row r="59" spans="1:21" ht="40.049999999999997" customHeight="1" x14ac:dyDescent="0.3">
      <c r="A59" s="4" t="s">
        <v>1</v>
      </c>
      <c r="B59" s="7">
        <v>2</v>
      </c>
      <c r="C59" s="7">
        <v>124</v>
      </c>
      <c r="D59" s="7">
        <f>SUM(B59:C59)</f>
        <v>126</v>
      </c>
      <c r="E59" s="5" t="s">
        <v>1</v>
      </c>
      <c r="F59" s="8">
        <f>(D59*B60)/D60</f>
        <v>4.123636363636364</v>
      </c>
      <c r="G59" s="8">
        <f>(D59*C60)/D60</f>
        <v>121.87636363636364</v>
      </c>
      <c r="H59" s="5" t="s">
        <v>1</v>
      </c>
      <c r="I59" s="8">
        <f>(B59-F59)^2/F59</f>
        <v>1.0936540003206672</v>
      </c>
      <c r="J59" s="8">
        <f>(C59-G59)^2/G59</f>
        <v>3.7003330837917348E-2</v>
      </c>
      <c r="L59" s="4" t="s">
        <v>5</v>
      </c>
      <c r="M59" s="7">
        <v>3</v>
      </c>
      <c r="N59" s="7">
        <v>148</v>
      </c>
      <c r="O59" s="7">
        <f>SUM(M59:N59)</f>
        <v>151</v>
      </c>
      <c r="P59" s="4" t="s">
        <v>5</v>
      </c>
      <c r="Q59" s="8">
        <f>(O59*M60)/O60</f>
        <v>3.2415026833631484</v>
      </c>
      <c r="R59" s="8">
        <f>(O59*N60)/O60</f>
        <v>147.75849731663686</v>
      </c>
      <c r="S59" s="4" t="s">
        <v>5</v>
      </c>
      <c r="T59" s="8">
        <f>(M59-Q59)^2/Q59</f>
        <v>1.7992749588314028E-2</v>
      </c>
      <c r="U59" s="8">
        <f>(N59-R59)^2/R59</f>
        <v>3.9472211162659687E-4</v>
      </c>
    </row>
    <row r="60" spans="1:21" ht="40.049999999999997" customHeight="1" x14ac:dyDescent="0.3">
      <c r="A60" s="4" t="s">
        <v>9</v>
      </c>
      <c r="B60" s="7">
        <f>SUM(B58:B59)</f>
        <v>9</v>
      </c>
      <c r="C60" s="7">
        <f>SUM(C58:C59)</f>
        <v>266</v>
      </c>
      <c r="D60" s="7">
        <f>SUM(D58:D59)</f>
        <v>275</v>
      </c>
      <c r="H60" s="15" t="s">
        <v>10</v>
      </c>
      <c r="I60" s="15"/>
      <c r="J60" s="10"/>
      <c r="L60" s="4" t="s">
        <v>9</v>
      </c>
      <c r="M60" s="7">
        <f>SUM(M58:M59)</f>
        <v>12</v>
      </c>
      <c r="N60" s="7">
        <f>SUM(N58:N59)</f>
        <v>547</v>
      </c>
      <c r="O60" s="7">
        <f>SUM(O58:O59)</f>
        <v>559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2.0867836648900053</v>
      </c>
      <c r="S61" s="7" t="s">
        <v>11</v>
      </c>
      <c r="T61" s="8">
        <f>SUM(T58:U59)</f>
        <v>2.5192638922222548E-2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0.14857858965941589</v>
      </c>
      <c r="J63" s="9">
        <f>_xlfn.CHISQ.TEST(B58:C59,F58:G59)</f>
        <v>0.14857858965941589</v>
      </c>
      <c r="S63" s="7" t="s">
        <v>13</v>
      </c>
      <c r="T63" s="8">
        <f>_xlfn.CHISQ.DIST.RT(T61,T62)</f>
        <v>0.87388798969614256</v>
      </c>
      <c r="U63" s="9">
        <f>_xlfn.CHISQ.TEST(M58:N59,Q58:R59)</f>
        <v>0.87388798969614256</v>
      </c>
    </row>
    <row r="64" spans="1:21" ht="40.049999999999997" customHeight="1" x14ac:dyDescent="0.3">
      <c r="A64" s="14" t="s">
        <v>35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35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17</v>
      </c>
      <c r="C67" s="7">
        <f>149-17</f>
        <v>132</v>
      </c>
      <c r="D67" s="7">
        <f>SUM(B67:C67)</f>
        <v>149</v>
      </c>
      <c r="E67" s="5" t="s">
        <v>0</v>
      </c>
      <c r="F67" s="8">
        <f>(D67*B69)/D69</f>
        <v>15.170909090909092</v>
      </c>
      <c r="G67" s="8">
        <f>(D67*C69)/D69</f>
        <v>133.82909090909092</v>
      </c>
      <c r="H67" s="5" t="s">
        <v>0</v>
      </c>
      <c r="I67" s="8">
        <f>(B67-F67)^2/F67</f>
        <v>0.22052558180074938</v>
      </c>
      <c r="J67" s="8">
        <f>(C67-G67)^2/G67</f>
        <v>2.4998851378222987E-2</v>
      </c>
      <c r="L67" s="4" t="s">
        <v>4</v>
      </c>
      <c r="M67" s="7">
        <v>36</v>
      </c>
      <c r="N67" s="7">
        <f>408-36</f>
        <v>372</v>
      </c>
      <c r="O67" s="7">
        <f>SUM(M67:N67)</f>
        <v>408</v>
      </c>
      <c r="P67" s="4" t="s">
        <v>4</v>
      </c>
      <c r="Q67" s="8">
        <f>(O67*M69)/O69</f>
        <v>29.924865831842578</v>
      </c>
      <c r="R67" s="8">
        <f>(O67*N69)/O69</f>
        <v>378.07513416815743</v>
      </c>
      <c r="S67" s="4" t="s">
        <v>4</v>
      </c>
      <c r="T67" s="8">
        <f>(M67-Q67)^2/Q67</f>
        <v>1.2333306811969511</v>
      </c>
      <c r="U67" s="8">
        <f>(N67-R67)^2/R67</f>
        <v>9.7618837700917338E-2</v>
      </c>
    </row>
    <row r="68" spans="1:21" ht="40.049999999999997" customHeight="1" x14ac:dyDescent="0.3">
      <c r="A68" s="4" t="s">
        <v>1</v>
      </c>
      <c r="B68" s="7">
        <v>11</v>
      </c>
      <c r="C68" s="7">
        <v>115</v>
      </c>
      <c r="D68" s="7">
        <f>SUM(B68:C68)</f>
        <v>126</v>
      </c>
      <c r="E68" s="5" t="s">
        <v>1</v>
      </c>
      <c r="F68" s="8">
        <f>(D68*B69)/D69</f>
        <v>12.829090909090908</v>
      </c>
      <c r="G68" s="8">
        <f>(D68*C69)/D69</f>
        <v>113.17090909090909</v>
      </c>
      <c r="H68" s="5" t="s">
        <v>1</v>
      </c>
      <c r="I68" s="8">
        <f>(B68-F68)^2/F68</f>
        <v>0.26078025149453699</v>
      </c>
      <c r="J68" s="8">
        <f>(C68-G68)^2/G68</f>
        <v>2.9562133772660062E-2</v>
      </c>
      <c r="L68" s="4" t="s">
        <v>5</v>
      </c>
      <c r="M68" s="7">
        <v>5</v>
      </c>
      <c r="N68" s="7">
        <v>146</v>
      </c>
      <c r="O68" s="7">
        <f>SUM(M68:N68)</f>
        <v>151</v>
      </c>
      <c r="P68" s="4" t="s">
        <v>5</v>
      </c>
      <c r="Q68" s="8">
        <f>(O68*M69)/O69</f>
        <v>11.075134168157424</v>
      </c>
      <c r="R68" s="8">
        <f>(O68*N69)/O69</f>
        <v>139.92486583184257</v>
      </c>
      <c r="S68" s="4" t="s">
        <v>5</v>
      </c>
      <c r="T68" s="8">
        <f>(M68-Q68)^2/Q68</f>
        <v>3.3324431650884536</v>
      </c>
      <c r="U68" s="8">
        <f>(N68-R68)^2/R68</f>
        <v>0.26376480650314094</v>
      </c>
    </row>
    <row r="69" spans="1:21" ht="40.049999999999997" customHeight="1" x14ac:dyDescent="0.3">
      <c r="A69" s="4" t="s">
        <v>9</v>
      </c>
      <c r="B69" s="7">
        <f>SUM(B67:B68)</f>
        <v>28</v>
      </c>
      <c r="C69" s="7">
        <f>SUM(C67:C68)</f>
        <v>247</v>
      </c>
      <c r="D69" s="7">
        <f>SUM(D67:D68)</f>
        <v>275</v>
      </c>
      <c r="H69" s="15" t="s">
        <v>10</v>
      </c>
      <c r="I69" s="15"/>
      <c r="J69" s="10"/>
      <c r="L69" s="4" t="s">
        <v>9</v>
      </c>
      <c r="M69" s="7">
        <f>SUM(M67:M68)</f>
        <v>41</v>
      </c>
      <c r="N69" s="7">
        <f>SUM(N67:N68)</f>
        <v>518</v>
      </c>
      <c r="O69" s="7">
        <f>SUM(O67:O68)</f>
        <v>559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0.53586681844616935</v>
      </c>
      <c r="S70" s="7" t="s">
        <v>11</v>
      </c>
      <c r="T70" s="8">
        <f>SUM(T67:U68)</f>
        <v>4.9271574904894626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0.4641507167198286</v>
      </c>
      <c r="J72" s="9">
        <f>_xlfn.CHISQ.TEST(B67:C68,F67:G68)</f>
        <v>0.4641507167198286</v>
      </c>
      <c r="S72" s="7" t="s">
        <v>13</v>
      </c>
      <c r="T72" s="8">
        <f>_xlfn.CHISQ.DIST.RT(T70,T71)</f>
        <v>2.6437770985183986E-2</v>
      </c>
      <c r="U72" s="9">
        <f>_xlfn.CHISQ.TEST(M67:N68,Q67:R68)</f>
        <v>2.6437770985183986E-2</v>
      </c>
    </row>
    <row r="73" spans="1:21" ht="40.049999999999997" customHeight="1" x14ac:dyDescent="0.3">
      <c r="A73" s="14" t="s">
        <v>36</v>
      </c>
      <c r="B73" s="14"/>
      <c r="C73" s="14"/>
      <c r="D73" s="14"/>
      <c r="E73" s="14"/>
      <c r="F73" s="14"/>
      <c r="G73" s="14"/>
      <c r="H73" s="14"/>
      <c r="I73" s="14"/>
      <c r="J73" s="14"/>
      <c r="L73" s="14" t="s">
        <v>36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40.049999999999997" customHeight="1" x14ac:dyDescent="0.3">
      <c r="A74" s="15" t="s">
        <v>6</v>
      </c>
      <c r="B74" s="15"/>
      <c r="C74" s="15"/>
      <c r="D74" s="15"/>
      <c r="E74" s="15" t="s">
        <v>7</v>
      </c>
      <c r="F74" s="15"/>
      <c r="G74" s="15"/>
      <c r="H74" s="15" t="s">
        <v>8</v>
      </c>
      <c r="I74" s="15"/>
      <c r="J74" s="15"/>
      <c r="L74" s="15" t="s">
        <v>6</v>
      </c>
      <c r="M74" s="15"/>
      <c r="N74" s="15"/>
      <c r="O74" s="15"/>
      <c r="P74" s="15" t="s">
        <v>7</v>
      </c>
      <c r="Q74" s="15"/>
      <c r="R74" s="15"/>
      <c r="S74" s="15" t="s">
        <v>8</v>
      </c>
      <c r="T74" s="15"/>
      <c r="U74" s="15"/>
    </row>
    <row r="75" spans="1:21" ht="40.049999999999997" customHeight="1" x14ac:dyDescent="0.3">
      <c r="A75" s="3"/>
      <c r="B75" s="4" t="s">
        <v>27</v>
      </c>
      <c r="C75" s="5" t="s">
        <v>28</v>
      </c>
      <c r="D75" s="5" t="s">
        <v>9</v>
      </c>
      <c r="E75" s="6"/>
      <c r="F75" s="4" t="s">
        <v>27</v>
      </c>
      <c r="G75" s="5" t="s">
        <v>28</v>
      </c>
      <c r="H75" s="6"/>
      <c r="I75" s="4" t="s">
        <v>27</v>
      </c>
      <c r="J75" s="5" t="s">
        <v>28</v>
      </c>
      <c r="L75" s="3"/>
      <c r="M75" s="4" t="s">
        <v>27</v>
      </c>
      <c r="N75" s="5" t="s">
        <v>28</v>
      </c>
      <c r="O75" s="5" t="s">
        <v>9</v>
      </c>
      <c r="P75" s="6"/>
      <c r="Q75" s="4" t="s">
        <v>27</v>
      </c>
      <c r="R75" s="5" t="s">
        <v>28</v>
      </c>
      <c r="S75" s="6"/>
      <c r="T75" s="4" t="s">
        <v>27</v>
      </c>
      <c r="U75" s="5" t="s">
        <v>28</v>
      </c>
    </row>
    <row r="76" spans="1:21" ht="40.049999999999997" customHeight="1" x14ac:dyDescent="0.3">
      <c r="A76" s="4" t="s">
        <v>0</v>
      </c>
      <c r="B76" s="7">
        <v>9</v>
      </c>
      <c r="C76" s="7">
        <v>140</v>
      </c>
      <c r="D76" s="7">
        <f>SUM(B76:C76)</f>
        <v>149</v>
      </c>
      <c r="E76" s="5" t="s">
        <v>0</v>
      </c>
      <c r="F76" s="8">
        <f>(D76*B78)/D78</f>
        <v>10.294545454545455</v>
      </c>
      <c r="G76" s="8">
        <f>(D76*C78)/D78</f>
        <v>138.70545454545456</v>
      </c>
      <c r="H76" s="5" t="s">
        <v>0</v>
      </c>
      <c r="I76" s="8">
        <f>(B76-F76)^2/F76</f>
        <v>0.16278989114029743</v>
      </c>
      <c r="J76" s="8">
        <f>(C76-G76)^2/G76</f>
        <v>1.2082062233068718E-2</v>
      </c>
      <c r="L76" s="4" t="s">
        <v>4</v>
      </c>
      <c r="M76" s="7">
        <v>20</v>
      </c>
      <c r="N76" s="7">
        <v>388</v>
      </c>
      <c r="O76" s="7">
        <f>SUM(M76:N76)</f>
        <v>408</v>
      </c>
      <c r="P76" s="4" t="s">
        <v>4</v>
      </c>
      <c r="Q76" s="8">
        <f>(O76*M78)/O78</f>
        <v>16.057245080500895</v>
      </c>
      <c r="R76" s="8">
        <f>(O76*N78)/O78</f>
        <v>391.94275491949912</v>
      </c>
      <c r="S76" s="4" t="s">
        <v>4</v>
      </c>
      <c r="T76" s="8">
        <f>(M76-Q76)^2/Q76</f>
        <v>0.96811852078609917</v>
      </c>
      <c r="U76" s="8">
        <f>(N76-R76)^2/R76</f>
        <v>3.966221127987779E-2</v>
      </c>
    </row>
    <row r="77" spans="1:21" ht="40.049999999999997" customHeight="1" x14ac:dyDescent="0.3">
      <c r="A77" s="4" t="s">
        <v>1</v>
      </c>
      <c r="B77" s="7">
        <v>10</v>
      </c>
      <c r="C77" s="7">
        <v>116</v>
      </c>
      <c r="D77" s="7">
        <f>SUM(B77:C77)</f>
        <v>126</v>
      </c>
      <c r="E77" s="5" t="s">
        <v>1</v>
      </c>
      <c r="F77" s="8">
        <f>(D77*B78)/D78</f>
        <v>8.7054545454545451</v>
      </c>
      <c r="G77" s="8">
        <f>(D77*C78)/D78</f>
        <v>117.29454545454546</v>
      </c>
      <c r="H77" s="5" t="s">
        <v>1</v>
      </c>
      <c r="I77" s="8">
        <f>(B77-F77)^2/F77</f>
        <v>0.19250550618971682</v>
      </c>
      <c r="J77" s="8">
        <f>(C77-G77)^2/G77</f>
        <v>1.4287518037518085E-2</v>
      </c>
      <c r="L77" s="4" t="s">
        <v>5</v>
      </c>
      <c r="M77" s="7">
        <v>2</v>
      </c>
      <c r="N77" s="7">
        <v>149</v>
      </c>
      <c r="O77" s="7">
        <f>SUM(M77:N77)</f>
        <v>151</v>
      </c>
      <c r="P77" s="4" t="s">
        <v>5</v>
      </c>
      <c r="Q77" s="8">
        <f>(O77*M78)/O78</f>
        <v>5.9427549194991052</v>
      </c>
      <c r="R77" s="8">
        <f>(O77*N78)/O78</f>
        <v>145.05724508050091</v>
      </c>
      <c r="S77" s="4" t="s">
        <v>5</v>
      </c>
      <c r="T77" s="8">
        <f>(M77-Q77)^2/Q77</f>
        <v>2.6158434204021757</v>
      </c>
      <c r="U77" s="8">
        <f>(N77-R77)^2/R77</f>
        <v>0.10716676955092652</v>
      </c>
    </row>
    <row r="78" spans="1:21" ht="40.049999999999997" customHeight="1" x14ac:dyDescent="0.3">
      <c r="A78" s="4" t="s">
        <v>9</v>
      </c>
      <c r="B78" s="7">
        <f>SUM(B76:B77)</f>
        <v>19</v>
      </c>
      <c r="C78" s="7">
        <f>SUM(C76:C77)</f>
        <v>256</v>
      </c>
      <c r="D78" s="7">
        <f>SUM(D76:D77)</f>
        <v>275</v>
      </c>
      <c r="H78" s="15" t="s">
        <v>10</v>
      </c>
      <c r="I78" s="15"/>
      <c r="J78" s="10"/>
      <c r="L78" s="4" t="s">
        <v>9</v>
      </c>
      <c r="M78" s="7">
        <f>SUM(M76:M77)</f>
        <v>22</v>
      </c>
      <c r="N78" s="7">
        <f>SUM(N76:N77)</f>
        <v>537</v>
      </c>
      <c r="O78" s="7">
        <f>SUM(O76:O77)</f>
        <v>559</v>
      </c>
      <c r="S78" s="15" t="s">
        <v>10</v>
      </c>
      <c r="T78" s="15"/>
      <c r="U78" s="10"/>
    </row>
    <row r="79" spans="1:21" ht="40.049999999999997" customHeight="1" x14ac:dyDescent="0.3">
      <c r="H79" s="7" t="s">
        <v>11</v>
      </c>
      <c r="I79" s="8">
        <f>SUM(I76:J77)</f>
        <v>0.38166497760060109</v>
      </c>
      <c r="S79" s="7" t="s">
        <v>11</v>
      </c>
      <c r="T79" s="8">
        <f>SUM(T76:U77)</f>
        <v>3.7307909220190791</v>
      </c>
    </row>
    <row r="80" spans="1:21" ht="40.049999999999997" customHeight="1" x14ac:dyDescent="0.3">
      <c r="H80" s="7" t="s">
        <v>12</v>
      </c>
      <c r="I80" s="7">
        <f>(2-1)*(2-1)</f>
        <v>1</v>
      </c>
      <c r="S80" s="7" t="s">
        <v>12</v>
      </c>
      <c r="T80" s="7">
        <f>(2-1)*(2-1)</f>
        <v>1</v>
      </c>
    </row>
    <row r="81" spans="8:21" ht="40.049999999999997" customHeight="1" x14ac:dyDescent="0.3">
      <c r="H81" s="7" t="s">
        <v>13</v>
      </c>
      <c r="I81" s="8">
        <f>_xlfn.CHISQ.DIST.RT(I79,I80)</f>
        <v>0.53671351281293977</v>
      </c>
      <c r="J81" s="9">
        <f>_xlfn.CHISQ.TEST(B76:C77,F76:G77)</f>
        <v>0.53671351281293977</v>
      </c>
      <c r="S81" s="7" t="s">
        <v>13</v>
      </c>
      <c r="T81" s="8">
        <f>_xlfn.CHISQ.DIST.RT(T79,T80)</f>
        <v>5.3418093687452595E-2</v>
      </c>
      <c r="U81" s="9">
        <f>_xlfn.CHISQ.TEST(M76:N77,Q76:R77)</f>
        <v>5.3418093687452595E-2</v>
      </c>
    </row>
  </sheetData>
  <mergeCells count="90">
    <mergeCell ref="S69:T69"/>
    <mergeCell ref="L73:U73"/>
    <mergeCell ref="L74:O74"/>
    <mergeCell ref="P74:R74"/>
    <mergeCell ref="S74:U74"/>
    <mergeCell ref="S78:T78"/>
    <mergeCell ref="L56:O56"/>
    <mergeCell ref="P56:R56"/>
    <mergeCell ref="S56:U56"/>
    <mergeCell ref="S60:T60"/>
    <mergeCell ref="L64:U64"/>
    <mergeCell ref="L65:O65"/>
    <mergeCell ref="P65:R65"/>
    <mergeCell ref="S65:U65"/>
    <mergeCell ref="L46:U46"/>
    <mergeCell ref="L47:O47"/>
    <mergeCell ref="P47:R47"/>
    <mergeCell ref="S47:U47"/>
    <mergeCell ref="S51:T51"/>
    <mergeCell ref="L55:U55"/>
    <mergeCell ref="S33:T33"/>
    <mergeCell ref="L37:U37"/>
    <mergeCell ref="L38:O38"/>
    <mergeCell ref="P38:R38"/>
    <mergeCell ref="S38:U38"/>
    <mergeCell ref="S42:T42"/>
    <mergeCell ref="L20:O20"/>
    <mergeCell ref="P20:R20"/>
    <mergeCell ref="S20:U20"/>
    <mergeCell ref="S24:T24"/>
    <mergeCell ref="L28:U28"/>
    <mergeCell ref="L29:O29"/>
    <mergeCell ref="P29:R29"/>
    <mergeCell ref="S29:U29"/>
    <mergeCell ref="L10:U10"/>
    <mergeCell ref="L11:O11"/>
    <mergeCell ref="P11:R11"/>
    <mergeCell ref="S11:U11"/>
    <mergeCell ref="S15:T15"/>
    <mergeCell ref="L19:U19"/>
    <mergeCell ref="A73:J73"/>
    <mergeCell ref="A74:D74"/>
    <mergeCell ref="E74:G74"/>
    <mergeCell ref="H74:J74"/>
    <mergeCell ref="H78:I78"/>
    <mergeCell ref="L1:U1"/>
    <mergeCell ref="L2:O2"/>
    <mergeCell ref="P2:R2"/>
    <mergeCell ref="S2:U2"/>
    <mergeCell ref="S6:T6"/>
    <mergeCell ref="H60:I60"/>
    <mergeCell ref="A64:J64"/>
    <mergeCell ref="A65:D65"/>
    <mergeCell ref="E65:G65"/>
    <mergeCell ref="H65:J65"/>
    <mergeCell ref="H69:I69"/>
    <mergeCell ref="A47:D47"/>
    <mergeCell ref="E47:G47"/>
    <mergeCell ref="H47:J47"/>
    <mergeCell ref="H51:I51"/>
    <mergeCell ref="A55:J55"/>
    <mergeCell ref="A56:D56"/>
    <mergeCell ref="E56:G56"/>
    <mergeCell ref="H56:J56"/>
    <mergeCell ref="A37:J37"/>
    <mergeCell ref="A38:D38"/>
    <mergeCell ref="E38:G38"/>
    <mergeCell ref="H38:J38"/>
    <mergeCell ref="H42:I42"/>
    <mergeCell ref="A46:J46"/>
    <mergeCell ref="H24:I24"/>
    <mergeCell ref="A28:J28"/>
    <mergeCell ref="A29:D29"/>
    <mergeCell ref="E29:G29"/>
    <mergeCell ref="H29:J29"/>
    <mergeCell ref="H33:I33"/>
    <mergeCell ref="A11:D11"/>
    <mergeCell ref="E11:G11"/>
    <mergeCell ref="H11:J11"/>
    <mergeCell ref="H15:I15"/>
    <mergeCell ref="A19:J19"/>
    <mergeCell ref="A20:D20"/>
    <mergeCell ref="E20:G20"/>
    <mergeCell ref="H20:J20"/>
    <mergeCell ref="A1:J1"/>
    <mergeCell ref="A2:D2"/>
    <mergeCell ref="E2:G2"/>
    <mergeCell ref="H2:J2"/>
    <mergeCell ref="H6:I6"/>
    <mergeCell ref="A10:J10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46E3F-C3DD-46E7-8E18-A19D0E72B002}">
  <dimension ref="A1:J19"/>
  <sheetViews>
    <sheetView zoomScale="60" zoomScaleNormal="60" workbookViewId="0">
      <selection activeCell="F13" sqref="F13:G13"/>
    </sheetView>
  </sheetViews>
  <sheetFormatPr defaultColWidth="30.77734375" defaultRowHeight="30" customHeight="1" x14ac:dyDescent="0.3"/>
  <cols>
    <col min="1" max="16384" width="30.77734375" style="2"/>
  </cols>
  <sheetData>
    <row r="1" spans="1:10" s="1" customFormat="1" ht="30" customHeight="1" x14ac:dyDescent="0.3">
      <c r="A1" s="14" t="s">
        <v>14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0" customHeight="1" x14ac:dyDescent="0.3">
      <c r="A2" s="15" t="s">
        <v>6</v>
      </c>
      <c r="B2" s="15"/>
      <c r="C2" s="15"/>
      <c r="D2" s="15"/>
      <c r="E2" s="15" t="s">
        <v>7</v>
      </c>
      <c r="F2" s="15"/>
      <c r="G2" s="15"/>
      <c r="H2" s="15" t="s">
        <v>8</v>
      </c>
      <c r="I2" s="15"/>
      <c r="J2" s="15"/>
    </row>
    <row r="3" spans="1:10" ht="30" customHeight="1" x14ac:dyDescent="0.3">
      <c r="A3" s="3"/>
      <c r="B3" s="4" t="s">
        <v>2</v>
      </c>
      <c r="C3" s="5" t="s">
        <v>3</v>
      </c>
      <c r="D3" s="5" t="s">
        <v>9</v>
      </c>
      <c r="E3" s="6"/>
      <c r="F3" s="4" t="s">
        <v>2</v>
      </c>
      <c r="G3" s="5" t="s">
        <v>3</v>
      </c>
      <c r="H3" s="6"/>
      <c r="I3" s="4" t="s">
        <v>2</v>
      </c>
      <c r="J3" s="5" t="s">
        <v>3</v>
      </c>
    </row>
    <row r="4" spans="1:10" ht="30" customHeight="1" x14ac:dyDescent="0.3">
      <c r="A4" s="4" t="s">
        <v>0</v>
      </c>
      <c r="B4" s="7">
        <v>8</v>
      </c>
      <c r="C4" s="7">
        <v>7</v>
      </c>
      <c r="D4" s="7">
        <f>SUM(B4:C4)</f>
        <v>15</v>
      </c>
      <c r="E4" s="5" t="s">
        <v>0</v>
      </c>
      <c r="F4" s="8">
        <f>(D4*B6)/D6</f>
        <v>8.25</v>
      </c>
      <c r="G4" s="8">
        <f>(D4*C6)/D6</f>
        <v>6.75</v>
      </c>
      <c r="H4" s="5" t="s">
        <v>0</v>
      </c>
      <c r="I4" s="8">
        <f>(B4-F4)^2/F4</f>
        <v>7.575757575757576E-3</v>
      </c>
      <c r="J4" s="8">
        <f>(C4-G4)^2/G4</f>
        <v>9.2592592592592587E-3</v>
      </c>
    </row>
    <row r="5" spans="1:10" ht="30" customHeight="1" x14ac:dyDescent="0.3">
      <c r="A5" s="4" t="s">
        <v>1</v>
      </c>
      <c r="B5" s="7">
        <v>3</v>
      </c>
      <c r="C5" s="7">
        <v>2</v>
      </c>
      <c r="D5" s="7">
        <f>SUM(B5:C5)</f>
        <v>5</v>
      </c>
      <c r="E5" s="5" t="s">
        <v>1</v>
      </c>
      <c r="F5" s="8">
        <f>(D5*B6)/D6</f>
        <v>2.75</v>
      </c>
      <c r="G5" s="8">
        <f>(D5*C6)/D6</f>
        <v>2.25</v>
      </c>
      <c r="H5" s="5" t="s">
        <v>1</v>
      </c>
      <c r="I5" s="8">
        <f>(B5-F5)^2/F5</f>
        <v>2.2727272727272728E-2</v>
      </c>
      <c r="J5" s="8">
        <f>(C5-G5)^2/G5</f>
        <v>2.7777777777777776E-2</v>
      </c>
    </row>
    <row r="6" spans="1:10" ht="30" customHeight="1" x14ac:dyDescent="0.3">
      <c r="A6" s="4" t="s">
        <v>9</v>
      </c>
      <c r="B6" s="7">
        <f>SUM(B4:B5)</f>
        <v>11</v>
      </c>
      <c r="C6" s="7">
        <f>SUM(C4:C5)</f>
        <v>9</v>
      </c>
      <c r="D6" s="7">
        <f>SUM(D4:D5)</f>
        <v>20</v>
      </c>
      <c r="E6" s="9"/>
      <c r="F6" s="9"/>
      <c r="G6" s="9"/>
      <c r="H6" s="15" t="s">
        <v>10</v>
      </c>
      <c r="I6" s="15"/>
      <c r="J6" s="10"/>
    </row>
    <row r="7" spans="1:10" ht="30" customHeight="1" x14ac:dyDescent="0.3">
      <c r="A7" s="9"/>
      <c r="B7" s="9"/>
      <c r="C7" s="9"/>
      <c r="D7" s="9"/>
      <c r="E7" s="9"/>
      <c r="F7" s="9"/>
      <c r="G7" s="9"/>
      <c r="H7" s="7" t="s">
        <v>11</v>
      </c>
      <c r="I7" s="8">
        <f>SUM(I4:J5)</f>
        <v>6.7340067340067339E-2</v>
      </c>
      <c r="J7" s="9"/>
    </row>
    <row r="8" spans="1:10" ht="30" customHeight="1" x14ac:dyDescent="0.3">
      <c r="A8" s="9"/>
      <c r="B8" s="9"/>
      <c r="C8" s="9"/>
      <c r="D8" s="9"/>
      <c r="E8" s="9"/>
      <c r="F8" s="9"/>
      <c r="G8" s="9"/>
      <c r="H8" s="7" t="s">
        <v>12</v>
      </c>
      <c r="I8" s="7">
        <f>(2-1)*(2-1)</f>
        <v>1</v>
      </c>
      <c r="J8" s="9"/>
    </row>
    <row r="9" spans="1:10" ht="30" customHeight="1" x14ac:dyDescent="0.3">
      <c r="A9" s="9"/>
      <c r="B9" s="9"/>
      <c r="C9" s="9"/>
      <c r="D9" s="9"/>
      <c r="E9" s="9"/>
      <c r="F9" s="9"/>
      <c r="G9" s="9"/>
      <c r="H9" s="7" t="s">
        <v>13</v>
      </c>
      <c r="I9" s="8">
        <f>_xlfn.CHISQ.DIST.RT(I7,I8)</f>
        <v>0.79524975353493832</v>
      </c>
      <c r="J9" s="9">
        <f>_xlfn.CHISQ.TEST(B4:C5,F4:G5)</f>
        <v>0.79524975353493832</v>
      </c>
    </row>
    <row r="11" spans="1:10" ht="30" customHeight="1" x14ac:dyDescent="0.3">
      <c r="A11" s="14" t="s">
        <v>15</v>
      </c>
      <c r="B11" s="14"/>
      <c r="C11" s="14"/>
      <c r="D11" s="14"/>
      <c r="E11" s="14"/>
      <c r="F11" s="14"/>
      <c r="G11" s="14"/>
      <c r="H11" s="14"/>
      <c r="I11" s="14"/>
      <c r="J11" s="14"/>
    </row>
    <row r="12" spans="1:10" ht="30" customHeight="1" x14ac:dyDescent="0.3">
      <c r="A12" s="15" t="s">
        <v>6</v>
      </c>
      <c r="B12" s="15"/>
      <c r="C12" s="15"/>
      <c r="D12" s="15"/>
      <c r="E12" s="15" t="s">
        <v>7</v>
      </c>
      <c r="F12" s="15"/>
      <c r="G12" s="15"/>
      <c r="H12" s="15" t="s">
        <v>8</v>
      </c>
      <c r="I12" s="15"/>
      <c r="J12" s="15"/>
    </row>
    <row r="13" spans="1:10" ht="30" customHeight="1" x14ac:dyDescent="0.3">
      <c r="A13" s="3"/>
      <c r="B13" s="4" t="s">
        <v>2</v>
      </c>
      <c r="C13" s="5" t="s">
        <v>3</v>
      </c>
      <c r="D13" s="5" t="s">
        <v>9</v>
      </c>
      <c r="E13" s="6"/>
      <c r="F13" s="4" t="s">
        <v>2</v>
      </c>
      <c r="G13" s="5" t="s">
        <v>3</v>
      </c>
      <c r="H13" s="6"/>
      <c r="I13" s="4" t="s">
        <v>2</v>
      </c>
      <c r="J13" s="5" t="s">
        <v>3</v>
      </c>
    </row>
    <row r="14" spans="1:10" ht="30" customHeight="1" x14ac:dyDescent="0.3">
      <c r="A14" s="4" t="s">
        <v>4</v>
      </c>
      <c r="B14" s="7">
        <v>31</v>
      </c>
      <c r="C14" s="7">
        <v>34</v>
      </c>
      <c r="D14" s="7">
        <f>SUM(B14:C14)</f>
        <v>65</v>
      </c>
      <c r="E14" s="4" t="s">
        <v>4</v>
      </c>
      <c r="F14" s="8">
        <f>(D14*B16)/D16</f>
        <v>28.232323232323232</v>
      </c>
      <c r="G14" s="8">
        <f>(D14*C16)/D16</f>
        <v>36.767676767676768</v>
      </c>
      <c r="H14" s="4" t="s">
        <v>4</v>
      </c>
      <c r="I14" s="8">
        <f>(B14-F14)^2/F14</f>
        <v>0.27132144341446679</v>
      </c>
      <c r="J14" s="8">
        <f>(C14-G14)^2/G14</f>
        <v>0.20833610833610841</v>
      </c>
    </row>
    <row r="15" spans="1:10" ht="30" customHeight="1" x14ac:dyDescent="0.3">
      <c r="A15" s="4" t="s">
        <v>5</v>
      </c>
      <c r="B15" s="7">
        <v>12</v>
      </c>
      <c r="C15" s="7">
        <v>22</v>
      </c>
      <c r="D15" s="7">
        <f>SUM(B15:C15)</f>
        <v>34</v>
      </c>
      <c r="E15" s="4" t="s">
        <v>5</v>
      </c>
      <c r="F15" s="8">
        <f>(D15*B16)/D16</f>
        <v>14.767676767676768</v>
      </c>
      <c r="G15" s="8">
        <f>(D15*C16)/D16</f>
        <v>19.232323232323232</v>
      </c>
      <c r="H15" s="4" t="s">
        <v>5</v>
      </c>
      <c r="I15" s="8">
        <f>(B15-F15)^2/F15</f>
        <v>0.51870275946883349</v>
      </c>
      <c r="J15" s="8">
        <f>(C15-G15)^2/G15</f>
        <v>0.3982896188778543</v>
      </c>
    </row>
    <row r="16" spans="1:10" ht="30" customHeight="1" x14ac:dyDescent="0.3">
      <c r="A16" s="4" t="s">
        <v>9</v>
      </c>
      <c r="B16" s="7">
        <f>SUM(B14:B15)</f>
        <v>43</v>
      </c>
      <c r="C16" s="7">
        <f>SUM(C14:C15)</f>
        <v>56</v>
      </c>
      <c r="D16" s="7">
        <f>SUM(D14:D15)</f>
        <v>99</v>
      </c>
      <c r="E16" s="9"/>
      <c r="F16" s="9"/>
      <c r="G16" s="9"/>
      <c r="H16" s="15" t="s">
        <v>10</v>
      </c>
      <c r="I16" s="15"/>
      <c r="J16" s="10"/>
    </row>
    <row r="17" spans="1:10" ht="30" customHeight="1" x14ac:dyDescent="0.3">
      <c r="A17" s="9"/>
      <c r="B17" s="9"/>
      <c r="C17" s="9"/>
      <c r="D17" s="9"/>
      <c r="E17" s="9"/>
      <c r="F17" s="9"/>
      <c r="G17" s="9"/>
      <c r="H17" s="7" t="s">
        <v>11</v>
      </c>
      <c r="I17" s="8">
        <f>SUM(I14:J15)</f>
        <v>1.396649930097263</v>
      </c>
      <c r="J17" s="9"/>
    </row>
    <row r="18" spans="1:10" ht="30" customHeight="1" x14ac:dyDescent="0.3">
      <c r="A18" s="9"/>
      <c r="B18" s="9"/>
      <c r="C18" s="9"/>
      <c r="D18" s="9"/>
      <c r="E18" s="9"/>
      <c r="F18" s="9"/>
      <c r="G18" s="9"/>
      <c r="H18" s="7" t="s">
        <v>12</v>
      </c>
      <c r="I18" s="7">
        <f>(2-1)*(2-1)</f>
        <v>1</v>
      </c>
      <c r="J18" s="9"/>
    </row>
    <row r="19" spans="1:10" ht="30" customHeight="1" x14ac:dyDescent="0.3">
      <c r="A19" s="9"/>
      <c r="B19" s="9"/>
      <c r="C19" s="9"/>
      <c r="D19" s="9"/>
      <c r="E19" s="9"/>
      <c r="F19" s="9"/>
      <c r="G19" s="9"/>
      <c r="H19" s="7" t="s">
        <v>13</v>
      </c>
      <c r="I19" s="8">
        <f>_xlfn.CHISQ.DIST.RT(I17,I18)</f>
        <v>0.23728528777329544</v>
      </c>
      <c r="J19" s="9">
        <f>_xlfn.CHISQ.TEST(B14:C15,F14:G15)</f>
        <v>0.23728528777329544</v>
      </c>
    </row>
  </sheetData>
  <mergeCells count="10">
    <mergeCell ref="A12:D12"/>
    <mergeCell ref="E12:G12"/>
    <mergeCell ref="H12:J12"/>
    <mergeCell ref="H16:I16"/>
    <mergeCell ref="A1:J1"/>
    <mergeCell ref="A2:D2"/>
    <mergeCell ref="E2:G2"/>
    <mergeCell ref="H2:J2"/>
    <mergeCell ref="H6:I6"/>
    <mergeCell ref="A11:J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D8481-ECF7-4F5C-BEB9-72A92BA823C6}">
  <dimension ref="A1:U81"/>
  <sheetViews>
    <sheetView topLeftCell="M68" zoomScale="60" zoomScaleNormal="60" workbookViewId="0">
      <selection activeCell="L1" sqref="L1:U81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14" t="s">
        <v>26</v>
      </c>
      <c r="B1" s="14"/>
      <c r="C1" s="14"/>
      <c r="D1" s="14"/>
      <c r="E1" s="14"/>
      <c r="F1" s="14"/>
      <c r="G1" s="14"/>
      <c r="H1" s="14"/>
      <c r="I1" s="14"/>
      <c r="J1" s="14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15" t="s">
        <v>6</v>
      </c>
      <c r="B2" s="15"/>
      <c r="C2" s="15"/>
      <c r="D2" s="15"/>
      <c r="E2" s="15" t="s">
        <v>7</v>
      </c>
      <c r="F2" s="15"/>
      <c r="G2" s="15"/>
      <c r="H2" s="15" t="s">
        <v>8</v>
      </c>
      <c r="I2" s="15"/>
      <c r="J2" s="15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4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5</v>
      </c>
      <c r="C4" s="7">
        <v>178</v>
      </c>
      <c r="D4" s="7">
        <f>SUM(B4:C4)</f>
        <v>183</v>
      </c>
      <c r="E4" s="5" t="s">
        <v>0</v>
      </c>
      <c r="F4" s="8">
        <f>(D4*B6)/D6</f>
        <v>4.4947368421052634</v>
      </c>
      <c r="G4" s="8">
        <f>(D4*C6)/D6</f>
        <v>178.50526315789475</v>
      </c>
      <c r="H4" s="5" t="s">
        <v>0</v>
      </c>
      <c r="I4" s="8">
        <f>(B4-F4)^2/F4</f>
        <v>5.6797732035005502E-2</v>
      </c>
      <c r="J4" s="8">
        <f>(C4-G4)^2/G4</f>
        <v>1.4301587203059442E-3</v>
      </c>
      <c r="L4" s="4" t="s">
        <v>4</v>
      </c>
      <c r="M4" s="7">
        <v>15</v>
      </c>
      <c r="N4" s="7">
        <f>504-15</f>
        <v>489</v>
      </c>
      <c r="O4" s="7">
        <f>SUM(M4:N4)</f>
        <v>504</v>
      </c>
      <c r="P4" s="4" t="s">
        <v>4</v>
      </c>
      <c r="Q4" s="8">
        <f>(O4*M6)/O6</f>
        <v>15.141630901287554</v>
      </c>
      <c r="R4" s="8">
        <f>(O4*N6)/O6</f>
        <v>488.85836909871244</v>
      </c>
      <c r="S4" s="4" t="s">
        <v>4</v>
      </c>
      <c r="T4" s="8">
        <f>(M4-Q4)^2/Q4</f>
        <v>1.3247788385740641E-3</v>
      </c>
      <c r="U4" s="8">
        <f>(N4-R4)^2/R4</f>
        <v>4.103297287618886E-5</v>
      </c>
    </row>
    <row r="5" spans="1:21" ht="40.049999999999997" customHeight="1" x14ac:dyDescent="0.3">
      <c r="A5" s="4" t="s">
        <v>1</v>
      </c>
      <c r="B5" s="7">
        <v>2</v>
      </c>
      <c r="C5" s="7">
        <v>100</v>
      </c>
      <c r="D5" s="7">
        <f>SUM(B5:C5)</f>
        <v>102</v>
      </c>
      <c r="E5" s="5" t="s">
        <v>1</v>
      </c>
      <c r="F5" s="8">
        <f>(D5*B6)/D6</f>
        <v>2.5052631578947366</v>
      </c>
      <c r="G5" s="8">
        <f>(D5*C6)/D6</f>
        <v>99.494736842105269</v>
      </c>
      <c r="H5" s="5" t="s">
        <v>1</v>
      </c>
      <c r="I5" s="8">
        <f>(B5-F5)^2/F5</f>
        <v>0.10190181335692164</v>
      </c>
      <c r="J5" s="8">
        <f>(C5-G5)^2/G5</f>
        <v>2.5658729981958141E-3</v>
      </c>
      <c r="L5" s="4" t="s">
        <v>5</v>
      </c>
      <c r="M5" s="7">
        <v>6</v>
      </c>
      <c r="N5" s="7">
        <f>195-6</f>
        <v>189</v>
      </c>
      <c r="O5" s="7">
        <f>SUM(M5:N5)</f>
        <v>195</v>
      </c>
      <c r="P5" s="4" t="s">
        <v>5</v>
      </c>
      <c r="Q5" s="8">
        <f>(O5*M6)/O6</f>
        <v>5.8583690987124459</v>
      </c>
      <c r="R5" s="8">
        <f>(O5*N6)/O6</f>
        <v>189.14163090128756</v>
      </c>
      <c r="S5" s="4" t="s">
        <v>5</v>
      </c>
      <c r="T5" s="8">
        <f>(M5-Q5)^2/Q5</f>
        <v>3.4240437673914276E-3</v>
      </c>
      <c r="U5" s="8">
        <f>(N5-R5)^2/R5</f>
        <v>1.060544529723035E-4</v>
      </c>
    </row>
    <row r="6" spans="1:21" ht="40.049999999999997" customHeight="1" x14ac:dyDescent="0.3">
      <c r="A6" s="4" t="s">
        <v>9</v>
      </c>
      <c r="B6" s="7">
        <f>SUM(B4:B5)</f>
        <v>7</v>
      </c>
      <c r="C6" s="7">
        <f>SUM(C4:C5)</f>
        <v>278</v>
      </c>
      <c r="D6" s="7">
        <f>SUM(D4:D5)</f>
        <v>285</v>
      </c>
      <c r="H6" s="15" t="s">
        <v>10</v>
      </c>
      <c r="I6" s="15"/>
      <c r="J6" s="10"/>
      <c r="L6" s="4" t="s">
        <v>9</v>
      </c>
      <c r="M6" s="7">
        <f>SUM(M4:M5)</f>
        <v>21</v>
      </c>
      <c r="N6" s="7">
        <f>SUM(N4:N5)</f>
        <v>678</v>
      </c>
      <c r="O6" s="7">
        <f>SUM(O4:O5)</f>
        <v>699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>
        <f>SUM(I4:J5)</f>
        <v>0.1626955771104289</v>
      </c>
      <c r="S7" s="7" t="s">
        <v>11</v>
      </c>
      <c r="T7" s="8">
        <f>SUM(T4:U5)</f>
        <v>4.8959100318139836E-3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>
        <f>_xlfn.CHISQ.DIST.RT(I7,I8)</f>
        <v>0.68668679336909055</v>
      </c>
      <c r="J9" s="9">
        <f>_xlfn.CHISQ.TEST(B4:C5,F4:G5)</f>
        <v>0.68668679336909055</v>
      </c>
      <c r="S9" s="7" t="s">
        <v>13</v>
      </c>
      <c r="T9" s="8">
        <f>_xlfn.CHISQ.DIST.RT(T7,T8)</f>
        <v>0.94421691692485876</v>
      </c>
      <c r="U9" s="9">
        <f>_xlfn.CHISQ.TEST(M4:N5,Q4:R5)</f>
        <v>0.94421691692485876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23</v>
      </c>
      <c r="C13" s="7">
        <v>160</v>
      </c>
      <c r="D13" s="7">
        <f>SUM(B13:C13)</f>
        <v>183</v>
      </c>
      <c r="E13" s="5" t="s">
        <v>0</v>
      </c>
      <c r="F13" s="8">
        <f>(D13*B15)/D15</f>
        <v>25.684210526315791</v>
      </c>
      <c r="G13" s="8">
        <f>(D13*C15)/D15</f>
        <v>157.31578947368422</v>
      </c>
      <c r="H13" s="5" t="s">
        <v>0</v>
      </c>
      <c r="I13" s="8">
        <f>(B13-F13)^2/F13</f>
        <v>0.28052200172562586</v>
      </c>
      <c r="J13" s="8">
        <f>(C13-G13)^2/G13</f>
        <v>4.5799510485816104E-2</v>
      </c>
      <c r="L13" s="4" t="s">
        <v>4</v>
      </c>
      <c r="M13" s="7">
        <v>62</v>
      </c>
      <c r="N13" s="7">
        <f>504-62</f>
        <v>442</v>
      </c>
      <c r="O13" s="7">
        <f>SUM(M13:N13)</f>
        <v>504</v>
      </c>
      <c r="P13" s="4" t="s">
        <v>4</v>
      </c>
      <c r="Q13" s="8">
        <f>(O13*M15)/O15</f>
        <v>49.751072961373389</v>
      </c>
      <c r="R13" s="8">
        <f>(O13*N15)/O15</f>
        <v>454.24892703862662</v>
      </c>
      <c r="S13" s="4" t="s">
        <v>4</v>
      </c>
      <c r="T13" s="8">
        <f>(M13-Q13)^2/Q13</f>
        <v>3.0157382477778083</v>
      </c>
      <c r="U13" s="8">
        <f>(N13-R13)^2/R13</f>
        <v>0.33029514142328414</v>
      </c>
    </row>
    <row r="14" spans="1:21" ht="40.049999999999997" customHeight="1" x14ac:dyDescent="0.3">
      <c r="A14" s="4" t="s">
        <v>1</v>
      </c>
      <c r="B14" s="7">
        <v>17</v>
      </c>
      <c r="C14" s="7">
        <v>85</v>
      </c>
      <c r="D14" s="7">
        <f>SUM(B14:C14)</f>
        <v>102</v>
      </c>
      <c r="E14" s="5" t="s">
        <v>1</v>
      </c>
      <c r="F14" s="8">
        <f>(D14*B15)/D15</f>
        <v>14.315789473684211</v>
      </c>
      <c r="G14" s="8">
        <f>(D14*C15)/D15</f>
        <v>87.684210526315795</v>
      </c>
      <c r="H14" s="5" t="s">
        <v>1</v>
      </c>
      <c r="I14" s="8">
        <f>(B14-F14)^2/F14</f>
        <v>0.50328947368421051</v>
      </c>
      <c r="J14" s="8">
        <f>(C14-G14)^2/G14</f>
        <v>8.2169709989259168E-2</v>
      </c>
      <c r="L14" s="4" t="s">
        <v>5</v>
      </c>
      <c r="M14" s="7">
        <v>7</v>
      </c>
      <c r="N14" s="7">
        <f>195-7</f>
        <v>188</v>
      </c>
      <c r="O14" s="7">
        <f>SUM(M14:N14)</f>
        <v>195</v>
      </c>
      <c r="P14" s="4" t="s">
        <v>5</v>
      </c>
      <c r="Q14" s="8">
        <f>(O14*M15)/O15</f>
        <v>19.248927038626608</v>
      </c>
      <c r="R14" s="8">
        <f>(O14*N15)/O15</f>
        <v>175.75107296137338</v>
      </c>
      <c r="S14" s="4" t="s">
        <v>5</v>
      </c>
      <c r="T14" s="8">
        <f>(M14-Q14)^2/Q14</f>
        <v>7.7945234711795619</v>
      </c>
      <c r="U14" s="8">
        <f>(N14-R14)^2/R14</f>
        <v>0.85368590398633437</v>
      </c>
    </row>
    <row r="15" spans="1:21" ht="40.049999999999997" customHeight="1" x14ac:dyDescent="0.3">
      <c r="A15" s="4" t="s">
        <v>9</v>
      </c>
      <c r="B15" s="7">
        <f>SUM(B13:B14)</f>
        <v>40</v>
      </c>
      <c r="C15" s="7">
        <f>SUM(C13:C14)</f>
        <v>245</v>
      </c>
      <c r="D15" s="7">
        <f>SUM(D13:D14)</f>
        <v>285</v>
      </c>
      <c r="H15" s="15" t="s">
        <v>10</v>
      </c>
      <c r="I15" s="15"/>
      <c r="J15" s="10"/>
      <c r="L15" s="4" t="s">
        <v>9</v>
      </c>
      <c r="M15" s="7">
        <f>SUM(M13:M14)</f>
        <v>69</v>
      </c>
      <c r="N15" s="7">
        <f>SUM(N13:N14)</f>
        <v>630</v>
      </c>
      <c r="O15" s="7">
        <f>SUM(O13:O14)</f>
        <v>699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0.91178069588491162</v>
      </c>
      <c r="S16" s="7" t="s">
        <v>11</v>
      </c>
      <c r="T16" s="8">
        <f>SUM(T13:U14)</f>
        <v>11.994242764366989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0.33964238878168151</v>
      </c>
      <c r="J18" s="9">
        <f>_xlfn.CHISQ.TEST(B13:C14,F13:G14)</f>
        <v>0.33964238878168151</v>
      </c>
      <c r="S18" s="7" t="s">
        <v>13</v>
      </c>
      <c r="T18" s="18">
        <f>_xlfn.CHISQ.DIST.RT(T16,T17)</f>
        <v>5.3365155851831558E-4</v>
      </c>
      <c r="U18" s="9">
        <f>_xlfn.CHISQ.TEST(M13:N14,Q13:R14)</f>
        <v>5.3365155851831558E-4</v>
      </c>
    </row>
    <row r="19" spans="1:21" ht="40.049999999999997" customHeight="1" x14ac:dyDescent="0.3">
      <c r="A19" s="14" t="s">
        <v>30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5</v>
      </c>
      <c r="C22" s="7">
        <v>178</v>
      </c>
      <c r="D22" s="7">
        <f>SUM(B22:C22)</f>
        <v>183</v>
      </c>
      <c r="E22" s="5" t="s">
        <v>0</v>
      </c>
      <c r="F22" s="8">
        <f>(D22*B24)/D24</f>
        <v>4.4947368421052634</v>
      </c>
      <c r="G22" s="8">
        <f>(D22*C24)/D24</f>
        <v>178.50526315789475</v>
      </c>
      <c r="H22" s="5" t="s">
        <v>0</v>
      </c>
      <c r="I22" s="8">
        <f>(B22-F22)^2/F22</f>
        <v>5.6797732035005502E-2</v>
      </c>
      <c r="J22" s="8">
        <f>(C22-G22)^2/G22</f>
        <v>1.4301587203059442E-3</v>
      </c>
      <c r="L22" s="4" t="s">
        <v>4</v>
      </c>
      <c r="M22" s="7">
        <v>17</v>
      </c>
      <c r="N22" s="7">
        <f>504-17</f>
        <v>487</v>
      </c>
      <c r="O22" s="7">
        <f>SUM(M22:N22)</f>
        <v>504</v>
      </c>
      <c r="P22" s="4" t="s">
        <v>4</v>
      </c>
      <c r="Q22" s="8">
        <f>(O22*M24)/O24</f>
        <v>17.30472103004292</v>
      </c>
      <c r="R22" s="8">
        <f>(O22*N24)/O24</f>
        <v>486.69527896995709</v>
      </c>
      <c r="S22" s="4" t="s">
        <v>4</v>
      </c>
      <c r="T22" s="8">
        <f>(M22-Q22)^2/Q22</f>
        <v>5.3658713127597768E-3</v>
      </c>
      <c r="U22" s="8">
        <f>(N22-R22)^2/R22</f>
        <v>1.9078653556478319E-4</v>
      </c>
    </row>
    <row r="23" spans="1:21" ht="40.049999999999997" customHeight="1" x14ac:dyDescent="0.3">
      <c r="A23" s="4" t="s">
        <v>1</v>
      </c>
      <c r="B23" s="7">
        <v>2</v>
      </c>
      <c r="C23" s="7">
        <v>100</v>
      </c>
      <c r="D23" s="7">
        <f>SUM(B23:C23)</f>
        <v>102</v>
      </c>
      <c r="E23" s="5" t="s">
        <v>1</v>
      </c>
      <c r="F23" s="8">
        <f>(D23*B24)/D24</f>
        <v>2.5052631578947366</v>
      </c>
      <c r="G23" s="8">
        <f>(D23*C24)/D24</f>
        <v>99.494736842105269</v>
      </c>
      <c r="H23" s="5" t="s">
        <v>1</v>
      </c>
      <c r="I23" s="8">
        <f>(B23-F23)^2/F23</f>
        <v>0.10190181335692164</v>
      </c>
      <c r="J23" s="8">
        <f>(C23-G23)^2/G23</f>
        <v>2.5658729981958141E-3</v>
      </c>
      <c r="L23" s="4" t="s">
        <v>5</v>
      </c>
      <c r="M23" s="7">
        <v>7</v>
      </c>
      <c r="N23" s="7">
        <f>195-7</f>
        <v>188</v>
      </c>
      <c r="O23" s="7">
        <f>SUM(M23:N23)</f>
        <v>195</v>
      </c>
      <c r="P23" s="4" t="s">
        <v>5</v>
      </c>
      <c r="Q23" s="8">
        <f>(O23*M24)/O24</f>
        <v>6.6952789699570818</v>
      </c>
      <c r="R23" s="8">
        <f>(O23*N24)/O24</f>
        <v>188.30472103004291</v>
      </c>
      <c r="S23" s="4" t="s">
        <v>5</v>
      </c>
      <c r="T23" s="8">
        <f>(M23-Q23)^2/Q23</f>
        <v>1.3868713546825109E-2</v>
      </c>
      <c r="U23" s="8">
        <f>(N23-R23)^2/R23</f>
        <v>4.9310981499820882E-4</v>
      </c>
    </row>
    <row r="24" spans="1:21" ht="40.049999999999997" customHeight="1" x14ac:dyDescent="0.3">
      <c r="A24" s="4" t="s">
        <v>9</v>
      </c>
      <c r="B24" s="7">
        <f>SUM(B22:B23)</f>
        <v>7</v>
      </c>
      <c r="C24" s="7">
        <f>SUM(C22:C23)</f>
        <v>278</v>
      </c>
      <c r="D24" s="7">
        <f>SUM(D22:D23)</f>
        <v>285</v>
      </c>
      <c r="H24" s="15" t="s">
        <v>10</v>
      </c>
      <c r="I24" s="15"/>
      <c r="J24" s="10"/>
      <c r="L24" s="4" t="s">
        <v>9</v>
      </c>
      <c r="M24" s="7">
        <f>SUM(M22:M23)</f>
        <v>24</v>
      </c>
      <c r="N24" s="7">
        <f>SUM(N22:N23)</f>
        <v>675</v>
      </c>
      <c r="O24" s="7">
        <f>SUM(O22:O23)</f>
        <v>699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0.1626955771104289</v>
      </c>
      <c r="S25" s="7" t="s">
        <v>11</v>
      </c>
      <c r="T25" s="8">
        <f>SUM(T22:U23)</f>
        <v>1.991848121014788E-2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0.68668679336909055</v>
      </c>
      <c r="J27" s="9">
        <f>_xlfn.CHISQ.TEST(B22:C23,F22:G23)</f>
        <v>0.68668679336909055</v>
      </c>
      <c r="S27" s="7" t="s">
        <v>13</v>
      </c>
      <c r="T27" s="8">
        <f>_xlfn.CHISQ.DIST.RT(T25,T26)</f>
        <v>0.88776499321410207</v>
      </c>
      <c r="U27" s="9">
        <f>_xlfn.CHISQ.TEST(M22:N23,Q22:R23)</f>
        <v>0.88776499321410207</v>
      </c>
    </row>
    <row r="28" spans="1:21" ht="40.049999999999997" customHeight="1" x14ac:dyDescent="0.3">
      <c r="A28" s="14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31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8</v>
      </c>
      <c r="C31" s="7">
        <v>175</v>
      </c>
      <c r="D31" s="7">
        <f>SUM(B31:C31)</f>
        <v>183</v>
      </c>
      <c r="E31" s="5" t="s">
        <v>0</v>
      </c>
      <c r="F31" s="8">
        <f>(D31*B33)/D33</f>
        <v>7.7052631578947368</v>
      </c>
      <c r="G31" s="8">
        <f>(D31*C33)/D33</f>
        <v>175.29473684210527</v>
      </c>
      <c r="H31" s="5" t="s">
        <v>0</v>
      </c>
      <c r="I31" s="8">
        <f>(B31-F31)^2/F31</f>
        <v>1.1274086856485477E-2</v>
      </c>
      <c r="J31" s="8">
        <f>(C31-G31)^2/G31</f>
        <v>4.9556425742794212E-4</v>
      </c>
      <c r="L31" s="4" t="s">
        <v>4</v>
      </c>
      <c r="M31" s="7">
        <v>44</v>
      </c>
      <c r="N31" s="7">
        <f>504-44</f>
        <v>460</v>
      </c>
      <c r="O31" s="7">
        <f>SUM(M31:N31)</f>
        <v>504</v>
      </c>
      <c r="P31" s="4" t="s">
        <v>4</v>
      </c>
      <c r="Q31" s="8">
        <f>(O31*M33)/O33</f>
        <v>33.888412017167383</v>
      </c>
      <c r="R31" s="8">
        <f>(O31*N33)/O33</f>
        <v>470.11158798283265</v>
      </c>
      <c r="S31" s="4" t="s">
        <v>4</v>
      </c>
      <c r="T31" s="8">
        <f>(M31-Q31)^2/Q31</f>
        <v>3.0170847628614035</v>
      </c>
      <c r="U31" s="8">
        <f>(N31-R31)^2/R31</f>
        <v>0.21748923904062387</v>
      </c>
    </row>
    <row r="32" spans="1:21" ht="40.049999999999997" customHeight="1" x14ac:dyDescent="0.3">
      <c r="A32" s="4" t="s">
        <v>1</v>
      </c>
      <c r="B32" s="7">
        <v>4</v>
      </c>
      <c r="C32" s="7">
        <v>98</v>
      </c>
      <c r="D32" s="7">
        <f>SUM(B32:C32)</f>
        <v>102</v>
      </c>
      <c r="E32" s="5" t="s">
        <v>1</v>
      </c>
      <c r="F32" s="8">
        <f>(D32*B33)/D33</f>
        <v>4.2947368421052632</v>
      </c>
      <c r="G32" s="8">
        <f>(D32*C33)/D33</f>
        <v>97.705263157894734</v>
      </c>
      <c r="H32" s="5" t="s">
        <v>1</v>
      </c>
      <c r="I32" s="8">
        <f>(B32-F32)^2/F32</f>
        <v>2.0227038183694531E-2</v>
      </c>
      <c r="J32" s="8">
        <f>(C32-G32)^2/G32</f>
        <v>8.8910057950307257E-4</v>
      </c>
      <c r="L32" s="4" t="s">
        <v>5</v>
      </c>
      <c r="M32" s="7">
        <v>3</v>
      </c>
      <c r="N32" s="7">
        <v>192</v>
      </c>
      <c r="O32" s="7">
        <f>SUM(M32:N32)</f>
        <v>195</v>
      </c>
      <c r="P32" s="4" t="s">
        <v>5</v>
      </c>
      <c r="Q32" s="8">
        <f>(O32*M33)/O33</f>
        <v>13.111587982832617</v>
      </c>
      <c r="R32" s="8">
        <f>(O32*N33)/O33</f>
        <v>181.88841201716738</v>
      </c>
      <c r="S32" s="4" t="s">
        <v>5</v>
      </c>
      <c r="T32" s="8">
        <f>(M32-Q32)^2/Q32</f>
        <v>7.7980036947802445</v>
      </c>
      <c r="U32" s="8">
        <f>(N32-R32)^2/R32</f>
        <v>0.56212603321268628</v>
      </c>
    </row>
    <row r="33" spans="1:21" ht="40.049999999999997" customHeight="1" x14ac:dyDescent="0.3">
      <c r="A33" s="4" t="s">
        <v>9</v>
      </c>
      <c r="B33" s="7">
        <f>SUM(B31:B32)</f>
        <v>12</v>
      </c>
      <c r="C33" s="7">
        <f>SUM(C31:C32)</f>
        <v>273</v>
      </c>
      <c r="D33" s="7">
        <f>SUM(D31:D32)</f>
        <v>285</v>
      </c>
      <c r="H33" s="15" t="s">
        <v>10</v>
      </c>
      <c r="I33" s="15"/>
      <c r="J33" s="10"/>
      <c r="L33" s="4" t="s">
        <v>9</v>
      </c>
      <c r="M33" s="7">
        <f>SUM(M31:M32)</f>
        <v>47</v>
      </c>
      <c r="N33" s="7">
        <f>SUM(N31:N32)</f>
        <v>652</v>
      </c>
      <c r="O33" s="7">
        <f>SUM(O31:O32)</f>
        <v>699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3.2885789877111021E-2</v>
      </c>
      <c r="S34" s="7" t="s">
        <v>11</v>
      </c>
      <c r="T34" s="8">
        <f>SUM(T31:U32)</f>
        <v>11.594703729894958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0.85609726087798943</v>
      </c>
      <c r="J36" s="9">
        <f>_xlfn.CHISQ.TEST(B31:C32,F31:G32)</f>
        <v>0.85609726087798943</v>
      </c>
      <c r="S36" s="7" t="s">
        <v>13</v>
      </c>
      <c r="T36" s="8">
        <f>_xlfn.CHISQ.DIST.RT(T34,T35)</f>
        <v>6.6139910347828498E-4</v>
      </c>
      <c r="U36" s="9">
        <f>_xlfn.CHISQ.TEST(M31:N32,Q31:R32)</f>
        <v>6.6139910347828498E-4</v>
      </c>
    </row>
    <row r="37" spans="1:21" ht="40.049999999999997" customHeight="1" x14ac:dyDescent="0.3">
      <c r="A37" s="14" t="s">
        <v>32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32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45</v>
      </c>
      <c r="C40" s="7">
        <f>183-45</f>
        <v>138</v>
      </c>
      <c r="D40" s="7">
        <f>SUM(B40:C40)</f>
        <v>183</v>
      </c>
      <c r="E40" s="5" t="s">
        <v>0</v>
      </c>
      <c r="F40" s="8">
        <f>(D40*B42)/D42</f>
        <v>41.736842105263158</v>
      </c>
      <c r="G40" s="8">
        <f>(D40*C42)/D42</f>
        <v>141.26315789473685</v>
      </c>
      <c r="H40" s="5" t="s">
        <v>0</v>
      </c>
      <c r="I40" s="8">
        <f>(B40-F40)^2/F40</f>
        <v>0.25512709895798769</v>
      </c>
      <c r="J40" s="8">
        <f>(C40-G40)^2/G40</f>
        <v>7.5378461055769425E-2</v>
      </c>
      <c r="L40" s="4" t="s">
        <v>4</v>
      </c>
      <c r="M40" s="7">
        <v>134</v>
      </c>
      <c r="N40" s="7">
        <f>504-134</f>
        <v>370</v>
      </c>
      <c r="O40" s="7">
        <f>SUM(M40:N40)</f>
        <v>504</v>
      </c>
      <c r="P40" s="4" t="s">
        <v>4</v>
      </c>
      <c r="Q40" s="8">
        <f>(O40*M42)/O42</f>
        <v>105.27038626609442</v>
      </c>
      <c r="R40" s="8">
        <f>(O40*N42)/O42</f>
        <v>398.72961373390558</v>
      </c>
      <c r="S40" s="4" t="s">
        <v>4</v>
      </c>
      <c r="T40" s="8">
        <f>(M40-Q40)^2/Q40</f>
        <v>7.8406732850115768</v>
      </c>
      <c r="U40" s="8">
        <f>(N40-R40)^2/R40</f>
        <v>2.0700511747046839</v>
      </c>
    </row>
    <row r="41" spans="1:21" ht="40.049999999999997" customHeight="1" x14ac:dyDescent="0.3">
      <c r="A41" s="4" t="s">
        <v>1</v>
      </c>
      <c r="B41" s="7">
        <v>20</v>
      </c>
      <c r="C41" s="7">
        <v>82</v>
      </c>
      <c r="D41" s="7">
        <f>SUM(B41:C41)</f>
        <v>102</v>
      </c>
      <c r="E41" s="5" t="s">
        <v>1</v>
      </c>
      <c r="F41" s="8">
        <f>(D41*B42)/D42</f>
        <v>23.263157894736842</v>
      </c>
      <c r="G41" s="8">
        <f>(D41*C42)/D42</f>
        <v>78.736842105263165</v>
      </c>
      <c r="H41" s="5" t="s">
        <v>1</v>
      </c>
      <c r="I41" s="8">
        <f>(B41-F41)^2/F41</f>
        <v>0.45772803048344851</v>
      </c>
      <c r="J41" s="8">
        <f>(C41-G41)^2/G41</f>
        <v>0.13523782718829103</v>
      </c>
      <c r="L41" s="4" t="s">
        <v>5</v>
      </c>
      <c r="M41" s="7">
        <v>12</v>
      </c>
      <c r="N41" s="7">
        <f>195-12</f>
        <v>183</v>
      </c>
      <c r="O41" s="7">
        <f>SUM(M41:N41)</f>
        <v>195</v>
      </c>
      <c r="P41" s="4" t="s">
        <v>5</v>
      </c>
      <c r="Q41" s="8">
        <f>(O41*M42)/O42</f>
        <v>40.72961373390558</v>
      </c>
      <c r="R41" s="8">
        <f>(O41*N42)/O42</f>
        <v>154.27038626609442</v>
      </c>
      <c r="S41" s="4" t="s">
        <v>5</v>
      </c>
      <c r="T41" s="8">
        <f>(M41-Q41)^2/Q41</f>
        <v>20.265124798183766</v>
      </c>
      <c r="U41" s="8">
        <f>(N41-R41)^2/R41</f>
        <v>5.3502861130828752</v>
      </c>
    </row>
    <row r="42" spans="1:21" ht="40.049999999999997" customHeight="1" x14ac:dyDescent="0.3">
      <c r="A42" s="4" t="s">
        <v>9</v>
      </c>
      <c r="B42" s="7">
        <f>SUM(B40:B41)</f>
        <v>65</v>
      </c>
      <c r="C42" s="7">
        <f>SUM(C40:C41)</f>
        <v>220</v>
      </c>
      <c r="D42" s="7">
        <f>SUM(D40:D41)</f>
        <v>285</v>
      </c>
      <c r="H42" s="15" t="s">
        <v>10</v>
      </c>
      <c r="I42" s="15"/>
      <c r="J42" s="10"/>
      <c r="L42" s="4" t="s">
        <v>9</v>
      </c>
      <c r="M42" s="7">
        <f>SUM(M40:M41)</f>
        <v>146</v>
      </c>
      <c r="N42" s="7">
        <f>SUM(N40:N41)</f>
        <v>553</v>
      </c>
      <c r="O42" s="7">
        <f>SUM(O40:O41)</f>
        <v>699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0.92347141768549657</v>
      </c>
      <c r="S43" s="7" t="s">
        <v>11</v>
      </c>
      <c r="T43" s="8">
        <f>SUM(T40:U41)</f>
        <v>35.5261353709829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0.33656513917079872</v>
      </c>
      <c r="J45" s="9">
        <f>_xlfn.CHISQ.TEST(B40:C41,F40:G41)</f>
        <v>0.33656513917079872</v>
      </c>
      <c r="S45" s="7" t="s">
        <v>13</v>
      </c>
      <c r="T45" s="17">
        <f>_xlfn.CHISQ.DIST.RT(T43,T44)</f>
        <v>2.5165131863652641E-9</v>
      </c>
      <c r="U45" s="9">
        <f>_xlfn.CHISQ.TEST(M40:N41,Q40:R41)</f>
        <v>2.5165131863652641E-9</v>
      </c>
    </row>
    <row r="46" spans="1:21" ht="40.049999999999997" customHeight="1" x14ac:dyDescent="0.3">
      <c r="A46" s="14" t="s">
        <v>33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33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17</v>
      </c>
      <c r="C49" s="7">
        <f>183-17</f>
        <v>166</v>
      </c>
      <c r="D49" s="7">
        <f>SUM(B49:C49)</f>
        <v>183</v>
      </c>
      <c r="E49" s="5" t="s">
        <v>0</v>
      </c>
      <c r="F49" s="8">
        <f>(D49*B51)/D51</f>
        <v>20.547368421052632</v>
      </c>
      <c r="G49" s="8">
        <f>(D49*C51)/D51</f>
        <v>162.45263157894738</v>
      </c>
      <c r="H49" s="5" t="s">
        <v>0</v>
      </c>
      <c r="I49" s="8">
        <f>(B49-F49)^2/F49</f>
        <v>0.6124298964624677</v>
      </c>
      <c r="J49" s="8">
        <f>(C49-G49)^2/G49</f>
        <v>7.7461488880627996E-2</v>
      </c>
      <c r="L49" s="4" t="s">
        <v>4</v>
      </c>
      <c r="M49" s="7">
        <v>79</v>
      </c>
      <c r="N49" s="7">
        <f>504-79</f>
        <v>425</v>
      </c>
      <c r="O49" s="7">
        <f>SUM(M49:N49)</f>
        <v>504</v>
      </c>
      <c r="P49" s="4" t="s">
        <v>4</v>
      </c>
      <c r="Q49" s="8">
        <f>(O49*M51)/O51</f>
        <v>83.639484978540779</v>
      </c>
      <c r="R49" s="8">
        <f>(O49*N51)/O51</f>
        <v>420.36051502145921</v>
      </c>
      <c r="S49" s="4" t="s">
        <v>4</v>
      </c>
      <c r="T49" s="8">
        <f>(M49-Q49)^2/Q49</f>
        <v>0.25735238412369599</v>
      </c>
      <c r="U49" s="8">
        <f>(N49-R49)^2/R49</f>
        <v>5.1205620168694552E-2</v>
      </c>
    </row>
    <row r="50" spans="1:21" ht="40.049999999999997" customHeight="1" x14ac:dyDescent="0.3">
      <c r="A50" s="4" t="s">
        <v>1</v>
      </c>
      <c r="B50" s="7">
        <v>15</v>
      </c>
      <c r="C50" s="7">
        <f>102-15</f>
        <v>87</v>
      </c>
      <c r="D50" s="7">
        <f>SUM(B50:C50)</f>
        <v>102</v>
      </c>
      <c r="E50" s="5" t="s">
        <v>1</v>
      </c>
      <c r="F50" s="8">
        <f>(D50*B51)/D51</f>
        <v>11.452631578947368</v>
      </c>
      <c r="G50" s="8">
        <f>(D50*C51)/D51</f>
        <v>90.547368421052639</v>
      </c>
      <c r="H50" s="5" t="s">
        <v>1</v>
      </c>
      <c r="I50" s="8">
        <f>(B50-F50)^2/F50</f>
        <v>1.0987712848297213</v>
      </c>
      <c r="J50" s="8">
        <f>(C50-G50)^2/G50</f>
        <v>0.13897502416818663</v>
      </c>
      <c r="L50" s="4" t="s">
        <v>5</v>
      </c>
      <c r="M50" s="7">
        <v>37</v>
      </c>
      <c r="N50" s="7">
        <f>195-37</f>
        <v>158</v>
      </c>
      <c r="O50" s="7">
        <f>SUM(M50:N50)</f>
        <v>195</v>
      </c>
      <c r="P50" s="4" t="s">
        <v>5</v>
      </c>
      <c r="Q50" s="8">
        <f>(O50*M51)/O51</f>
        <v>32.360515021459229</v>
      </c>
      <c r="R50" s="8">
        <f>(O50*N51)/O51</f>
        <v>162.63948497854076</v>
      </c>
      <c r="S50" s="4" t="s">
        <v>5</v>
      </c>
      <c r="T50" s="8">
        <f>(M50-Q50)^2/Q50</f>
        <v>0.66515693127355069</v>
      </c>
      <c r="U50" s="8">
        <f>(N50-R50)^2/R50</f>
        <v>0.13234683366677816</v>
      </c>
    </row>
    <row r="51" spans="1:21" ht="40.049999999999997" customHeight="1" x14ac:dyDescent="0.3">
      <c r="A51" s="4" t="s">
        <v>9</v>
      </c>
      <c r="B51" s="7">
        <f>SUM(B49:B50)</f>
        <v>32</v>
      </c>
      <c r="C51" s="7">
        <f>SUM(C49:C50)</f>
        <v>253</v>
      </c>
      <c r="D51" s="7">
        <f>SUM(D49:D50)</f>
        <v>285</v>
      </c>
      <c r="H51" s="15" t="s">
        <v>10</v>
      </c>
      <c r="I51" s="15"/>
      <c r="J51" s="10"/>
      <c r="L51" s="4" t="s">
        <v>9</v>
      </c>
      <c r="M51" s="7">
        <f>SUM(M49:M50)</f>
        <v>116</v>
      </c>
      <c r="N51" s="7">
        <f>SUM(N49:N50)</f>
        <v>583</v>
      </c>
      <c r="O51" s="7">
        <f>SUM(O49:O50)</f>
        <v>699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1.9276376943410036</v>
      </c>
      <c r="S52" s="7" t="s">
        <v>11</v>
      </c>
      <c r="T52" s="8">
        <f>SUM(T49:U50)</f>
        <v>1.1060617692327195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0.16501712487276451</v>
      </c>
      <c r="J54" s="9">
        <f>_xlfn.CHISQ.TEST(B49:C50,F49:G50)</f>
        <v>0.16501712487276451</v>
      </c>
      <c r="S54" s="7" t="s">
        <v>13</v>
      </c>
      <c r="T54" s="8">
        <f>_xlfn.CHISQ.DIST.RT(T52,T53)</f>
        <v>0.29293963747990848</v>
      </c>
      <c r="U54" s="9">
        <f>_xlfn.CHISQ.TEST(M49:N50,Q49:R50)</f>
        <v>0.29293963747990848</v>
      </c>
    </row>
    <row r="55" spans="1:21" ht="40.049999999999997" customHeight="1" x14ac:dyDescent="0.3">
      <c r="A55" s="14" t="s">
        <v>34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34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10</v>
      </c>
      <c r="C58" s="7">
        <v>173</v>
      </c>
      <c r="D58" s="7">
        <f>SUM(B58:C58)</f>
        <v>183</v>
      </c>
      <c r="E58" s="5" t="s">
        <v>0</v>
      </c>
      <c r="F58" s="8">
        <f>(D58*B60)/D60</f>
        <v>8.3473684210526322</v>
      </c>
      <c r="G58" s="8">
        <f>(D58*C60)/D60</f>
        <v>174.65263157894736</v>
      </c>
      <c r="H58" s="5" t="s">
        <v>0</v>
      </c>
      <c r="I58" s="8">
        <f>(B58-F58)^2/F58</f>
        <v>0.32719187628592261</v>
      </c>
      <c r="J58" s="8">
        <f>(C58-G58)^2/G58</f>
        <v>1.5637847028371236E-2</v>
      </c>
      <c r="L58" s="4" t="s">
        <v>4</v>
      </c>
      <c r="M58" s="7">
        <v>20</v>
      </c>
      <c r="N58" s="7">
        <v>484</v>
      </c>
      <c r="O58" s="7">
        <f>SUM(M58:N58)</f>
        <v>504</v>
      </c>
      <c r="P58" s="4" t="s">
        <v>4</v>
      </c>
      <c r="Q58" s="8">
        <f>(O58*M60)/O60</f>
        <v>15.141630901287554</v>
      </c>
      <c r="R58" s="8">
        <f>(O58*N60)/O60</f>
        <v>488.85836909871244</v>
      </c>
      <c r="S58" s="4" t="s">
        <v>4</v>
      </c>
      <c r="T58" s="8">
        <f>(M58-Q58)^2/Q58</f>
        <v>1.5588644613782563</v>
      </c>
      <c r="U58" s="8">
        <f>(N58-R58)^2/R58</f>
        <v>4.8283412520565422E-2</v>
      </c>
    </row>
    <row r="59" spans="1:21" ht="40.049999999999997" customHeight="1" x14ac:dyDescent="0.3">
      <c r="A59" s="4" t="s">
        <v>1</v>
      </c>
      <c r="B59" s="7">
        <v>3</v>
      </c>
      <c r="C59" s="7">
        <v>99</v>
      </c>
      <c r="D59" s="7">
        <f>SUM(B59:C59)</f>
        <v>102</v>
      </c>
      <c r="E59" s="5" t="s">
        <v>1</v>
      </c>
      <c r="F59" s="8">
        <f>(D59*B60)/D60</f>
        <v>4.6526315789473687</v>
      </c>
      <c r="G59" s="8">
        <f>(D59*C60)/D60</f>
        <v>97.347368421052636</v>
      </c>
      <c r="H59" s="5" t="s">
        <v>1</v>
      </c>
      <c r="I59" s="8">
        <f>(B59-F59)^2/F59</f>
        <v>0.58702071921886179</v>
      </c>
      <c r="J59" s="8">
        <f>(C59-G59)^2/G59</f>
        <v>2.8056137315607212E-2</v>
      </c>
      <c r="L59" s="4" t="s">
        <v>5</v>
      </c>
      <c r="M59" s="7">
        <v>1</v>
      </c>
      <c r="N59" s="7">
        <v>194</v>
      </c>
      <c r="O59" s="7">
        <f>SUM(M59:N59)</f>
        <v>195</v>
      </c>
      <c r="P59" s="4" t="s">
        <v>5</v>
      </c>
      <c r="Q59" s="8">
        <f>(O59*M60)/O60</f>
        <v>5.8583690987124459</v>
      </c>
      <c r="R59" s="8">
        <f>(O59*N60)/O60</f>
        <v>189.14163090128756</v>
      </c>
      <c r="S59" s="4" t="s">
        <v>5</v>
      </c>
      <c r="T59" s="8">
        <f>(M59-Q59)^2/Q59</f>
        <v>4.0290650694084169</v>
      </c>
      <c r="U59" s="8">
        <f>(N59-R59)^2/R59</f>
        <v>0.12479405082238448</v>
      </c>
    </row>
    <row r="60" spans="1:21" ht="40.049999999999997" customHeight="1" x14ac:dyDescent="0.3">
      <c r="A60" s="4" t="s">
        <v>9</v>
      </c>
      <c r="B60" s="7">
        <f>SUM(B58:B59)</f>
        <v>13</v>
      </c>
      <c r="C60" s="7">
        <f>SUM(C58:C59)</f>
        <v>272</v>
      </c>
      <c r="D60" s="7">
        <f>SUM(D58:D59)</f>
        <v>285</v>
      </c>
      <c r="H60" s="15" t="s">
        <v>10</v>
      </c>
      <c r="I60" s="15"/>
      <c r="J60" s="10"/>
      <c r="L60" s="4" t="s">
        <v>9</v>
      </c>
      <c r="M60" s="7">
        <f>SUM(M58:M59)</f>
        <v>21</v>
      </c>
      <c r="N60" s="7">
        <f>SUM(N58:N59)</f>
        <v>678</v>
      </c>
      <c r="O60" s="7">
        <f>SUM(O58:O59)</f>
        <v>699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0.95790657984876282</v>
      </c>
      <c r="S61" s="7" t="s">
        <v>11</v>
      </c>
      <c r="T61" s="8">
        <f>SUM(T58:U59)</f>
        <v>5.7610069941296231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0.32771487764644708</v>
      </c>
      <c r="J63" s="9">
        <f>_xlfn.CHISQ.TEST(B58:C59,F58:G59)</f>
        <v>0.32771487764644708</v>
      </c>
      <c r="S63" s="7" t="s">
        <v>13</v>
      </c>
      <c r="T63" s="8">
        <f>_xlfn.CHISQ.DIST.RT(T61,T62)</f>
        <v>1.6385678307916488E-2</v>
      </c>
      <c r="U63" s="9">
        <f>_xlfn.CHISQ.TEST(M58:N59,Q58:R59)</f>
        <v>1.6385678307916488E-2</v>
      </c>
    </row>
    <row r="64" spans="1:21" ht="40.049999999999997" customHeight="1" x14ac:dyDescent="0.3">
      <c r="A64" s="14" t="s">
        <v>35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35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12</v>
      </c>
      <c r="C67" s="7">
        <v>171</v>
      </c>
      <c r="D67" s="7">
        <f>SUM(B67:C67)</f>
        <v>183</v>
      </c>
      <c r="E67" s="5" t="s">
        <v>0</v>
      </c>
      <c r="F67" s="8">
        <f>(D67*B69)/D69</f>
        <v>10.273684210526316</v>
      </c>
      <c r="G67" s="8">
        <f>(D67*C69)/D69</f>
        <v>172.72631578947369</v>
      </c>
      <c r="H67" s="5" t="s">
        <v>0</v>
      </c>
      <c r="I67" s="8">
        <f>(B67-F67)^2/F67</f>
        <v>0.29007765314926665</v>
      </c>
      <c r="J67" s="8">
        <f>(C67-G67)^2/G67</f>
        <v>1.7253689406647899E-2</v>
      </c>
      <c r="L67" s="4" t="s">
        <v>4</v>
      </c>
      <c r="M67" s="7">
        <v>42</v>
      </c>
      <c r="N67" s="7">
        <f>504-42</f>
        <v>462</v>
      </c>
      <c r="O67" s="7">
        <f>SUM(M67:N67)</f>
        <v>504</v>
      </c>
      <c r="P67" s="4" t="s">
        <v>4</v>
      </c>
      <c r="Q67" s="8">
        <f>(O67*M69)/O69</f>
        <v>33.888412017167383</v>
      </c>
      <c r="R67" s="8">
        <f>(O67*N69)/O69</f>
        <v>470.11158798283265</v>
      </c>
      <c r="S67" s="4" t="s">
        <v>4</v>
      </c>
      <c r="T67" s="8">
        <f>(M67-Q67)^2/Q67</f>
        <v>1.9416035065290838</v>
      </c>
      <c r="U67" s="8">
        <f>(N67-R67)^2/R67</f>
        <v>0.13996221596145331</v>
      </c>
    </row>
    <row r="68" spans="1:21" ht="40.049999999999997" customHeight="1" x14ac:dyDescent="0.3">
      <c r="A68" s="4" t="s">
        <v>1</v>
      </c>
      <c r="B68" s="7">
        <v>4</v>
      </c>
      <c r="C68" s="7">
        <v>98</v>
      </c>
      <c r="D68" s="7">
        <f>SUM(B68:C68)</f>
        <v>102</v>
      </c>
      <c r="E68" s="5" t="s">
        <v>1</v>
      </c>
      <c r="F68" s="8">
        <f>(D68*B69)/D69</f>
        <v>5.7263157894736842</v>
      </c>
      <c r="G68" s="8">
        <f>(D68*C69)/D69</f>
        <v>96.273684210526312</v>
      </c>
      <c r="H68" s="5" t="s">
        <v>1</v>
      </c>
      <c r="I68" s="8">
        <f>(B68-F68)^2/F68</f>
        <v>0.52043343653250784</v>
      </c>
      <c r="J68" s="8">
        <f>(C68-G68)^2/G68</f>
        <v>3.095514864133888E-2</v>
      </c>
      <c r="L68" s="4" t="s">
        <v>5</v>
      </c>
      <c r="M68" s="7">
        <v>5</v>
      </c>
      <c r="N68" s="7">
        <v>190</v>
      </c>
      <c r="O68" s="7">
        <f>SUM(M68:N68)</f>
        <v>195</v>
      </c>
      <c r="P68" s="4" t="s">
        <v>5</v>
      </c>
      <c r="Q68" s="8">
        <f>(O68*M69)/O69</f>
        <v>13.111587982832617</v>
      </c>
      <c r="R68" s="8">
        <f>(O68*N69)/O69</f>
        <v>181.88841201716738</v>
      </c>
      <c r="S68" s="4" t="s">
        <v>5</v>
      </c>
      <c r="T68" s="8">
        <f>(M68-Q68)^2/Q68</f>
        <v>5.0182982937982477</v>
      </c>
      <c r="U68" s="8">
        <f>(N68-R68)^2/R68</f>
        <v>0.36174849663883069</v>
      </c>
    </row>
    <row r="69" spans="1:21" ht="40.049999999999997" customHeight="1" x14ac:dyDescent="0.3">
      <c r="A69" s="4" t="s">
        <v>9</v>
      </c>
      <c r="B69" s="7">
        <f>SUM(B67:B68)</f>
        <v>16</v>
      </c>
      <c r="C69" s="7">
        <f>SUM(C67:C68)</f>
        <v>269</v>
      </c>
      <c r="D69" s="7">
        <f>SUM(D67:D68)</f>
        <v>285</v>
      </c>
      <c r="H69" s="15" t="s">
        <v>10</v>
      </c>
      <c r="I69" s="15"/>
      <c r="J69" s="10"/>
      <c r="L69" s="4" t="s">
        <v>9</v>
      </c>
      <c r="M69" s="7">
        <f>SUM(M67:M68)</f>
        <v>47</v>
      </c>
      <c r="N69" s="7">
        <f>SUM(N67:N68)</f>
        <v>652</v>
      </c>
      <c r="O69" s="7">
        <f>SUM(O67:O68)</f>
        <v>699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0.85871992772976125</v>
      </c>
      <c r="S70" s="7" t="s">
        <v>11</v>
      </c>
      <c r="T70" s="8">
        <f>SUM(T67:U68)</f>
        <v>7.4616125129276156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0.35409715876541059</v>
      </c>
      <c r="J72" s="9">
        <f>_xlfn.CHISQ.TEST(B67:C68,F67:G68)</f>
        <v>0.35409715876541059</v>
      </c>
      <c r="S72" s="7" t="s">
        <v>13</v>
      </c>
      <c r="T72" s="8">
        <f>_xlfn.CHISQ.DIST.RT(T70,T71)</f>
        <v>6.3028522505624547E-3</v>
      </c>
      <c r="U72" s="9">
        <f>_xlfn.CHISQ.TEST(M67:N68,Q67:R68)</f>
        <v>6.3028522505624547E-3</v>
      </c>
    </row>
    <row r="73" spans="1:21" ht="40.049999999999997" customHeight="1" x14ac:dyDescent="0.3">
      <c r="A73" s="14" t="s">
        <v>36</v>
      </c>
      <c r="B73" s="14"/>
      <c r="C73" s="14"/>
      <c r="D73" s="14"/>
      <c r="E73" s="14"/>
      <c r="F73" s="14"/>
      <c r="G73" s="14"/>
      <c r="H73" s="14"/>
      <c r="I73" s="14"/>
      <c r="J73" s="14"/>
      <c r="L73" s="14" t="s">
        <v>36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40.049999999999997" customHeight="1" x14ac:dyDescent="0.3">
      <c r="A74" s="15" t="s">
        <v>6</v>
      </c>
      <c r="B74" s="15"/>
      <c r="C74" s="15"/>
      <c r="D74" s="15"/>
      <c r="E74" s="15" t="s">
        <v>7</v>
      </c>
      <c r="F74" s="15"/>
      <c r="G74" s="15"/>
      <c r="H74" s="15" t="s">
        <v>8</v>
      </c>
      <c r="I74" s="15"/>
      <c r="J74" s="15"/>
      <c r="L74" s="15" t="s">
        <v>6</v>
      </c>
      <c r="M74" s="15"/>
      <c r="N74" s="15"/>
      <c r="O74" s="15"/>
      <c r="P74" s="15" t="s">
        <v>7</v>
      </c>
      <c r="Q74" s="15"/>
      <c r="R74" s="15"/>
      <c r="S74" s="15" t="s">
        <v>8</v>
      </c>
      <c r="T74" s="15"/>
      <c r="U74" s="15"/>
    </row>
    <row r="75" spans="1:21" ht="40.049999999999997" customHeight="1" x14ac:dyDescent="0.3">
      <c r="A75" s="3"/>
      <c r="B75" s="4" t="s">
        <v>27</v>
      </c>
      <c r="C75" s="5" t="s">
        <v>28</v>
      </c>
      <c r="D75" s="5" t="s">
        <v>9</v>
      </c>
      <c r="E75" s="6"/>
      <c r="F75" s="4" t="s">
        <v>27</v>
      </c>
      <c r="G75" s="5" t="s">
        <v>28</v>
      </c>
      <c r="H75" s="6"/>
      <c r="I75" s="4" t="s">
        <v>27</v>
      </c>
      <c r="J75" s="5" t="s">
        <v>28</v>
      </c>
      <c r="L75" s="3"/>
      <c r="M75" s="4" t="s">
        <v>27</v>
      </c>
      <c r="N75" s="5" t="s">
        <v>28</v>
      </c>
      <c r="O75" s="5" t="s">
        <v>9</v>
      </c>
      <c r="P75" s="6"/>
      <c r="Q75" s="4" t="s">
        <v>27</v>
      </c>
      <c r="R75" s="5" t="s">
        <v>28</v>
      </c>
      <c r="S75" s="6"/>
      <c r="T75" s="4" t="s">
        <v>27</v>
      </c>
      <c r="U75" s="5" t="s">
        <v>28</v>
      </c>
    </row>
    <row r="76" spans="1:21" ht="40.049999999999997" customHeight="1" x14ac:dyDescent="0.3">
      <c r="A76" s="4" t="s">
        <v>0</v>
      </c>
      <c r="B76" s="7">
        <v>6</v>
      </c>
      <c r="C76" s="7">
        <v>177</v>
      </c>
      <c r="D76" s="7">
        <f>SUM(B76:C76)</f>
        <v>183</v>
      </c>
      <c r="E76" s="5" t="s">
        <v>0</v>
      </c>
      <c r="F76" s="8">
        <f>(D76*B78)/D78</f>
        <v>7.0631578947368423</v>
      </c>
      <c r="G76" s="8">
        <f>(D76*C78)/D78</f>
        <v>175.93684210526317</v>
      </c>
      <c r="H76" s="5" t="s">
        <v>0</v>
      </c>
      <c r="I76" s="8">
        <f>(B76-F76)^2/F76</f>
        <v>0.16002823750882425</v>
      </c>
      <c r="J76" s="8">
        <f>(C76-G76)^2/G76</f>
        <v>6.4244912868504913E-3</v>
      </c>
      <c r="L76" s="4" t="s">
        <v>4</v>
      </c>
      <c r="M76" s="7">
        <v>13</v>
      </c>
      <c r="N76" s="7">
        <f>504-13</f>
        <v>491</v>
      </c>
      <c r="O76" s="7">
        <f>SUM(M76:N76)</f>
        <v>504</v>
      </c>
      <c r="P76" s="4" t="s">
        <v>4</v>
      </c>
      <c r="Q76" s="8">
        <f>(O76*M78)/O78</f>
        <v>12.257510729613735</v>
      </c>
      <c r="R76" s="8">
        <f>(O76*N78)/O78</f>
        <v>491.74248927038627</v>
      </c>
      <c r="S76" s="4" t="s">
        <v>4</v>
      </c>
      <c r="T76" s="8">
        <f>(M76-Q76)^2/Q76</f>
        <v>4.4975715608131572E-2</v>
      </c>
      <c r="U76" s="8">
        <f>(N76-R76)^2/R76</f>
        <v>1.1210955503493422E-3</v>
      </c>
    </row>
    <row r="77" spans="1:21" ht="40.049999999999997" customHeight="1" x14ac:dyDescent="0.3">
      <c r="A77" s="4" t="s">
        <v>1</v>
      </c>
      <c r="B77" s="7">
        <v>5</v>
      </c>
      <c r="C77" s="7">
        <v>97</v>
      </c>
      <c r="D77" s="7">
        <f>SUM(B77:C77)</f>
        <v>102</v>
      </c>
      <c r="E77" s="5" t="s">
        <v>1</v>
      </c>
      <c r="F77" s="8">
        <f>(D77*B78)/D78</f>
        <v>3.9368421052631577</v>
      </c>
      <c r="G77" s="8">
        <f>(D77*C78)/D78</f>
        <v>98.063157894736847</v>
      </c>
      <c r="H77" s="5" t="s">
        <v>1</v>
      </c>
      <c r="I77" s="8">
        <f>(B77-F77)^2/F77</f>
        <v>0.28710948494230237</v>
      </c>
      <c r="J77" s="8">
        <f>(C77-G77)^2/G77</f>
        <v>1.1526293191114425E-2</v>
      </c>
      <c r="L77" s="4" t="s">
        <v>5</v>
      </c>
      <c r="M77" s="7">
        <v>4</v>
      </c>
      <c r="N77" s="7">
        <v>191</v>
      </c>
      <c r="O77" s="7">
        <f>SUM(M77:N77)</f>
        <v>195</v>
      </c>
      <c r="P77" s="4" t="s">
        <v>5</v>
      </c>
      <c r="Q77" s="8">
        <f>(O77*M78)/O78</f>
        <v>4.7424892703862662</v>
      </c>
      <c r="R77" s="8">
        <f>(O77*N78)/O78</f>
        <v>190.25751072961373</v>
      </c>
      <c r="S77" s="4" t="s">
        <v>5</v>
      </c>
      <c r="T77" s="8">
        <f>(M77-Q77)^2/Q77</f>
        <v>0.11624492649486341</v>
      </c>
      <c r="U77" s="8">
        <f>(N77-R77)^2/R77</f>
        <v>2.8976008070567614E-3</v>
      </c>
    </row>
    <row r="78" spans="1:21" ht="40.049999999999997" customHeight="1" x14ac:dyDescent="0.3">
      <c r="A78" s="4" t="s">
        <v>9</v>
      </c>
      <c r="B78" s="7">
        <f>SUM(B76:B77)</f>
        <v>11</v>
      </c>
      <c r="C78" s="7">
        <f>SUM(C76:C77)</f>
        <v>274</v>
      </c>
      <c r="D78" s="7">
        <f>SUM(D76:D77)</f>
        <v>285</v>
      </c>
      <c r="H78" s="15" t="s">
        <v>10</v>
      </c>
      <c r="I78" s="15"/>
      <c r="J78" s="10"/>
      <c r="L78" s="4" t="s">
        <v>9</v>
      </c>
      <c r="M78" s="7">
        <f>SUM(M76:M77)</f>
        <v>17</v>
      </c>
      <c r="N78" s="7">
        <f>SUM(N76:N77)</f>
        <v>682</v>
      </c>
      <c r="O78" s="7">
        <f>SUM(O76:O77)</f>
        <v>699</v>
      </c>
      <c r="S78" s="15" t="s">
        <v>10</v>
      </c>
      <c r="T78" s="15"/>
      <c r="U78" s="10"/>
    </row>
    <row r="79" spans="1:21" ht="40.049999999999997" customHeight="1" x14ac:dyDescent="0.3">
      <c r="H79" s="7" t="s">
        <v>11</v>
      </c>
      <c r="I79" s="8">
        <f>SUM(I76:J77)</f>
        <v>0.46508850692909154</v>
      </c>
      <c r="S79" s="7" t="s">
        <v>11</v>
      </c>
      <c r="T79" s="8">
        <f>SUM(T76:U77)</f>
        <v>0.16523933846040109</v>
      </c>
    </row>
    <row r="80" spans="1:21" ht="40.049999999999997" customHeight="1" x14ac:dyDescent="0.3">
      <c r="H80" s="7" t="s">
        <v>12</v>
      </c>
      <c r="I80" s="7">
        <f>(2-1)*(2-1)</f>
        <v>1</v>
      </c>
      <c r="S80" s="7" t="s">
        <v>12</v>
      </c>
      <c r="T80" s="7">
        <f>(2-1)*(2-1)</f>
        <v>1</v>
      </c>
    </row>
    <row r="81" spans="8:21" ht="40.049999999999997" customHeight="1" x14ac:dyDescent="0.3">
      <c r="H81" s="7" t="s">
        <v>13</v>
      </c>
      <c r="I81" s="8">
        <f>_xlfn.CHISQ.DIST.RT(I79,I80)</f>
        <v>0.49525540522285461</v>
      </c>
      <c r="J81" s="9">
        <f>_xlfn.CHISQ.TEST(B76:C77,F76:G77)</f>
        <v>0.49525540522285461</v>
      </c>
      <c r="S81" s="7" t="s">
        <v>13</v>
      </c>
      <c r="T81" s="8">
        <f>_xlfn.CHISQ.DIST.RT(T79,T80)</f>
        <v>0.68437788780509101</v>
      </c>
      <c r="U81" s="9">
        <f>_xlfn.CHISQ.TEST(M76:N77,Q76:R77)</f>
        <v>0.68437788780509101</v>
      </c>
    </row>
  </sheetData>
  <mergeCells count="90">
    <mergeCell ref="S69:T69"/>
    <mergeCell ref="L73:U73"/>
    <mergeCell ref="L74:O74"/>
    <mergeCell ref="P74:R74"/>
    <mergeCell ref="S74:U74"/>
    <mergeCell ref="S78:T78"/>
    <mergeCell ref="L56:O56"/>
    <mergeCell ref="P56:R56"/>
    <mergeCell ref="S56:U56"/>
    <mergeCell ref="S60:T60"/>
    <mergeCell ref="L64:U64"/>
    <mergeCell ref="L65:O65"/>
    <mergeCell ref="P65:R65"/>
    <mergeCell ref="S65:U65"/>
    <mergeCell ref="L46:U46"/>
    <mergeCell ref="L47:O47"/>
    <mergeCell ref="P47:R47"/>
    <mergeCell ref="S47:U47"/>
    <mergeCell ref="S51:T51"/>
    <mergeCell ref="L55:U55"/>
    <mergeCell ref="S33:T33"/>
    <mergeCell ref="L37:U37"/>
    <mergeCell ref="L38:O38"/>
    <mergeCell ref="P38:R38"/>
    <mergeCell ref="S38:U38"/>
    <mergeCell ref="S42:T42"/>
    <mergeCell ref="L20:O20"/>
    <mergeCell ref="P20:R20"/>
    <mergeCell ref="S20:U20"/>
    <mergeCell ref="S24:T24"/>
    <mergeCell ref="L28:U28"/>
    <mergeCell ref="L29:O29"/>
    <mergeCell ref="P29:R29"/>
    <mergeCell ref="S29:U29"/>
    <mergeCell ref="L10:U10"/>
    <mergeCell ref="L11:O11"/>
    <mergeCell ref="P11:R11"/>
    <mergeCell ref="S11:U11"/>
    <mergeCell ref="S15:T15"/>
    <mergeCell ref="L19:U19"/>
    <mergeCell ref="A73:J73"/>
    <mergeCell ref="A74:D74"/>
    <mergeCell ref="E74:G74"/>
    <mergeCell ref="H74:J74"/>
    <mergeCell ref="H78:I78"/>
    <mergeCell ref="L1:U1"/>
    <mergeCell ref="L2:O2"/>
    <mergeCell ref="P2:R2"/>
    <mergeCell ref="S2:U2"/>
    <mergeCell ref="S6:T6"/>
    <mergeCell ref="H60:I60"/>
    <mergeCell ref="A64:J64"/>
    <mergeCell ref="A65:D65"/>
    <mergeCell ref="E65:G65"/>
    <mergeCell ref="H65:J65"/>
    <mergeCell ref="H69:I69"/>
    <mergeCell ref="A47:D47"/>
    <mergeCell ref="E47:G47"/>
    <mergeCell ref="H47:J47"/>
    <mergeCell ref="H51:I51"/>
    <mergeCell ref="A55:J55"/>
    <mergeCell ref="A56:D56"/>
    <mergeCell ref="E56:G56"/>
    <mergeCell ref="H56:J56"/>
    <mergeCell ref="A37:J37"/>
    <mergeCell ref="A38:D38"/>
    <mergeCell ref="E38:G38"/>
    <mergeCell ref="H38:J38"/>
    <mergeCell ref="H42:I42"/>
    <mergeCell ref="A46:J46"/>
    <mergeCell ref="H24:I24"/>
    <mergeCell ref="A28:J28"/>
    <mergeCell ref="A29:D29"/>
    <mergeCell ref="E29:G29"/>
    <mergeCell ref="H29:J29"/>
    <mergeCell ref="H33:I33"/>
    <mergeCell ref="A11:D11"/>
    <mergeCell ref="E11:G11"/>
    <mergeCell ref="H11:J11"/>
    <mergeCell ref="H15:I15"/>
    <mergeCell ref="A19:J19"/>
    <mergeCell ref="A20:D20"/>
    <mergeCell ref="E20:G20"/>
    <mergeCell ref="H20:J20"/>
    <mergeCell ref="A1:J1"/>
    <mergeCell ref="A2:D2"/>
    <mergeCell ref="E2:G2"/>
    <mergeCell ref="H2:J2"/>
    <mergeCell ref="H6:I6"/>
    <mergeCell ref="A10:J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7BF3-8642-464D-A203-8AB85A167826}">
  <dimension ref="A1:U36"/>
  <sheetViews>
    <sheetView zoomScale="60" zoomScaleNormal="60" workbookViewId="0">
      <selection sqref="A1:J1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14" t="s">
        <v>29</v>
      </c>
      <c r="B1" s="14"/>
      <c r="C1" s="14"/>
      <c r="D1" s="14"/>
      <c r="E1" s="14"/>
      <c r="F1" s="14"/>
      <c r="G1" s="14"/>
      <c r="H1" s="14"/>
      <c r="I1" s="14"/>
      <c r="J1" s="14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40.049999999999997" customHeight="1" x14ac:dyDescent="0.3">
      <c r="A2" s="15" t="s">
        <v>6</v>
      </c>
      <c r="B2" s="15"/>
      <c r="C2" s="15"/>
      <c r="D2" s="15"/>
      <c r="E2" s="15" t="s">
        <v>7</v>
      </c>
      <c r="F2" s="15"/>
      <c r="G2" s="15"/>
      <c r="H2" s="15" t="s">
        <v>8</v>
      </c>
      <c r="I2" s="15"/>
      <c r="J2" s="15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21"/>
      <c r="M3" s="21"/>
      <c r="N3" s="22"/>
      <c r="O3" s="22"/>
      <c r="P3" s="22"/>
      <c r="Q3" s="21"/>
      <c r="R3" s="22"/>
      <c r="S3" s="22"/>
      <c r="T3" s="21"/>
      <c r="U3" s="22"/>
    </row>
    <row r="4" spans="1:21" ht="40.049999999999997" customHeight="1" x14ac:dyDescent="0.3">
      <c r="A4" s="4" t="s">
        <v>0</v>
      </c>
      <c r="B4" s="7">
        <v>2</v>
      </c>
      <c r="C4" s="7">
        <f>D4-B4</f>
        <v>5</v>
      </c>
      <c r="D4" s="7">
        <v>7</v>
      </c>
      <c r="E4" s="5" t="s">
        <v>0</v>
      </c>
      <c r="F4" s="8">
        <f>(D4*B6)/D6</f>
        <v>1.9090909090909092</v>
      </c>
      <c r="G4" s="8">
        <f>(D4*C6)/D6</f>
        <v>7</v>
      </c>
      <c r="H4" s="5" t="s">
        <v>0</v>
      </c>
      <c r="I4" s="8">
        <f>(B4-F4)^2/F4</f>
        <v>4.3290043290043212E-3</v>
      </c>
      <c r="J4" s="8">
        <f>(C4-G4)^2/G4</f>
        <v>0.5714285714285714</v>
      </c>
      <c r="L4" s="21"/>
      <c r="M4" s="22"/>
      <c r="N4" s="22"/>
      <c r="O4" s="22"/>
      <c r="P4" s="21"/>
      <c r="Q4" s="23"/>
      <c r="R4" s="23"/>
      <c r="S4" s="21"/>
      <c r="T4" s="23"/>
      <c r="U4" s="23"/>
    </row>
    <row r="5" spans="1:21" ht="40.049999999999997" customHeight="1" x14ac:dyDescent="0.3">
      <c r="A5" s="4" t="s">
        <v>1</v>
      </c>
      <c r="B5" s="7">
        <v>1</v>
      </c>
      <c r="C5" s="7">
        <v>4</v>
      </c>
      <c r="D5" s="7">
        <v>4</v>
      </c>
      <c r="E5" s="5" t="s">
        <v>1</v>
      </c>
      <c r="F5" s="8">
        <f>(D5*B6)/D6</f>
        <v>1.0909090909090908</v>
      </c>
      <c r="G5" s="8">
        <f>(D5*C6)/D6</f>
        <v>4</v>
      </c>
      <c r="H5" s="5" t="s">
        <v>1</v>
      </c>
      <c r="I5" s="8">
        <f>(B5-F5)^2/F5</f>
        <v>7.5757575757575621E-3</v>
      </c>
      <c r="J5" s="8">
        <f>(C5-G5)^2/G5</f>
        <v>0</v>
      </c>
      <c r="L5" s="21"/>
      <c r="M5" s="22"/>
      <c r="N5" s="22"/>
      <c r="O5" s="22"/>
      <c r="P5" s="21"/>
      <c r="Q5" s="23"/>
      <c r="R5" s="23"/>
      <c r="S5" s="21"/>
      <c r="T5" s="23"/>
      <c r="U5" s="23"/>
    </row>
    <row r="6" spans="1:21" ht="40.049999999999997" customHeight="1" x14ac:dyDescent="0.3">
      <c r="A6" s="4" t="s">
        <v>9</v>
      </c>
      <c r="B6" s="7">
        <v>3</v>
      </c>
      <c r="C6" s="7">
        <v>11</v>
      </c>
      <c r="D6" s="7">
        <f>SUM(D4:D5)</f>
        <v>11</v>
      </c>
      <c r="H6" s="15" t="s">
        <v>10</v>
      </c>
      <c r="I6" s="15"/>
      <c r="J6" s="10"/>
      <c r="L6" s="21"/>
      <c r="M6" s="22"/>
      <c r="N6" s="22"/>
      <c r="O6" s="22"/>
      <c r="P6" s="22"/>
      <c r="Q6" s="22"/>
      <c r="R6" s="22"/>
      <c r="S6" s="20"/>
      <c r="T6" s="20"/>
      <c r="U6" s="24"/>
    </row>
    <row r="7" spans="1:21" ht="40.049999999999997" customHeight="1" x14ac:dyDescent="0.3">
      <c r="H7" s="7" t="s">
        <v>11</v>
      </c>
      <c r="I7" s="8">
        <f>SUM(I4:J5)</f>
        <v>0.58333333333333326</v>
      </c>
      <c r="L7" s="22"/>
      <c r="M7" s="22"/>
      <c r="N7" s="22"/>
      <c r="O7" s="22"/>
      <c r="P7" s="22"/>
      <c r="Q7" s="22"/>
      <c r="R7" s="22"/>
      <c r="S7" s="22"/>
      <c r="T7" s="23"/>
      <c r="U7" s="22"/>
    </row>
    <row r="8" spans="1:21" ht="40.049999999999997" customHeight="1" x14ac:dyDescent="0.3">
      <c r="H8" s="7" t="s">
        <v>12</v>
      </c>
      <c r="I8" s="7">
        <f>(2-1)*(2-1)</f>
        <v>1</v>
      </c>
      <c r="L8" s="22"/>
      <c r="M8" s="22"/>
      <c r="N8" s="22"/>
      <c r="O8" s="22"/>
      <c r="P8" s="22"/>
      <c r="Q8" s="22"/>
      <c r="R8" s="22"/>
      <c r="S8" s="22"/>
      <c r="T8" s="22"/>
      <c r="U8" s="22"/>
    </row>
    <row r="9" spans="1:21" ht="40.049999999999997" customHeight="1" x14ac:dyDescent="0.3">
      <c r="H9" s="7" t="s">
        <v>13</v>
      </c>
      <c r="I9" s="8">
        <f>_xlfn.CHISQ.DIST.RT(I7,I8)</f>
        <v>0.44500871874673614</v>
      </c>
      <c r="J9" s="9">
        <f>_xlfn.CHISQ.TEST(B4:C5,F4:G5)</f>
        <v>0.44500871874673614</v>
      </c>
      <c r="L9" s="22"/>
      <c r="M9" s="22"/>
      <c r="N9" s="22"/>
      <c r="O9" s="22"/>
      <c r="P9" s="22"/>
      <c r="Q9" s="22"/>
      <c r="R9" s="22"/>
      <c r="S9" s="22"/>
      <c r="T9" s="25"/>
      <c r="U9" s="22"/>
    </row>
    <row r="10" spans="1:21" ht="40.049999999999997" customHeight="1" x14ac:dyDescent="0.3">
      <c r="A10" s="14" t="s">
        <v>32</v>
      </c>
      <c r="B10" s="14"/>
      <c r="C10" s="14"/>
      <c r="D10" s="14"/>
      <c r="E10" s="14"/>
      <c r="F10" s="14"/>
      <c r="G10" s="14"/>
      <c r="H10" s="14"/>
      <c r="I10" s="14"/>
      <c r="J10" s="14"/>
      <c r="L10" s="19"/>
      <c r="M10" s="19"/>
      <c r="N10" s="19"/>
      <c r="O10" s="19"/>
      <c r="P10" s="19"/>
      <c r="Q10" s="19"/>
      <c r="R10" s="19"/>
      <c r="S10" s="19"/>
      <c r="T10" s="19"/>
      <c r="U10" s="19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21"/>
      <c r="M12" s="21"/>
      <c r="N12" s="22"/>
      <c r="O12" s="22"/>
      <c r="P12" s="22"/>
      <c r="Q12" s="21"/>
      <c r="R12" s="22"/>
      <c r="S12" s="22"/>
      <c r="T12" s="21"/>
      <c r="U12" s="22"/>
    </row>
    <row r="13" spans="1:21" ht="40.049999999999997" customHeight="1" x14ac:dyDescent="0.3">
      <c r="A13" s="4" t="s">
        <v>0</v>
      </c>
      <c r="B13" s="7">
        <v>3</v>
      </c>
      <c r="C13" s="7">
        <f>D13-B13</f>
        <v>4</v>
      </c>
      <c r="D13" s="7">
        <v>7</v>
      </c>
      <c r="E13" s="5" t="s">
        <v>0</v>
      </c>
      <c r="F13" s="8">
        <f>(D13*B15)/D15</f>
        <v>2.5454545454545454</v>
      </c>
      <c r="G13" s="8">
        <f>(D13*C15)/D15</f>
        <v>7</v>
      </c>
      <c r="H13" s="5" t="s">
        <v>0</v>
      </c>
      <c r="I13" s="8">
        <f>(B13-F13)^2/F13</f>
        <v>8.1168831168831182E-2</v>
      </c>
      <c r="J13" s="8">
        <f>(C13-G13)^2/G13</f>
        <v>1.2857142857142858</v>
      </c>
      <c r="L13" s="21"/>
      <c r="M13" s="22"/>
      <c r="N13" s="22"/>
      <c r="O13" s="22"/>
      <c r="P13" s="21"/>
      <c r="Q13" s="23"/>
      <c r="R13" s="23"/>
      <c r="S13" s="21"/>
      <c r="T13" s="23"/>
      <c r="U13" s="23"/>
    </row>
    <row r="14" spans="1:21" ht="40.049999999999997" customHeight="1" x14ac:dyDescent="0.3">
      <c r="A14" s="4" t="s">
        <v>1</v>
      </c>
      <c r="B14" s="7">
        <v>1</v>
      </c>
      <c r="C14" s="7">
        <v>4</v>
      </c>
      <c r="D14" s="7">
        <v>4</v>
      </c>
      <c r="E14" s="5" t="s">
        <v>1</v>
      </c>
      <c r="F14" s="8">
        <f>(D14*B15)/D15</f>
        <v>1.4545454545454546</v>
      </c>
      <c r="G14" s="8">
        <f>(D14*C15)/D15</f>
        <v>4</v>
      </c>
      <c r="H14" s="5" t="s">
        <v>1</v>
      </c>
      <c r="I14" s="8">
        <f>(B14-F14)^2/F14</f>
        <v>0.14204545454545456</v>
      </c>
      <c r="J14" s="8">
        <f>(C14-G14)^2/G14</f>
        <v>0</v>
      </c>
      <c r="L14" s="21"/>
      <c r="M14" s="22"/>
      <c r="N14" s="22"/>
      <c r="O14" s="22"/>
      <c r="P14" s="21"/>
      <c r="Q14" s="23"/>
      <c r="R14" s="23"/>
      <c r="S14" s="21"/>
      <c r="T14" s="23"/>
      <c r="U14" s="23"/>
    </row>
    <row r="15" spans="1:21" ht="40.049999999999997" customHeight="1" x14ac:dyDescent="0.3">
      <c r="A15" s="4" t="s">
        <v>9</v>
      </c>
      <c r="B15" s="7">
        <v>4</v>
      </c>
      <c r="C15" s="7">
        <v>11</v>
      </c>
      <c r="D15" s="7">
        <f>SUM(D13:D14)</f>
        <v>11</v>
      </c>
      <c r="H15" s="15" t="s">
        <v>10</v>
      </c>
      <c r="I15" s="15"/>
      <c r="J15" s="10"/>
      <c r="L15" s="21"/>
      <c r="M15" s="22"/>
      <c r="N15" s="22"/>
      <c r="O15" s="22"/>
      <c r="P15" s="22"/>
      <c r="Q15" s="22"/>
      <c r="R15" s="22"/>
      <c r="S15" s="20"/>
      <c r="T15" s="20"/>
      <c r="U15" s="24"/>
    </row>
    <row r="16" spans="1:21" ht="40.049999999999997" customHeight="1" x14ac:dyDescent="0.3">
      <c r="H16" s="7" t="s">
        <v>11</v>
      </c>
      <c r="I16" s="8">
        <f>SUM(I13:J14)</f>
        <v>1.5089285714285716</v>
      </c>
      <c r="L16" s="22"/>
      <c r="M16" s="22"/>
      <c r="N16" s="22"/>
      <c r="O16" s="22"/>
      <c r="P16" s="22"/>
      <c r="Q16" s="22"/>
      <c r="R16" s="22"/>
      <c r="S16" s="22"/>
      <c r="T16" s="23"/>
      <c r="U16" s="22"/>
    </row>
    <row r="17" spans="1:21" ht="40.049999999999997" customHeight="1" x14ac:dyDescent="0.3">
      <c r="H17" s="7" t="s">
        <v>12</v>
      </c>
      <c r="I17" s="7">
        <f>(2-1)*(2-1)</f>
        <v>1</v>
      </c>
      <c r="L17" s="22"/>
      <c r="M17" s="22"/>
      <c r="N17" s="22"/>
      <c r="O17" s="22"/>
      <c r="P17" s="22"/>
      <c r="Q17" s="22"/>
      <c r="R17" s="22"/>
      <c r="S17" s="22"/>
      <c r="T17" s="22"/>
      <c r="U17" s="22"/>
    </row>
    <row r="18" spans="1:21" ht="40.049999999999997" customHeight="1" x14ac:dyDescent="0.3">
      <c r="H18" s="7" t="s">
        <v>13</v>
      </c>
      <c r="I18" s="8">
        <f>_xlfn.CHISQ.DIST.RT(I16,I17)</f>
        <v>0.2193026496793189</v>
      </c>
      <c r="J18" s="9">
        <f>_xlfn.CHISQ.TEST(B13:C14,F13:G14)</f>
        <v>0.2193026496793189</v>
      </c>
      <c r="L18" s="22"/>
      <c r="M18" s="22"/>
      <c r="N18" s="22"/>
      <c r="O18" s="22"/>
      <c r="P18" s="22"/>
      <c r="Q18" s="22"/>
      <c r="R18" s="22"/>
      <c r="S18" s="22"/>
      <c r="T18" s="26"/>
      <c r="U18" s="22"/>
    </row>
    <row r="19" spans="1:21" ht="40.049999999999997" customHeight="1" x14ac:dyDescent="0.3">
      <c r="A19" s="14" t="s">
        <v>35</v>
      </c>
      <c r="B19" s="14"/>
      <c r="C19" s="14"/>
      <c r="D19" s="14"/>
      <c r="E19" s="14"/>
      <c r="F19" s="14"/>
      <c r="G19" s="14"/>
      <c r="H19" s="14"/>
      <c r="I19" s="14"/>
      <c r="J19" s="14"/>
      <c r="L19" s="19"/>
      <c r="M19" s="19"/>
      <c r="N19" s="19"/>
      <c r="O19" s="19"/>
      <c r="P19" s="19"/>
      <c r="Q19" s="19"/>
      <c r="R19" s="19"/>
      <c r="S19" s="19"/>
      <c r="T19" s="19"/>
      <c r="U19" s="19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21"/>
      <c r="M21" s="21"/>
      <c r="N21" s="22"/>
      <c r="O21" s="22"/>
      <c r="P21" s="22"/>
      <c r="Q21" s="21"/>
      <c r="R21" s="22"/>
      <c r="S21" s="22"/>
      <c r="T21" s="21"/>
      <c r="U21" s="22"/>
    </row>
    <row r="22" spans="1:21" ht="40.049999999999997" customHeight="1" x14ac:dyDescent="0.3">
      <c r="A22" s="4" t="s">
        <v>0</v>
      </c>
      <c r="B22" s="7">
        <v>2</v>
      </c>
      <c r="C22" s="7">
        <f>D22-B22</f>
        <v>5</v>
      </c>
      <c r="D22" s="7">
        <v>7</v>
      </c>
      <c r="E22" s="5" t="s">
        <v>0</v>
      </c>
      <c r="F22" s="8">
        <f>(D22*B24)/D24</f>
        <v>1.9090909090909092</v>
      </c>
      <c r="G22" s="8">
        <f>(D22*C24)/D24</f>
        <v>5.0909090909090908</v>
      </c>
      <c r="H22" s="5" t="s">
        <v>0</v>
      </c>
      <c r="I22" s="8">
        <f>(B22-F22)^2/F22</f>
        <v>4.3290043290043212E-3</v>
      </c>
      <c r="J22" s="8">
        <f>(C22-G22)^2/G22</f>
        <v>1.6233766233766204E-3</v>
      </c>
      <c r="L22" s="21"/>
      <c r="M22" s="22"/>
      <c r="N22" s="22"/>
      <c r="O22" s="22"/>
      <c r="P22" s="21"/>
      <c r="Q22" s="23"/>
      <c r="R22" s="23"/>
      <c r="S22" s="21"/>
      <c r="T22" s="23"/>
      <c r="U22" s="23"/>
    </row>
    <row r="23" spans="1:21" ht="40.049999999999997" customHeight="1" x14ac:dyDescent="0.3">
      <c r="A23" s="4" t="s">
        <v>1</v>
      </c>
      <c r="B23" s="7">
        <v>1</v>
      </c>
      <c r="C23" s="7">
        <f t="shared" ref="C23:C24" si="0">D23-B23</f>
        <v>3</v>
      </c>
      <c r="D23" s="7">
        <v>4</v>
      </c>
      <c r="E23" s="5" t="s">
        <v>1</v>
      </c>
      <c r="F23" s="8">
        <f>(D23*B24)/D24</f>
        <v>1.0909090909090908</v>
      </c>
      <c r="G23" s="8">
        <f>(D23*C24)/D24</f>
        <v>2.9090909090909092</v>
      </c>
      <c r="H23" s="5" t="s">
        <v>1</v>
      </c>
      <c r="I23" s="8">
        <f>(B23-F23)^2/F23</f>
        <v>7.5757575757575621E-3</v>
      </c>
      <c r="J23" s="8">
        <f>(C23-G23)^2/G23</f>
        <v>2.8409090909090854E-3</v>
      </c>
      <c r="L23" s="21"/>
      <c r="M23" s="22"/>
      <c r="N23" s="22"/>
      <c r="O23" s="22"/>
      <c r="P23" s="21"/>
      <c r="Q23" s="23"/>
      <c r="R23" s="23"/>
      <c r="S23" s="21"/>
      <c r="T23" s="23"/>
      <c r="U23" s="23"/>
    </row>
    <row r="24" spans="1:21" ht="40.049999999999997" customHeight="1" x14ac:dyDescent="0.3">
      <c r="A24" s="4" t="s">
        <v>9</v>
      </c>
      <c r="B24" s="7">
        <v>3</v>
      </c>
      <c r="C24" s="7">
        <f t="shared" si="0"/>
        <v>8</v>
      </c>
      <c r="D24" s="7">
        <f>SUM(D22:D23)</f>
        <v>11</v>
      </c>
      <c r="H24" s="15" t="s">
        <v>10</v>
      </c>
      <c r="I24" s="15"/>
      <c r="J24" s="10"/>
      <c r="L24" s="21"/>
      <c r="M24" s="22"/>
      <c r="N24" s="22"/>
      <c r="O24" s="22"/>
      <c r="P24" s="22"/>
      <c r="Q24" s="22"/>
      <c r="R24" s="22"/>
      <c r="S24" s="20"/>
      <c r="T24" s="20"/>
      <c r="U24" s="24"/>
    </row>
    <row r="25" spans="1:21" ht="40.049999999999997" customHeight="1" x14ac:dyDescent="0.3">
      <c r="H25" s="7" t="s">
        <v>11</v>
      </c>
      <c r="I25" s="8">
        <f>SUM(I22:J23)</f>
        <v>1.6369047619047589E-2</v>
      </c>
      <c r="L25" s="22"/>
      <c r="M25" s="22"/>
      <c r="N25" s="22"/>
      <c r="O25" s="22"/>
      <c r="P25" s="22"/>
      <c r="Q25" s="22"/>
      <c r="R25" s="22"/>
      <c r="S25" s="22"/>
      <c r="T25" s="23"/>
      <c r="U25" s="22"/>
    </row>
    <row r="26" spans="1:21" ht="40.049999999999997" customHeight="1" x14ac:dyDescent="0.3">
      <c r="H26" s="7" t="s">
        <v>12</v>
      </c>
      <c r="I26" s="7">
        <f>(2-1)*(2-1)</f>
        <v>1</v>
      </c>
      <c r="L26" s="22"/>
      <c r="M26" s="22"/>
      <c r="N26" s="22"/>
      <c r="O26" s="22"/>
      <c r="P26" s="22"/>
      <c r="Q26" s="22"/>
      <c r="R26" s="22"/>
      <c r="S26" s="22"/>
      <c r="T26" s="22"/>
      <c r="U26" s="22"/>
    </row>
    <row r="27" spans="1:21" ht="40.049999999999997" customHeight="1" x14ac:dyDescent="0.3">
      <c r="H27" s="7" t="s">
        <v>13</v>
      </c>
      <c r="I27" s="8">
        <f>_xlfn.CHISQ.DIST.RT(I25,I26)</f>
        <v>0.89819520618807203</v>
      </c>
      <c r="J27" s="9">
        <f>_xlfn.CHISQ.TEST(B22:C23,F22:G23)</f>
        <v>0.89819520618807203</v>
      </c>
      <c r="L27" s="22"/>
      <c r="M27" s="22"/>
      <c r="N27" s="22"/>
      <c r="O27" s="22"/>
      <c r="P27" s="22"/>
      <c r="Q27" s="22"/>
      <c r="R27" s="22"/>
      <c r="S27" s="22"/>
      <c r="T27" s="23"/>
      <c r="U27" s="22"/>
    </row>
    <row r="28" spans="1:21" ht="40.049999999999997" customHeight="1" x14ac:dyDescent="0.3">
      <c r="A28" s="14" t="s">
        <v>36</v>
      </c>
      <c r="B28" s="14"/>
      <c r="C28" s="14"/>
      <c r="D28" s="14"/>
      <c r="E28" s="14"/>
      <c r="F28" s="14"/>
      <c r="G28" s="14"/>
      <c r="H28" s="14"/>
      <c r="I28" s="14"/>
      <c r="J28" s="14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20"/>
      <c r="M29" s="20"/>
      <c r="N29" s="20"/>
      <c r="O29" s="20"/>
      <c r="P29" s="20"/>
      <c r="Q29" s="20"/>
      <c r="R29" s="20"/>
      <c r="S29" s="20"/>
      <c r="T29" s="20"/>
      <c r="U29" s="20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21"/>
      <c r="M30" s="21"/>
      <c r="N30" s="22"/>
      <c r="O30" s="22"/>
      <c r="P30" s="22"/>
      <c r="Q30" s="21"/>
      <c r="R30" s="22"/>
      <c r="S30" s="22"/>
      <c r="T30" s="21"/>
      <c r="U30" s="22"/>
    </row>
    <row r="31" spans="1:21" ht="40.049999999999997" customHeight="1" x14ac:dyDescent="0.3">
      <c r="A31" s="4" t="s">
        <v>0</v>
      </c>
      <c r="B31" s="7">
        <v>2</v>
      </c>
      <c r="C31" s="7">
        <f t="shared" ref="C31:C33" si="1">D31-B31</f>
        <v>5</v>
      </c>
      <c r="D31" s="7">
        <v>7</v>
      </c>
      <c r="E31" s="5" t="s">
        <v>0</v>
      </c>
      <c r="F31" s="8">
        <f>(D31*B33)/D33</f>
        <v>1.9090909090909092</v>
      </c>
      <c r="G31" s="8">
        <f>(D31*C33)/D33</f>
        <v>5.0909090909090908</v>
      </c>
      <c r="H31" s="5" t="s">
        <v>0</v>
      </c>
      <c r="I31" s="8">
        <f>(B31-F31)^2/F31</f>
        <v>4.3290043290043212E-3</v>
      </c>
      <c r="J31" s="8">
        <f>(C31-G31)^2/G31</f>
        <v>1.6233766233766204E-3</v>
      </c>
      <c r="L31" s="21"/>
      <c r="M31" s="22"/>
      <c r="N31" s="22"/>
      <c r="O31" s="22"/>
      <c r="P31" s="21"/>
      <c r="Q31" s="23"/>
      <c r="R31" s="23"/>
      <c r="S31" s="21"/>
      <c r="T31" s="23"/>
      <c r="U31" s="23"/>
    </row>
    <row r="32" spans="1:21" ht="40.049999999999997" customHeight="1" x14ac:dyDescent="0.3">
      <c r="A32" s="4" t="s">
        <v>1</v>
      </c>
      <c r="B32" s="7">
        <v>1</v>
      </c>
      <c r="C32" s="7">
        <f t="shared" si="1"/>
        <v>3</v>
      </c>
      <c r="D32" s="7">
        <v>4</v>
      </c>
      <c r="E32" s="5" t="s">
        <v>1</v>
      </c>
      <c r="F32" s="8">
        <f>(D32*B33)/D33</f>
        <v>1.0909090909090908</v>
      </c>
      <c r="G32" s="8">
        <f>(D32*C33)/D33</f>
        <v>2.9090909090909092</v>
      </c>
      <c r="H32" s="5" t="s">
        <v>1</v>
      </c>
      <c r="I32" s="8">
        <f>(B32-F32)^2/F32</f>
        <v>7.5757575757575621E-3</v>
      </c>
      <c r="J32" s="8">
        <f>(C32-G32)^2/G32</f>
        <v>2.8409090909090854E-3</v>
      </c>
      <c r="L32" s="21"/>
      <c r="M32" s="22"/>
      <c r="N32" s="22"/>
      <c r="O32" s="22"/>
      <c r="P32" s="21"/>
      <c r="Q32" s="23"/>
      <c r="R32" s="23"/>
      <c r="S32" s="21"/>
      <c r="T32" s="23"/>
      <c r="U32" s="23"/>
    </row>
    <row r="33" spans="1:21" ht="40.049999999999997" customHeight="1" x14ac:dyDescent="0.3">
      <c r="A33" s="4" t="s">
        <v>9</v>
      </c>
      <c r="B33" s="7">
        <v>3</v>
      </c>
      <c r="C33" s="7">
        <f t="shared" si="1"/>
        <v>8</v>
      </c>
      <c r="D33" s="7">
        <f>SUM(D31:D32)</f>
        <v>11</v>
      </c>
      <c r="H33" s="15" t="s">
        <v>10</v>
      </c>
      <c r="I33" s="15"/>
      <c r="J33" s="10"/>
      <c r="L33" s="21"/>
      <c r="M33" s="22"/>
      <c r="N33" s="22"/>
      <c r="O33" s="22"/>
      <c r="P33" s="22"/>
      <c r="Q33" s="22"/>
      <c r="R33" s="22"/>
      <c r="S33" s="20"/>
      <c r="T33" s="20"/>
      <c r="U33" s="24"/>
    </row>
    <row r="34" spans="1:21" ht="40.049999999999997" customHeight="1" x14ac:dyDescent="0.3">
      <c r="H34" s="7" t="s">
        <v>11</v>
      </c>
      <c r="I34" s="8">
        <f>SUM(I31:J32)</f>
        <v>1.6369047619047589E-2</v>
      </c>
      <c r="L34" s="22"/>
      <c r="M34" s="22"/>
      <c r="N34" s="22"/>
      <c r="O34" s="22"/>
      <c r="P34" s="22"/>
      <c r="Q34" s="22"/>
      <c r="R34" s="22"/>
      <c r="S34" s="22"/>
      <c r="T34" s="23"/>
      <c r="U34" s="22"/>
    </row>
    <row r="35" spans="1:21" ht="40.049999999999997" customHeight="1" x14ac:dyDescent="0.3">
      <c r="H35" s="7" t="s">
        <v>12</v>
      </c>
      <c r="I35" s="7">
        <f>(2-1)*(2-1)</f>
        <v>1</v>
      </c>
      <c r="L35" s="22"/>
      <c r="M35" s="22"/>
      <c r="N35" s="22"/>
      <c r="O35" s="22"/>
      <c r="P35" s="22"/>
      <c r="Q35" s="22"/>
      <c r="R35" s="22"/>
      <c r="S35" s="22"/>
      <c r="T35" s="22"/>
      <c r="U35" s="22"/>
    </row>
    <row r="36" spans="1:21" ht="40.049999999999997" customHeight="1" x14ac:dyDescent="0.3">
      <c r="H36" s="7" t="s">
        <v>13</v>
      </c>
      <c r="I36" s="8">
        <f>_xlfn.CHISQ.DIST.RT(I34,I35)</f>
        <v>0.89819520618807203</v>
      </c>
      <c r="J36" s="9">
        <f>_xlfn.CHISQ.TEST(B31:C32,F31:G32)</f>
        <v>0.89819520618807203</v>
      </c>
      <c r="L36" s="22"/>
      <c r="M36" s="22"/>
      <c r="N36" s="22"/>
      <c r="O36" s="22"/>
      <c r="P36" s="22"/>
      <c r="Q36" s="22"/>
      <c r="R36" s="22"/>
      <c r="S36" s="22"/>
      <c r="T36" s="23"/>
      <c r="U36" s="22"/>
    </row>
  </sheetData>
  <mergeCells count="40">
    <mergeCell ref="H33:I33"/>
    <mergeCell ref="S33:T33"/>
    <mergeCell ref="H24:I24"/>
    <mergeCell ref="S24:T24"/>
    <mergeCell ref="A28:J28"/>
    <mergeCell ref="L28:U28"/>
    <mergeCell ref="A29:D29"/>
    <mergeCell ref="E29:G29"/>
    <mergeCell ref="H29:J29"/>
    <mergeCell ref="L29:O29"/>
    <mergeCell ref="P29:R29"/>
    <mergeCell ref="S29:U29"/>
    <mergeCell ref="A19:J19"/>
    <mergeCell ref="L19:U19"/>
    <mergeCell ref="A20:D20"/>
    <mergeCell ref="E20:G20"/>
    <mergeCell ref="H20:J20"/>
    <mergeCell ref="L20:O20"/>
    <mergeCell ref="P20:R20"/>
    <mergeCell ref="S20:U20"/>
    <mergeCell ref="H15:I15"/>
    <mergeCell ref="S15:T15"/>
    <mergeCell ref="A10:J10"/>
    <mergeCell ref="L10:U10"/>
    <mergeCell ref="A11:D11"/>
    <mergeCell ref="E11:G11"/>
    <mergeCell ref="H11:J11"/>
    <mergeCell ref="L11:O11"/>
    <mergeCell ref="P11:R11"/>
    <mergeCell ref="S11:U11"/>
    <mergeCell ref="H6:I6"/>
    <mergeCell ref="S6:T6"/>
    <mergeCell ref="A1:J1"/>
    <mergeCell ref="L1:U1"/>
    <mergeCell ref="A2:D2"/>
    <mergeCell ref="E2:G2"/>
    <mergeCell ref="H2:J2"/>
    <mergeCell ref="L2:O2"/>
    <mergeCell ref="P2:R2"/>
    <mergeCell ref="S2:U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FBE0E-6DE3-4C53-B78A-D10A051E570D}">
  <dimension ref="A1:U81"/>
  <sheetViews>
    <sheetView zoomScale="60" zoomScaleNormal="60" workbookViewId="0">
      <selection sqref="A1:J1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30" t="s">
        <v>26</v>
      </c>
      <c r="B1" s="30"/>
      <c r="C1" s="30"/>
      <c r="D1" s="30"/>
      <c r="E1" s="30"/>
      <c r="F1" s="30"/>
      <c r="G1" s="30"/>
      <c r="H1" s="30"/>
      <c r="I1" s="30"/>
      <c r="J1" s="30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27" t="s">
        <v>6</v>
      </c>
      <c r="B2" s="29"/>
      <c r="C2" s="29"/>
      <c r="D2" s="28"/>
      <c r="E2" s="27" t="s">
        <v>7</v>
      </c>
      <c r="F2" s="29"/>
      <c r="G2" s="28"/>
      <c r="H2" s="27" t="s">
        <v>8</v>
      </c>
      <c r="I2" s="29"/>
      <c r="J2" s="28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4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4</v>
      </c>
      <c r="C4" s="7">
        <f t="shared" ref="C4:C6" si="0">D4-B4</f>
        <v>69</v>
      </c>
      <c r="D4" s="7">
        <v>73</v>
      </c>
      <c r="E4" s="5" t="s">
        <v>0</v>
      </c>
      <c r="F4" s="8">
        <f>(D4*B6)/D6</f>
        <v>4.9491525423728815</v>
      </c>
      <c r="G4" s="8">
        <f>(D4*C6)/D6</f>
        <v>68.050847457627114</v>
      </c>
      <c r="H4" s="5" t="s">
        <v>0</v>
      </c>
      <c r="I4" s="8">
        <f>(B4-F4)^2/F4</f>
        <v>0.18202925470164855</v>
      </c>
      <c r="J4" s="8">
        <f>(C4-G4)^2/G4</f>
        <v>1.3238491251029109E-2</v>
      </c>
      <c r="L4" s="4" t="s">
        <v>4</v>
      </c>
      <c r="M4" s="7">
        <v>11</v>
      </c>
      <c r="N4" s="7">
        <f t="shared" ref="N4:N6" si="1">O4-M4</f>
        <v>223</v>
      </c>
      <c r="O4" s="7">
        <v>234</v>
      </c>
      <c r="P4" s="4" t="s">
        <v>4</v>
      </c>
      <c r="Q4" s="8">
        <f>(O4*M6)/O6</f>
        <v>9.9878048780487809</v>
      </c>
      <c r="R4" s="8">
        <f>(O4*N6)/O6</f>
        <v>224.01219512195121</v>
      </c>
      <c r="S4" s="4" t="s">
        <v>4</v>
      </c>
      <c r="T4" s="8">
        <f>(M4-Q4)^2/Q4</f>
        <v>0.10257899282289518</v>
      </c>
      <c r="U4" s="8">
        <f>(N4-R4)^2/R4</f>
        <v>4.5735856672627466E-3</v>
      </c>
    </row>
    <row r="5" spans="1:21" ht="40.049999999999997" customHeight="1" x14ac:dyDescent="0.3">
      <c r="A5" s="4" t="s">
        <v>1</v>
      </c>
      <c r="B5" s="7">
        <v>4</v>
      </c>
      <c r="C5" s="7">
        <f t="shared" si="0"/>
        <v>41</v>
      </c>
      <c r="D5" s="7">
        <v>45</v>
      </c>
      <c r="E5" s="5" t="s">
        <v>1</v>
      </c>
      <c r="F5" s="8">
        <f>(D5*B6)/D6</f>
        <v>3.0508474576271185</v>
      </c>
      <c r="G5" s="8">
        <f>(D5*C6)/D6</f>
        <v>41.949152542372879</v>
      </c>
      <c r="H5" s="5" t="s">
        <v>1</v>
      </c>
      <c r="I5" s="8">
        <f>(B5-F5)^2/F5</f>
        <v>0.29529190207156319</v>
      </c>
      <c r="J5" s="8">
        <f>(C5-G5)^2/G5</f>
        <v>2.1475774696113566E-2</v>
      </c>
      <c r="L5" s="4" t="s">
        <v>5</v>
      </c>
      <c r="M5" s="7">
        <v>3</v>
      </c>
      <c r="N5" s="7">
        <f t="shared" si="1"/>
        <v>91</v>
      </c>
      <c r="O5" s="7">
        <v>94</v>
      </c>
      <c r="P5" s="4" t="s">
        <v>5</v>
      </c>
      <c r="Q5" s="8">
        <f>(O5*M6)/O6</f>
        <v>4.0121951219512191</v>
      </c>
      <c r="R5" s="8">
        <f>(O5*N6)/O6</f>
        <v>89.987804878048777</v>
      </c>
      <c r="S5" s="4" t="s">
        <v>5</v>
      </c>
      <c r="T5" s="8">
        <f>(M5-Q5)^2/Q5</f>
        <v>0.25535621617614335</v>
      </c>
      <c r="U5" s="8">
        <f>(N5-R5)^2/R5</f>
        <v>1.1385309001484175E-2</v>
      </c>
    </row>
    <row r="6" spans="1:21" ht="40.049999999999997" customHeight="1" x14ac:dyDescent="0.3">
      <c r="A6" s="4" t="s">
        <v>9</v>
      </c>
      <c r="B6" s="7">
        <f>SUM(B4:B5)</f>
        <v>8</v>
      </c>
      <c r="C6" s="7">
        <f t="shared" si="0"/>
        <v>110</v>
      </c>
      <c r="D6" s="7">
        <f>SUM(D4:D5)</f>
        <v>118</v>
      </c>
      <c r="H6" s="27" t="s">
        <v>10</v>
      </c>
      <c r="I6" s="28"/>
      <c r="J6" s="10"/>
      <c r="L6" s="4" t="s">
        <v>9</v>
      </c>
      <c r="M6" s="7">
        <f>SUM(M4:M5)</f>
        <v>14</v>
      </c>
      <c r="N6" s="7">
        <f t="shared" si="1"/>
        <v>314</v>
      </c>
      <c r="O6" s="7">
        <f>SUM(O4:O5)</f>
        <v>328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>
        <f>SUM(I4:J5)</f>
        <v>0.51203542272035441</v>
      </c>
      <c r="S7" s="7" t="s">
        <v>11</v>
      </c>
      <c r="T7" s="8">
        <f>SUM(T4:U5)</f>
        <v>0.37389410366778542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>
        <f>_xlfn.CHISQ.DIST.RT(I7,I8)</f>
        <v>0.47425906221897607</v>
      </c>
      <c r="J9" s="9">
        <f>_xlfn.CHISQ.TEST(B4:C5,F4:G5)</f>
        <v>0.47425906221897607</v>
      </c>
      <c r="S9" s="7" t="s">
        <v>13</v>
      </c>
      <c r="T9" s="8">
        <f>_xlfn.CHISQ.DIST.RT(T7,T8)</f>
        <v>0.54088926184758934</v>
      </c>
      <c r="U9" s="9">
        <f>_xlfn.CHISQ.TEST(M4:N5,Q4:R5)</f>
        <v>0.54088926184758934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8</v>
      </c>
      <c r="C13" s="7">
        <f t="shared" ref="C13:C15" si="2">D13-B13</f>
        <v>65</v>
      </c>
      <c r="D13" s="7">
        <v>73</v>
      </c>
      <c r="E13" s="5" t="s">
        <v>0</v>
      </c>
      <c r="F13" s="8">
        <f>(D13*B15)/D15</f>
        <v>10.516949152542374</v>
      </c>
      <c r="G13" s="8">
        <f>(D13*C15)/D15</f>
        <v>62.483050847457626</v>
      </c>
      <c r="H13" s="5" t="s">
        <v>0</v>
      </c>
      <c r="I13" s="8">
        <f>(B13-F13)^2/F13</f>
        <v>0.6023641404553467</v>
      </c>
      <c r="J13" s="8">
        <f>(C13-G13)^2/G13</f>
        <v>0.10138802364099896</v>
      </c>
      <c r="L13" s="4" t="s">
        <v>4</v>
      </c>
      <c r="M13" s="7">
        <v>32</v>
      </c>
      <c r="N13" s="7">
        <f t="shared" ref="N13:N15" si="3">O13-M13</f>
        <v>202</v>
      </c>
      <c r="O13" s="7">
        <v>234</v>
      </c>
      <c r="P13" s="4" t="s">
        <v>4</v>
      </c>
      <c r="Q13" s="8">
        <f>(O13*M15)/O15</f>
        <v>24.969512195121951</v>
      </c>
      <c r="R13" s="8">
        <f>(O13*N15)/O15</f>
        <v>209.03048780487805</v>
      </c>
      <c r="S13" s="4" t="s">
        <v>4</v>
      </c>
      <c r="T13" s="8">
        <f>(M13-Q13)^2/Q13</f>
        <v>1.9795244051341616</v>
      </c>
      <c r="U13" s="8">
        <f>(N13-R13)^2/R13</f>
        <v>0.23646195965766434</v>
      </c>
    </row>
    <row r="14" spans="1:21" ht="40.049999999999997" customHeight="1" x14ac:dyDescent="0.3">
      <c r="A14" s="4" t="s">
        <v>1</v>
      </c>
      <c r="B14" s="7">
        <v>9</v>
      </c>
      <c r="C14" s="7">
        <f t="shared" si="2"/>
        <v>36</v>
      </c>
      <c r="D14" s="7">
        <v>45</v>
      </c>
      <c r="E14" s="5" t="s">
        <v>1</v>
      </c>
      <c r="F14" s="8">
        <f>(D14*B15)/D15</f>
        <v>6.4830508474576272</v>
      </c>
      <c r="G14" s="8">
        <f>(D14*C15)/D15</f>
        <v>38.516949152542374</v>
      </c>
      <c r="H14" s="5" t="s">
        <v>1</v>
      </c>
      <c r="I14" s="8">
        <f>(B14-F14)^2/F14</f>
        <v>0.9771684945164506</v>
      </c>
      <c r="J14" s="8">
        <f>(C14-G14)^2/G14</f>
        <v>0.16447390501762052</v>
      </c>
      <c r="L14" s="4" t="s">
        <v>5</v>
      </c>
      <c r="M14" s="7">
        <v>3</v>
      </c>
      <c r="N14" s="7">
        <f t="shared" si="3"/>
        <v>91</v>
      </c>
      <c r="O14" s="7">
        <v>94</v>
      </c>
      <c r="P14" s="4" t="s">
        <v>5</v>
      </c>
      <c r="Q14" s="8">
        <f>(O14*M15)/O15</f>
        <v>10.030487804878049</v>
      </c>
      <c r="R14" s="8">
        <f>(O14*N15)/O15</f>
        <v>83.969512195121951</v>
      </c>
      <c r="S14" s="4" t="s">
        <v>5</v>
      </c>
      <c r="T14" s="8">
        <f>(M14-Q14)^2/Q14</f>
        <v>4.9277522425680189</v>
      </c>
      <c r="U14" s="8">
        <f>(N14-R14)^2/R14</f>
        <v>0.58863934638184534</v>
      </c>
    </row>
    <row r="15" spans="1:21" ht="40.049999999999997" customHeight="1" x14ac:dyDescent="0.3">
      <c r="A15" s="4" t="s">
        <v>9</v>
      </c>
      <c r="B15" s="7">
        <f>SUM(B13:B14)</f>
        <v>17</v>
      </c>
      <c r="C15" s="7">
        <f t="shared" si="2"/>
        <v>101</v>
      </c>
      <c r="D15" s="7">
        <f>SUM(D13:D14)</f>
        <v>118</v>
      </c>
      <c r="H15" s="15" t="s">
        <v>10</v>
      </c>
      <c r="I15" s="15"/>
      <c r="J15" s="10"/>
      <c r="L15" s="4" t="s">
        <v>9</v>
      </c>
      <c r="M15" s="7">
        <f>SUM(M13:M14)</f>
        <v>35</v>
      </c>
      <c r="N15" s="7">
        <f t="shared" si="3"/>
        <v>293</v>
      </c>
      <c r="O15" s="7">
        <f>SUM(O13:O14)</f>
        <v>328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1.8453945636304168</v>
      </c>
      <c r="S16" s="7" t="s">
        <v>11</v>
      </c>
      <c r="T16" s="8">
        <f>SUM(T13:U14)</f>
        <v>7.7323779537416906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0.17431998532936269</v>
      </c>
      <c r="J18" s="9">
        <f>_xlfn.CHISQ.TEST(B13:C14,F13:G14)</f>
        <v>0.17431998532936269</v>
      </c>
      <c r="S18" s="7" t="s">
        <v>13</v>
      </c>
      <c r="T18" s="18">
        <f>_xlfn.CHISQ.DIST.RT(T16,T17)</f>
        <v>5.4239269425313914E-3</v>
      </c>
      <c r="U18" s="9">
        <f>_xlfn.CHISQ.TEST(M13:N14,Q13:R14)</f>
        <v>5.4239269425313914E-3</v>
      </c>
    </row>
    <row r="19" spans="1:21" ht="40.049999999999997" customHeight="1" x14ac:dyDescent="0.3">
      <c r="A19" s="14" t="s">
        <v>30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0</v>
      </c>
      <c r="C22" s="7">
        <f t="shared" ref="C22:C24" si="4">D22-B22</f>
        <v>73</v>
      </c>
      <c r="D22" s="7">
        <v>73</v>
      </c>
      <c r="E22" s="5" t="s">
        <v>0</v>
      </c>
      <c r="F22" s="8">
        <f>(D22*B24)/D24</f>
        <v>0.61864406779661019</v>
      </c>
      <c r="G22" s="8">
        <f>(D22*C24)/D24</f>
        <v>72.381355932203391</v>
      </c>
      <c r="H22" s="5" t="s">
        <v>0</v>
      </c>
      <c r="I22" s="8">
        <f>(B22-F22)^2/F22</f>
        <v>0.61864406779661019</v>
      </c>
      <c r="J22" s="8">
        <f>(C22-G22)^2/G22</f>
        <v>5.2875561350137412E-3</v>
      </c>
      <c r="L22" s="4" t="s">
        <v>4</v>
      </c>
      <c r="M22" s="7">
        <v>7</v>
      </c>
      <c r="N22" s="7">
        <f t="shared" ref="N22:N24" si="5">O22-M22</f>
        <v>227</v>
      </c>
      <c r="O22" s="7">
        <v>234</v>
      </c>
      <c r="P22" s="4" t="s">
        <v>4</v>
      </c>
      <c r="Q22" s="8">
        <f>(O22*M24)/O24</f>
        <v>7.8475609756097562</v>
      </c>
      <c r="R22" s="8">
        <f>(O22*N24)/O24</f>
        <v>226.15243902439025</v>
      </c>
      <c r="S22" s="4" t="s">
        <v>4</v>
      </c>
      <c r="T22" s="8">
        <f>(M22-Q22)^2/Q22</f>
        <v>9.1539219588000084E-2</v>
      </c>
      <c r="U22" s="8">
        <f>(N22-R22)^2/R22</f>
        <v>3.1764397964289988E-3</v>
      </c>
    </row>
    <row r="23" spans="1:21" ht="40.049999999999997" customHeight="1" x14ac:dyDescent="0.3">
      <c r="A23" s="4" t="s">
        <v>1</v>
      </c>
      <c r="B23" s="7">
        <v>1</v>
      </c>
      <c r="C23" s="7">
        <f t="shared" si="4"/>
        <v>44</v>
      </c>
      <c r="D23" s="7">
        <v>45</v>
      </c>
      <c r="E23" s="5" t="s">
        <v>1</v>
      </c>
      <c r="F23" s="8">
        <f>(D23*B24)/D24</f>
        <v>0.38135593220338981</v>
      </c>
      <c r="G23" s="8">
        <f>(D23*C24)/D24</f>
        <v>44.618644067796609</v>
      </c>
      <c r="H23" s="5" t="s">
        <v>1</v>
      </c>
      <c r="I23" s="8">
        <f>(B23-F23)^2/F23</f>
        <v>1.0035781544256122</v>
      </c>
      <c r="J23" s="8">
        <f>(C23-G23)^2/G23</f>
        <v>8.5775910634667361E-3</v>
      </c>
      <c r="L23" s="4" t="s">
        <v>5</v>
      </c>
      <c r="M23" s="7">
        <v>4</v>
      </c>
      <c r="N23" s="7">
        <f t="shared" si="5"/>
        <v>90</v>
      </c>
      <c r="O23" s="7">
        <v>94</v>
      </c>
      <c r="P23" s="4" t="s">
        <v>5</v>
      </c>
      <c r="Q23" s="8">
        <f>(O23*M24)/O24</f>
        <v>3.1524390243902438</v>
      </c>
      <c r="R23" s="8">
        <f>(O23*N24)/O24</f>
        <v>90.847560975609753</v>
      </c>
      <c r="S23" s="4" t="s">
        <v>5</v>
      </c>
      <c r="T23" s="8">
        <f>(M23-Q23)^2/Q23</f>
        <v>0.22787422748502151</v>
      </c>
      <c r="U23" s="8">
        <f>(N23-R23)^2/R23</f>
        <v>7.9073075783445291E-3</v>
      </c>
    </row>
    <row r="24" spans="1:21" ht="40.049999999999997" customHeight="1" x14ac:dyDescent="0.3">
      <c r="A24" s="4" t="s">
        <v>9</v>
      </c>
      <c r="B24" s="7">
        <f>SUM(B22:B23)</f>
        <v>1</v>
      </c>
      <c r="C24" s="7">
        <f t="shared" si="4"/>
        <v>117</v>
      </c>
      <c r="D24" s="7">
        <f>SUM(D22:D23)</f>
        <v>118</v>
      </c>
      <c r="H24" s="15" t="s">
        <v>10</v>
      </c>
      <c r="I24" s="15"/>
      <c r="J24" s="10"/>
      <c r="L24" s="4" t="s">
        <v>9</v>
      </c>
      <c r="M24" s="7">
        <f>SUM(M22:M23)</f>
        <v>11</v>
      </c>
      <c r="N24" s="7">
        <f t="shared" si="5"/>
        <v>317</v>
      </c>
      <c r="O24" s="7">
        <f>SUM(O22:O23)</f>
        <v>328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1.6360873694207028</v>
      </c>
      <c r="S25" s="7" t="s">
        <v>11</v>
      </c>
      <c r="T25" s="8">
        <f>SUM(T22:U23)</f>
        <v>0.33049719444779507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0.20086314299666291</v>
      </c>
      <c r="J27" s="9">
        <f>_xlfn.CHISQ.TEST(B22:C23,F22:G23)</f>
        <v>0.20086314299666291</v>
      </c>
      <c r="S27" s="7" t="s">
        <v>13</v>
      </c>
      <c r="T27" s="8">
        <f>_xlfn.CHISQ.DIST.RT(T25,T26)</f>
        <v>0.56536646854150829</v>
      </c>
      <c r="U27" s="9">
        <f>_xlfn.CHISQ.TEST(M22:N23,Q22:R23)</f>
        <v>0.56536646854150829</v>
      </c>
    </row>
    <row r="28" spans="1:21" ht="40.049999999999997" customHeight="1" x14ac:dyDescent="0.3">
      <c r="A28" s="14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31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4</v>
      </c>
      <c r="C31" s="7">
        <f t="shared" ref="C31:C33" si="6">D31-B31</f>
        <v>69</v>
      </c>
      <c r="D31" s="7">
        <v>73</v>
      </c>
      <c r="E31" s="5" t="s">
        <v>0</v>
      </c>
      <c r="F31" s="8">
        <f>(D31*B33)/D33</f>
        <v>3.7118644067796609</v>
      </c>
      <c r="G31" s="8">
        <f>(D31*C33)/D33</f>
        <v>69.288135593220332</v>
      </c>
      <c r="H31" s="5" t="s">
        <v>0</v>
      </c>
      <c r="I31" s="8">
        <f>(B31-F31)^2/F31</f>
        <v>2.236668988468387E-2</v>
      </c>
      <c r="J31" s="8">
        <f>(C31-G31)^2/G31</f>
        <v>1.1982155295365768E-3</v>
      </c>
      <c r="L31" s="4" t="s">
        <v>4</v>
      </c>
      <c r="M31" s="7">
        <v>15</v>
      </c>
      <c r="N31" s="7">
        <f t="shared" ref="N31:N33" si="7">O31-M31</f>
        <v>219</v>
      </c>
      <c r="O31" s="7">
        <v>234</v>
      </c>
      <c r="P31" s="4" t="s">
        <v>4</v>
      </c>
      <c r="Q31" s="8">
        <f>(O31*M33)/O33</f>
        <v>10.701219512195122</v>
      </c>
      <c r="R31" s="8">
        <f>(O31*N33)/O33</f>
        <v>223.29878048780489</v>
      </c>
      <c r="S31" s="4" t="s">
        <v>4</v>
      </c>
      <c r="T31" s="8">
        <f>(M31-Q31)^2/Q31</f>
        <v>1.7268605378361475</v>
      </c>
      <c r="U31" s="8">
        <f>(N31-R31)^2/R31</f>
        <v>8.2756894784480381E-2</v>
      </c>
    </row>
    <row r="32" spans="1:21" ht="40.049999999999997" customHeight="1" x14ac:dyDescent="0.3">
      <c r="A32" s="4" t="s">
        <v>1</v>
      </c>
      <c r="B32" s="7">
        <v>2</v>
      </c>
      <c r="C32" s="7">
        <f t="shared" si="6"/>
        <v>43</v>
      </c>
      <c r="D32" s="7">
        <v>45</v>
      </c>
      <c r="E32" s="5" t="s">
        <v>1</v>
      </c>
      <c r="F32" s="8">
        <f>(D32*B33)/D33</f>
        <v>2.2881355932203391</v>
      </c>
      <c r="G32" s="8">
        <f>(D32*C33)/D33</f>
        <v>42.711864406779661</v>
      </c>
      <c r="H32" s="5" t="s">
        <v>1</v>
      </c>
      <c r="I32" s="8">
        <f>(B32-F32)^2/F32</f>
        <v>3.6283741368487166E-2</v>
      </c>
      <c r="J32" s="8">
        <f>(C32-G32)^2/G32</f>
        <v>1.943771859026098E-3</v>
      </c>
      <c r="L32" s="4" t="s">
        <v>5</v>
      </c>
      <c r="M32" s="7">
        <v>0</v>
      </c>
      <c r="N32" s="7">
        <f t="shared" si="7"/>
        <v>94</v>
      </c>
      <c r="O32" s="7">
        <v>94</v>
      </c>
      <c r="P32" s="4" t="s">
        <v>5</v>
      </c>
      <c r="Q32" s="8">
        <f>(O32*M33)/O33</f>
        <v>4.2987804878048781</v>
      </c>
      <c r="R32" s="8">
        <f>(O32*N33)/O33</f>
        <v>89.701219512195124</v>
      </c>
      <c r="S32" s="4" t="s">
        <v>5</v>
      </c>
      <c r="T32" s="8">
        <f>(M32-Q32)^2/Q32</f>
        <v>4.2987804878048781</v>
      </c>
      <c r="U32" s="8">
        <f>(N32-R32)^2/R32</f>
        <v>0.20601184446349238</v>
      </c>
    </row>
    <row r="33" spans="1:21" ht="40.049999999999997" customHeight="1" x14ac:dyDescent="0.3">
      <c r="A33" s="4" t="s">
        <v>9</v>
      </c>
      <c r="B33" s="7">
        <f>SUM(B31:B32)</f>
        <v>6</v>
      </c>
      <c r="C33" s="7">
        <f t="shared" si="6"/>
        <v>112</v>
      </c>
      <c r="D33" s="7">
        <f>SUM(D31:D32)</f>
        <v>118</v>
      </c>
      <c r="H33" s="15" t="s">
        <v>10</v>
      </c>
      <c r="I33" s="15"/>
      <c r="J33" s="10"/>
      <c r="L33" s="4" t="s">
        <v>9</v>
      </c>
      <c r="M33" s="7">
        <f>SUM(M31:M32)</f>
        <v>15</v>
      </c>
      <c r="N33" s="7">
        <f t="shared" si="7"/>
        <v>313</v>
      </c>
      <c r="O33" s="7">
        <f>SUM(O31:O32)</f>
        <v>328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6.179241864173371E-2</v>
      </c>
      <c r="S34" s="7" t="s">
        <v>11</v>
      </c>
      <c r="T34" s="8">
        <f>SUM(T31:U32)</f>
        <v>6.3144097648889979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0.80368505474861074</v>
      </c>
      <c r="J36" s="9">
        <f>_xlfn.CHISQ.TEST(B31:C32,F31:G32)</f>
        <v>0.80368505474861074</v>
      </c>
      <c r="S36" s="7" t="s">
        <v>13</v>
      </c>
      <c r="T36" s="8">
        <f>_xlfn.CHISQ.DIST.RT(T34,T35)</f>
        <v>1.197606054544457E-2</v>
      </c>
      <c r="U36" s="9">
        <f>_xlfn.CHISQ.TEST(M31:N32,Q31:R32)</f>
        <v>1.197606054544457E-2</v>
      </c>
    </row>
    <row r="37" spans="1:21" ht="40.049999999999997" customHeight="1" x14ac:dyDescent="0.3">
      <c r="A37" s="14" t="s">
        <v>32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32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28</v>
      </c>
      <c r="C40" s="7">
        <f t="shared" ref="C40:C42" si="8">D40-B40</f>
        <v>45</v>
      </c>
      <c r="D40" s="7">
        <v>73</v>
      </c>
      <c r="E40" s="5" t="s">
        <v>0</v>
      </c>
      <c r="F40" s="8">
        <f>(D40*B42)/D42</f>
        <v>26.601694915254239</v>
      </c>
      <c r="G40" s="8">
        <f>(D40*C42)/D42</f>
        <v>46.398305084745765</v>
      </c>
      <c r="H40" s="5" t="s">
        <v>0</v>
      </c>
      <c r="I40" s="8">
        <f>(B40-F40)^2/F40</f>
        <v>7.3501222995556018E-2</v>
      </c>
      <c r="J40" s="8">
        <f>(C40-G40)^2/G40</f>
        <v>4.2140701184119E-2</v>
      </c>
      <c r="L40" s="4" t="s">
        <v>4</v>
      </c>
      <c r="M40" s="7">
        <v>98</v>
      </c>
      <c r="N40" s="7">
        <f t="shared" ref="N40:N42" si="9">O40-M40</f>
        <v>136</v>
      </c>
      <c r="O40" s="7">
        <v>234</v>
      </c>
      <c r="P40" s="4" t="s">
        <v>4</v>
      </c>
      <c r="Q40" s="8">
        <f>(O40*M42)/O42</f>
        <v>77.762195121951223</v>
      </c>
      <c r="R40" s="8">
        <f>(O40*N42)/O42</f>
        <v>156.23780487804879</v>
      </c>
      <c r="S40" s="4" t="s">
        <v>4</v>
      </c>
      <c r="T40" s="8">
        <f>(M40-Q40)^2/Q40</f>
        <v>5.2669391037594195</v>
      </c>
      <c r="U40" s="8">
        <f>(N40-R40)^2/R40</f>
        <v>2.621444576756975</v>
      </c>
    </row>
    <row r="41" spans="1:21" ht="40.049999999999997" customHeight="1" x14ac:dyDescent="0.3">
      <c r="A41" s="4" t="s">
        <v>1</v>
      </c>
      <c r="B41" s="7">
        <v>15</v>
      </c>
      <c r="C41" s="7">
        <f t="shared" si="8"/>
        <v>30</v>
      </c>
      <c r="D41" s="7">
        <v>45</v>
      </c>
      <c r="E41" s="5" t="s">
        <v>1</v>
      </c>
      <c r="F41" s="8">
        <f>(D41*B42)/D42</f>
        <v>16.398305084745761</v>
      </c>
      <c r="G41" s="8">
        <f>(D41*C42)/D42</f>
        <v>28.601694915254239</v>
      </c>
      <c r="H41" s="5" t="s">
        <v>1</v>
      </c>
      <c r="I41" s="8">
        <f>(B41-F41)^2/F41</f>
        <v>0.11923531730390201</v>
      </c>
      <c r="J41" s="8">
        <f>(C41-G41)^2/G41</f>
        <v>6.8361581920903802E-2</v>
      </c>
      <c r="L41" s="4" t="s">
        <v>5</v>
      </c>
      <c r="M41" s="7">
        <v>11</v>
      </c>
      <c r="N41" s="7">
        <f t="shared" si="9"/>
        <v>83</v>
      </c>
      <c r="O41" s="7">
        <v>94</v>
      </c>
      <c r="P41" s="4" t="s">
        <v>5</v>
      </c>
      <c r="Q41" s="8">
        <f>(O41*M42)/O42</f>
        <v>31.237804878048781</v>
      </c>
      <c r="R41" s="8">
        <f>(O41*N42)/O42</f>
        <v>62.762195121951223</v>
      </c>
      <c r="S41" s="4" t="s">
        <v>5</v>
      </c>
      <c r="T41" s="8">
        <f>(M41-Q41)^2/Q41</f>
        <v>13.111316492337284</v>
      </c>
      <c r="U41" s="8">
        <f>(N41-R41)^2/R41</f>
        <v>6.5257237336290563</v>
      </c>
    </row>
    <row r="42" spans="1:21" ht="40.049999999999997" customHeight="1" x14ac:dyDescent="0.3">
      <c r="A42" s="4" t="s">
        <v>9</v>
      </c>
      <c r="B42" s="7">
        <f>SUM(B40:B41)</f>
        <v>43</v>
      </c>
      <c r="C42" s="7">
        <f t="shared" si="8"/>
        <v>75</v>
      </c>
      <c r="D42" s="7">
        <f>SUM(D40:D41)</f>
        <v>118</v>
      </c>
      <c r="H42" s="15" t="s">
        <v>10</v>
      </c>
      <c r="I42" s="15"/>
      <c r="J42" s="10"/>
      <c r="L42" s="4" t="s">
        <v>9</v>
      </c>
      <c r="M42" s="7">
        <f>SUM(M40:M41)</f>
        <v>109</v>
      </c>
      <c r="N42" s="7">
        <f t="shared" si="9"/>
        <v>219</v>
      </c>
      <c r="O42" s="7">
        <f>SUM(O40:O41)</f>
        <v>328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0.30323882340448083</v>
      </c>
      <c r="S43" s="7" t="s">
        <v>11</v>
      </c>
      <c r="T43" s="8">
        <f>SUM(T40:U41)</f>
        <v>27.525423906482736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0.58185905781500791</v>
      </c>
      <c r="J45" s="9">
        <f>_xlfn.CHISQ.TEST(B40:C41,F40:G41)</f>
        <v>0.58185905781500791</v>
      </c>
      <c r="S45" s="7" t="s">
        <v>13</v>
      </c>
      <c r="T45" s="17">
        <f>_xlfn.CHISQ.DIST.RT(T43,T44)</f>
        <v>1.5504296885121561E-7</v>
      </c>
      <c r="U45" s="9">
        <f>_xlfn.CHISQ.TEST(M40:N41,Q40:R41)</f>
        <v>1.5504296885121561E-7</v>
      </c>
    </row>
    <row r="46" spans="1:21" ht="40.049999999999997" customHeight="1" x14ac:dyDescent="0.3">
      <c r="A46" s="14" t="s">
        <v>33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33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13</v>
      </c>
      <c r="C49" s="7">
        <f t="shared" ref="C49:C51" si="10">D49-B49</f>
        <v>60</v>
      </c>
      <c r="D49" s="7">
        <v>73</v>
      </c>
      <c r="E49" s="5" t="s">
        <v>0</v>
      </c>
      <c r="F49" s="8">
        <f>(D49*B51)/D51</f>
        <v>14.847457627118644</v>
      </c>
      <c r="G49" s="8">
        <f>(D49*C51)/D51</f>
        <v>58.152542372881356</v>
      </c>
      <c r="H49" s="5" t="s">
        <v>0</v>
      </c>
      <c r="I49" s="8">
        <f>(B49-F49)^2/F49</f>
        <v>0.22987771844284485</v>
      </c>
      <c r="J49" s="8">
        <f>(C49-G49)^2/G49</f>
        <v>5.869218343221571E-2</v>
      </c>
      <c r="L49" s="4" t="s">
        <v>4</v>
      </c>
      <c r="M49" s="7">
        <v>41</v>
      </c>
      <c r="N49" s="7">
        <f t="shared" ref="N49:N51" si="11">O49-M49</f>
        <v>193</v>
      </c>
      <c r="O49" s="7">
        <v>234</v>
      </c>
      <c r="P49" s="4" t="s">
        <v>4</v>
      </c>
      <c r="Q49" s="8">
        <f>(O49*M51)/O51</f>
        <v>44.945121951219512</v>
      </c>
      <c r="R49" s="8">
        <f>(O49*N51)/O51</f>
        <v>189.05487804878049</v>
      </c>
      <c r="S49" s="4" t="s">
        <v>4</v>
      </c>
      <c r="T49" s="8">
        <f>(M49-Q49)^2/Q49</f>
        <v>0.34628868571958005</v>
      </c>
      <c r="U49" s="8">
        <f>(N49-R49)^2/R49</f>
        <v>8.2325234718239493E-2</v>
      </c>
    </row>
    <row r="50" spans="1:21" ht="40.049999999999997" customHeight="1" x14ac:dyDescent="0.3">
      <c r="A50" s="4" t="s">
        <v>1</v>
      </c>
      <c r="B50" s="7">
        <v>11</v>
      </c>
      <c r="C50" s="7">
        <f t="shared" si="10"/>
        <v>34</v>
      </c>
      <c r="D50" s="7">
        <v>45</v>
      </c>
      <c r="E50" s="5" t="s">
        <v>1</v>
      </c>
      <c r="F50" s="8">
        <f>(D50*B51)/D51</f>
        <v>9.1525423728813564</v>
      </c>
      <c r="G50" s="8">
        <f>(D50*C51)/D51</f>
        <v>35.847457627118644</v>
      </c>
      <c r="H50" s="5" t="s">
        <v>1</v>
      </c>
      <c r="I50" s="8">
        <f>(B50-F50)^2/F50</f>
        <v>0.37291274325172608</v>
      </c>
      <c r="J50" s="8">
        <f>(C50-G50)^2/G50</f>
        <v>9.5211764234483257E-2</v>
      </c>
      <c r="L50" s="4" t="s">
        <v>5</v>
      </c>
      <c r="M50" s="7">
        <v>22</v>
      </c>
      <c r="N50" s="7">
        <f t="shared" si="11"/>
        <v>72</v>
      </c>
      <c r="O50" s="7">
        <v>94</v>
      </c>
      <c r="P50" s="4" t="s">
        <v>5</v>
      </c>
      <c r="Q50" s="8">
        <f>(O50*M51)/O51</f>
        <v>18.054878048780488</v>
      </c>
      <c r="R50" s="8">
        <f>(O50*N51)/O51</f>
        <v>75.945121951219505</v>
      </c>
      <c r="S50" s="4" t="s">
        <v>5</v>
      </c>
      <c r="T50" s="8">
        <f>(M50-Q50)^2/Q50</f>
        <v>0.86203779211044407</v>
      </c>
      <c r="U50" s="8">
        <f>(N50-R50)^2/R50</f>
        <v>0.20493728642625578</v>
      </c>
    </row>
    <row r="51" spans="1:21" ht="40.049999999999997" customHeight="1" x14ac:dyDescent="0.3">
      <c r="A51" s="4" t="s">
        <v>9</v>
      </c>
      <c r="B51" s="7">
        <f>SUM(B49:B50)</f>
        <v>24</v>
      </c>
      <c r="C51" s="7">
        <f t="shared" si="10"/>
        <v>94</v>
      </c>
      <c r="D51" s="7">
        <f>SUM(D49:D50)</f>
        <v>118</v>
      </c>
      <c r="H51" s="15" t="s">
        <v>10</v>
      </c>
      <c r="I51" s="15"/>
      <c r="J51" s="10"/>
      <c r="L51" s="4" t="s">
        <v>9</v>
      </c>
      <c r="M51" s="7">
        <f>SUM(M49:M50)</f>
        <v>63</v>
      </c>
      <c r="N51" s="7">
        <f t="shared" si="11"/>
        <v>265</v>
      </c>
      <c r="O51" s="7">
        <f>SUM(O49:O50)</f>
        <v>328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0.75669440936126986</v>
      </c>
      <c r="S52" s="7" t="s">
        <v>11</v>
      </c>
      <c r="T52" s="8">
        <f>SUM(T49:U50)</f>
        <v>1.4955889989745192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0.38436498259817808</v>
      </c>
      <c r="J54" s="9">
        <f>_xlfn.CHISQ.TEST(B49:C50,F49:G50)</f>
        <v>0.38436498259817808</v>
      </c>
      <c r="S54" s="7" t="s">
        <v>13</v>
      </c>
      <c r="T54" s="8">
        <f>_xlfn.CHISQ.DIST.RT(T52,T53)</f>
        <v>0.22135131585113163</v>
      </c>
      <c r="U54" s="9">
        <f>_xlfn.CHISQ.TEST(M49:N50,Q49:R50)</f>
        <v>0.22135131585113163</v>
      </c>
    </row>
    <row r="55" spans="1:21" ht="40.049999999999997" customHeight="1" x14ac:dyDescent="0.3">
      <c r="A55" s="14" t="s">
        <v>34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34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4</v>
      </c>
      <c r="C58" s="7">
        <f t="shared" ref="C58:C60" si="12">D58-B58</f>
        <v>69</v>
      </c>
      <c r="D58" s="7">
        <v>73</v>
      </c>
      <c r="E58" s="5" t="s">
        <v>0</v>
      </c>
      <c r="F58" s="8">
        <f>(D58*B60)/D60</f>
        <v>3.093220338983051</v>
      </c>
      <c r="G58" s="8">
        <f>(D58*C60)/D60</f>
        <v>69.906779661016955</v>
      </c>
      <c r="H58" s="5" t="s">
        <v>0</v>
      </c>
      <c r="I58" s="8">
        <f>(B58-F58)^2/F58</f>
        <v>0.26582307870907812</v>
      </c>
      <c r="J58" s="8">
        <f>(C58-G58)^2/G58</f>
        <v>1.1762083128720431E-2</v>
      </c>
      <c r="L58" s="4" t="s">
        <v>4</v>
      </c>
      <c r="M58" s="7">
        <v>8</v>
      </c>
      <c r="N58" s="7">
        <f t="shared" ref="N58:N60" si="13">O58-M58</f>
        <v>226</v>
      </c>
      <c r="O58" s="7">
        <v>234</v>
      </c>
      <c r="P58" s="4" t="s">
        <v>4</v>
      </c>
      <c r="Q58" s="8">
        <f>(O58*M60)/O60</f>
        <v>5.7073170731707314</v>
      </c>
      <c r="R58" s="8">
        <f>(O58*N60)/O60</f>
        <v>228.29268292682926</v>
      </c>
      <c r="S58" s="4" t="s">
        <v>4</v>
      </c>
      <c r="T58" s="8">
        <f>(M58-Q58)^2/Q58</f>
        <v>0.92099228684594558</v>
      </c>
      <c r="U58" s="8">
        <f>(N58-R58)^2/R58</f>
        <v>2.3024807171148427E-2</v>
      </c>
    </row>
    <row r="59" spans="1:21" ht="40.049999999999997" customHeight="1" x14ac:dyDescent="0.3">
      <c r="A59" s="4" t="s">
        <v>1</v>
      </c>
      <c r="B59" s="7">
        <v>1</v>
      </c>
      <c r="C59" s="7">
        <f t="shared" si="12"/>
        <v>44</v>
      </c>
      <c r="D59" s="7">
        <v>45</v>
      </c>
      <c r="E59" s="5" t="s">
        <v>1</v>
      </c>
      <c r="F59" s="8">
        <f>(D59*B60)/D60</f>
        <v>1.9067796610169492</v>
      </c>
      <c r="G59" s="8">
        <f>(D59*C60)/D60</f>
        <v>43.093220338983052</v>
      </c>
      <c r="H59" s="5" t="s">
        <v>1</v>
      </c>
      <c r="I59" s="8">
        <f>(B59-F59)^2/F59</f>
        <v>0.43122410546139361</v>
      </c>
      <c r="J59" s="8">
        <f>(C59-G59)^2/G59</f>
        <v>1.9080712631035071E-2</v>
      </c>
      <c r="L59" s="4" t="s">
        <v>5</v>
      </c>
      <c r="M59" s="7">
        <v>0</v>
      </c>
      <c r="N59" s="7">
        <f t="shared" si="13"/>
        <v>94</v>
      </c>
      <c r="O59" s="7">
        <v>94</v>
      </c>
      <c r="P59" s="4" t="s">
        <v>5</v>
      </c>
      <c r="Q59" s="8">
        <f>(O59*M60)/O60</f>
        <v>2.2926829268292681</v>
      </c>
      <c r="R59" s="8">
        <f>(O59*N60)/O60</f>
        <v>91.707317073170728</v>
      </c>
      <c r="S59" s="4" t="s">
        <v>5</v>
      </c>
      <c r="T59" s="8">
        <f>(M59-Q59)^2/Q59</f>
        <v>2.2926829268292681</v>
      </c>
      <c r="U59" s="8">
        <f>(N59-R59)^2/R59</f>
        <v>5.7317073170731897E-2</v>
      </c>
    </row>
    <row r="60" spans="1:21" ht="40.049999999999997" customHeight="1" x14ac:dyDescent="0.3">
      <c r="A60" s="4" t="s">
        <v>9</v>
      </c>
      <c r="B60" s="7">
        <f>SUM(B58:B59)</f>
        <v>5</v>
      </c>
      <c r="C60" s="7">
        <f t="shared" si="12"/>
        <v>113</v>
      </c>
      <c r="D60" s="7">
        <f>SUM(D58:D59)</f>
        <v>118</v>
      </c>
      <c r="H60" s="15" t="s">
        <v>10</v>
      </c>
      <c r="I60" s="15"/>
      <c r="J60" s="10"/>
      <c r="L60" s="4" t="s">
        <v>9</v>
      </c>
      <c r="M60" s="7">
        <f>SUM(M58:M59)</f>
        <v>8</v>
      </c>
      <c r="N60" s="7">
        <f t="shared" si="13"/>
        <v>320</v>
      </c>
      <c r="O60" s="7">
        <f>SUM(O58:O59)</f>
        <v>328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0.72788997993022719</v>
      </c>
      <c r="S61" s="7" t="s">
        <v>11</v>
      </c>
      <c r="T61" s="8">
        <f>SUM(T58:U59)</f>
        <v>3.2940170940170939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0.39356798426291717</v>
      </c>
      <c r="J63" s="9">
        <f>_xlfn.CHISQ.TEST(B58:C59,F58:G59)</f>
        <v>0.39356798426291717</v>
      </c>
      <c r="S63" s="7" t="s">
        <v>13</v>
      </c>
      <c r="T63" s="8">
        <f>_xlfn.CHISQ.DIST.RT(T61,T62)</f>
        <v>6.9532711823089705E-2</v>
      </c>
      <c r="U63" s="9">
        <f>_xlfn.CHISQ.TEST(M58:N59,Q58:R59)</f>
        <v>6.9532711823089705E-2</v>
      </c>
    </row>
    <row r="64" spans="1:21" ht="40.049999999999997" customHeight="1" x14ac:dyDescent="0.3">
      <c r="A64" s="14" t="s">
        <v>35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35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7</v>
      </c>
      <c r="C67" s="7">
        <f t="shared" ref="C67:C69" si="14">D67-B67</f>
        <v>66</v>
      </c>
      <c r="D67" s="7">
        <v>73</v>
      </c>
      <c r="E67" s="5" t="s">
        <v>0</v>
      </c>
      <c r="F67" s="8">
        <f>(D67*B69)/D69</f>
        <v>7.4237288135593218</v>
      </c>
      <c r="G67" s="8">
        <f>(D67*C69)/D69</f>
        <v>65.576271186440678</v>
      </c>
      <c r="H67" s="5" t="s">
        <v>0</v>
      </c>
      <c r="I67" s="8">
        <f>(B67-F67)^2/F67</f>
        <v>2.4185434563888216E-2</v>
      </c>
      <c r="J67" s="8">
        <f>(C67-G67)^2/G67</f>
        <v>2.7379737242137605E-3</v>
      </c>
      <c r="L67" s="4" t="s">
        <v>4</v>
      </c>
      <c r="M67" s="7">
        <v>29</v>
      </c>
      <c r="N67" s="7">
        <f t="shared" ref="N67:N69" si="15">O67-M67</f>
        <v>205</v>
      </c>
      <c r="O67" s="7">
        <v>234</v>
      </c>
      <c r="P67" s="4" t="s">
        <v>4</v>
      </c>
      <c r="Q67" s="8">
        <f>(O67*M69)/O69</f>
        <v>20.689024390243901</v>
      </c>
      <c r="R67" s="8">
        <f>(O67*N69)/O69</f>
        <v>213.3109756097561</v>
      </c>
      <c r="S67" s="4" t="s">
        <v>4</v>
      </c>
      <c r="T67" s="8">
        <f>(M67-Q67)^2/Q67</f>
        <v>3.3385970398165536</v>
      </c>
      <c r="U67" s="8">
        <f>(N67-R67)^2/R67</f>
        <v>0.32381041523304366</v>
      </c>
    </row>
    <row r="68" spans="1:21" ht="40.049999999999997" customHeight="1" x14ac:dyDescent="0.3">
      <c r="A68" s="4" t="s">
        <v>1</v>
      </c>
      <c r="B68" s="7">
        <v>5</v>
      </c>
      <c r="C68" s="7">
        <f t="shared" si="14"/>
        <v>40</v>
      </c>
      <c r="D68" s="7">
        <v>45</v>
      </c>
      <c r="E68" s="5" t="s">
        <v>1</v>
      </c>
      <c r="F68" s="8">
        <f>(D68*B69)/D69</f>
        <v>4.5762711864406782</v>
      </c>
      <c r="G68" s="8">
        <f>(D68*C69)/D69</f>
        <v>40.423728813559322</v>
      </c>
      <c r="H68" s="5" t="s">
        <v>1</v>
      </c>
      <c r="I68" s="8">
        <f>(B68-F68)^2/F68</f>
        <v>3.9234149403640881E-2</v>
      </c>
      <c r="J68" s="8">
        <f>(C68-G68)^2/G68</f>
        <v>4.4416018192801002E-3</v>
      </c>
      <c r="L68" s="4" t="s">
        <v>5</v>
      </c>
      <c r="M68" s="7">
        <v>0</v>
      </c>
      <c r="N68" s="7">
        <f t="shared" si="15"/>
        <v>94</v>
      </c>
      <c r="O68" s="7">
        <v>94</v>
      </c>
      <c r="P68" s="4" t="s">
        <v>5</v>
      </c>
      <c r="Q68" s="8">
        <f>(O68*M69)/O69</f>
        <v>8.3109756097560972</v>
      </c>
      <c r="R68" s="8">
        <f>(O68*N69)/O69</f>
        <v>85.689024390243901</v>
      </c>
      <c r="S68" s="4" t="s">
        <v>5</v>
      </c>
      <c r="T68" s="8">
        <f>(M68-Q68)^2/Q68</f>
        <v>8.3109756097560972</v>
      </c>
      <c r="U68" s="8">
        <f>(N68-R68)^2/R68</f>
        <v>0.80608124643119372</v>
      </c>
    </row>
    <row r="69" spans="1:21" ht="40.049999999999997" customHeight="1" x14ac:dyDescent="0.3">
      <c r="A69" s="4" t="s">
        <v>9</v>
      </c>
      <c r="B69" s="7">
        <f>SUM(B67:B68)</f>
        <v>12</v>
      </c>
      <c r="C69" s="7">
        <f t="shared" si="14"/>
        <v>106</v>
      </c>
      <c r="D69" s="7">
        <f>SUM(D67:D68)</f>
        <v>118</v>
      </c>
      <c r="H69" s="15" t="s">
        <v>10</v>
      </c>
      <c r="I69" s="15"/>
      <c r="J69" s="10"/>
      <c r="L69" s="4" t="s">
        <v>9</v>
      </c>
      <c r="M69" s="7">
        <f>SUM(M67:M68)</f>
        <v>29</v>
      </c>
      <c r="N69" s="7">
        <f t="shared" si="15"/>
        <v>299</v>
      </c>
      <c r="O69" s="7">
        <f>SUM(O67:O68)</f>
        <v>328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7.0599159511022969E-2</v>
      </c>
      <c r="S70" s="7" t="s">
        <v>11</v>
      </c>
      <c r="T70" s="8">
        <f>SUM(T67:U68)</f>
        <v>12.77946431123689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0.79046639422870268</v>
      </c>
      <c r="J72" s="9">
        <f>_xlfn.CHISQ.TEST(B67:C68,F67:G68)</f>
        <v>0.79046639422870268</v>
      </c>
      <c r="S72" s="7" t="s">
        <v>13</v>
      </c>
      <c r="T72" s="8">
        <f>_xlfn.CHISQ.DIST.RT(T70,T71)</f>
        <v>3.5044527043849144E-4</v>
      </c>
      <c r="U72" s="9">
        <f>_xlfn.CHISQ.TEST(M67:N68,Q67:R68)</f>
        <v>3.5044527043849144E-4</v>
      </c>
    </row>
    <row r="73" spans="1:21" ht="40.049999999999997" customHeight="1" x14ac:dyDescent="0.3">
      <c r="A73" s="14" t="s">
        <v>36</v>
      </c>
      <c r="B73" s="14"/>
      <c r="C73" s="14"/>
      <c r="D73" s="14"/>
      <c r="E73" s="14"/>
      <c r="F73" s="14"/>
      <c r="G73" s="14"/>
      <c r="H73" s="14"/>
      <c r="I73" s="14"/>
      <c r="J73" s="14"/>
      <c r="L73" s="14" t="s">
        <v>36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40.049999999999997" customHeight="1" x14ac:dyDescent="0.3">
      <c r="A74" s="15" t="s">
        <v>6</v>
      </c>
      <c r="B74" s="15"/>
      <c r="C74" s="15"/>
      <c r="D74" s="15"/>
      <c r="E74" s="15" t="s">
        <v>7</v>
      </c>
      <c r="F74" s="15"/>
      <c r="G74" s="15"/>
      <c r="H74" s="15" t="s">
        <v>8</v>
      </c>
      <c r="I74" s="15"/>
      <c r="J74" s="15"/>
      <c r="L74" s="15" t="s">
        <v>6</v>
      </c>
      <c r="M74" s="15"/>
      <c r="N74" s="15"/>
      <c r="O74" s="15"/>
      <c r="P74" s="15" t="s">
        <v>7</v>
      </c>
      <c r="Q74" s="15"/>
      <c r="R74" s="15"/>
      <c r="S74" s="15" t="s">
        <v>8</v>
      </c>
      <c r="T74" s="15"/>
      <c r="U74" s="15"/>
    </row>
    <row r="75" spans="1:21" ht="40.049999999999997" customHeight="1" x14ac:dyDescent="0.3">
      <c r="A75" s="3"/>
      <c r="B75" s="4" t="s">
        <v>27</v>
      </c>
      <c r="C75" s="5" t="s">
        <v>28</v>
      </c>
      <c r="D75" s="5" t="s">
        <v>9</v>
      </c>
      <c r="E75" s="6"/>
      <c r="F75" s="4" t="s">
        <v>27</v>
      </c>
      <c r="G75" s="5" t="s">
        <v>28</v>
      </c>
      <c r="H75" s="6"/>
      <c r="I75" s="4" t="s">
        <v>27</v>
      </c>
      <c r="J75" s="5" t="s">
        <v>28</v>
      </c>
      <c r="L75" s="3"/>
      <c r="M75" s="4" t="s">
        <v>27</v>
      </c>
      <c r="N75" s="5" t="s">
        <v>28</v>
      </c>
      <c r="O75" s="5" t="s">
        <v>9</v>
      </c>
      <c r="P75" s="6"/>
      <c r="Q75" s="4" t="s">
        <v>27</v>
      </c>
      <c r="R75" s="5" t="s">
        <v>28</v>
      </c>
      <c r="S75" s="6"/>
      <c r="T75" s="4" t="s">
        <v>27</v>
      </c>
      <c r="U75" s="5" t="s">
        <v>28</v>
      </c>
    </row>
    <row r="76" spans="1:21" ht="40.049999999999997" customHeight="1" x14ac:dyDescent="0.3">
      <c r="A76" s="4" t="s">
        <v>0</v>
      </c>
      <c r="B76" s="7">
        <v>3</v>
      </c>
      <c r="C76" s="7">
        <f>D76-B76</f>
        <v>70</v>
      </c>
      <c r="D76" s="7">
        <v>73</v>
      </c>
      <c r="E76" s="5" t="s">
        <v>0</v>
      </c>
      <c r="F76" s="8">
        <f>(D76*B78)/D78</f>
        <v>3.093220338983051</v>
      </c>
      <c r="G76" s="8">
        <f>(D76*C78)/D78</f>
        <v>69.906779661016955</v>
      </c>
      <c r="H76" s="5" t="s">
        <v>0</v>
      </c>
      <c r="I76" s="8">
        <f>(B76-F76)^2/F76</f>
        <v>2.80938007894127E-3</v>
      </c>
      <c r="J76" s="8">
        <f>(C76-G76)^2/G76</f>
        <v>1.2430885305048209E-4</v>
      </c>
      <c r="L76" s="4" t="s">
        <v>4</v>
      </c>
      <c r="M76" s="7">
        <v>7</v>
      </c>
      <c r="N76" s="7">
        <f>O76-M76</f>
        <v>227</v>
      </c>
      <c r="O76" s="7">
        <v>234</v>
      </c>
      <c r="P76" s="4" t="s">
        <v>4</v>
      </c>
      <c r="Q76" s="8">
        <f>(O76*M78)/O78</f>
        <v>7.1341463414634143</v>
      </c>
      <c r="R76" s="8">
        <f>(O76*N78)/O78</f>
        <v>226.86585365853659</v>
      </c>
      <c r="S76" s="4" t="s">
        <v>4</v>
      </c>
      <c r="T76" s="8">
        <f>(M76-Q76)^2/Q76</f>
        <v>2.5224098394829981E-3</v>
      </c>
      <c r="U76" s="8">
        <f>(N76-R76)^2/R76</f>
        <v>7.9321064134676013E-5</v>
      </c>
    </row>
    <row r="77" spans="1:21" ht="40.049999999999997" customHeight="1" x14ac:dyDescent="0.3">
      <c r="A77" s="4" t="s">
        <v>1</v>
      </c>
      <c r="B77" s="7">
        <v>2</v>
      </c>
      <c r="C77" s="7">
        <f t="shared" ref="C77:C78" si="16">D77-B77</f>
        <v>43</v>
      </c>
      <c r="D77" s="7">
        <v>45</v>
      </c>
      <c r="E77" s="5" t="s">
        <v>1</v>
      </c>
      <c r="F77" s="8">
        <f>(D77*B78)/D78</f>
        <v>1.9067796610169492</v>
      </c>
      <c r="G77" s="8">
        <f>(D77*C78)/D78</f>
        <v>43.093220338983052</v>
      </c>
      <c r="H77" s="5" t="s">
        <v>1</v>
      </c>
      <c r="I77" s="8">
        <f>(B77-F77)^2/F77</f>
        <v>4.557438794726928E-3</v>
      </c>
      <c r="J77" s="8">
        <f>(C77-G77)^2/G77</f>
        <v>2.0165658383747946E-4</v>
      </c>
      <c r="L77" s="4" t="s">
        <v>5</v>
      </c>
      <c r="M77" s="7">
        <v>3</v>
      </c>
      <c r="N77" s="7">
        <f t="shared" ref="N77:N78" si="17">O77-M77</f>
        <v>91</v>
      </c>
      <c r="O77" s="7">
        <v>94</v>
      </c>
      <c r="P77" s="4" t="s">
        <v>5</v>
      </c>
      <c r="Q77" s="8">
        <f>(O77*M78)/O78</f>
        <v>2.8658536585365852</v>
      </c>
      <c r="R77" s="8">
        <f>(O77*N78)/O78</f>
        <v>91.134146341463421</v>
      </c>
      <c r="S77" s="4" t="s">
        <v>5</v>
      </c>
      <c r="T77" s="8">
        <f>(M77-Q77)^2/Q77</f>
        <v>6.2791904514789935E-3</v>
      </c>
      <c r="U77" s="8">
        <f>(N77-R77)^2/R77</f>
        <v>1.9745881922891617E-4</v>
      </c>
    </row>
    <row r="78" spans="1:21" ht="40.049999999999997" customHeight="1" x14ac:dyDescent="0.3">
      <c r="A78" s="4" t="s">
        <v>9</v>
      </c>
      <c r="B78" s="7">
        <f>SUM(B76:B77)</f>
        <v>5</v>
      </c>
      <c r="C78" s="7">
        <f t="shared" si="16"/>
        <v>113</v>
      </c>
      <c r="D78" s="7">
        <f>SUM(D76:D77)</f>
        <v>118</v>
      </c>
      <c r="H78" s="15" t="s">
        <v>10</v>
      </c>
      <c r="I78" s="15"/>
      <c r="J78" s="10"/>
      <c r="L78" s="4" t="s">
        <v>9</v>
      </c>
      <c r="M78" s="7">
        <f>SUM(M76:M77)</f>
        <v>10</v>
      </c>
      <c r="N78" s="7">
        <f t="shared" si="17"/>
        <v>318</v>
      </c>
      <c r="O78" s="7">
        <f>SUM(O76:O77)</f>
        <v>328</v>
      </c>
      <c r="S78" s="15" t="s">
        <v>10</v>
      </c>
      <c r="T78" s="15"/>
      <c r="U78" s="10"/>
    </row>
    <row r="79" spans="1:21" ht="40.049999999999997" customHeight="1" x14ac:dyDescent="0.3">
      <c r="H79" s="7" t="s">
        <v>11</v>
      </c>
      <c r="I79" s="8">
        <f>SUM(I76:J77)</f>
        <v>7.69278431055616E-3</v>
      </c>
      <c r="S79" s="7" t="s">
        <v>11</v>
      </c>
      <c r="T79" s="8">
        <f>SUM(T76:U77)</f>
        <v>9.078380174325584E-3</v>
      </c>
    </row>
    <row r="80" spans="1:21" ht="40.049999999999997" customHeight="1" x14ac:dyDescent="0.3">
      <c r="H80" s="7" t="s">
        <v>12</v>
      </c>
      <c r="I80" s="7">
        <f>(2-1)*(2-1)</f>
        <v>1</v>
      </c>
      <c r="S80" s="7" t="s">
        <v>12</v>
      </c>
      <c r="T80" s="7">
        <f>(2-1)*(2-1)</f>
        <v>1</v>
      </c>
    </row>
    <row r="81" spans="8:21" ht="40.049999999999997" customHeight="1" x14ac:dyDescent="0.3">
      <c r="H81" s="7" t="s">
        <v>13</v>
      </c>
      <c r="I81" s="8">
        <f>_xlfn.CHISQ.DIST.RT(I79,I80)</f>
        <v>0.93010834851392243</v>
      </c>
      <c r="J81" s="9">
        <f>_xlfn.CHISQ.TEST(B76:C77,F76:G77)</f>
        <v>0.93010834851392243</v>
      </c>
      <c r="S81" s="7" t="s">
        <v>13</v>
      </c>
      <c r="T81" s="8">
        <f>_xlfn.CHISQ.DIST.RT(T79,T80)</f>
        <v>0.92409200385818224</v>
      </c>
      <c r="U81" s="9">
        <f>_xlfn.CHISQ.TEST(M76:N77,Q76:R77)</f>
        <v>0.92409200385818224</v>
      </c>
    </row>
  </sheetData>
  <mergeCells count="90">
    <mergeCell ref="H78:I78"/>
    <mergeCell ref="S78:T78"/>
    <mergeCell ref="H69:I69"/>
    <mergeCell ref="S69:T69"/>
    <mergeCell ref="A73:J73"/>
    <mergeCell ref="L73:U73"/>
    <mergeCell ref="A74:D74"/>
    <mergeCell ref="E74:G74"/>
    <mergeCell ref="H74:J74"/>
    <mergeCell ref="L74:O74"/>
    <mergeCell ref="P74:R74"/>
    <mergeCell ref="S74:U74"/>
    <mergeCell ref="H60:I60"/>
    <mergeCell ref="S60:T60"/>
    <mergeCell ref="A64:J64"/>
    <mergeCell ref="L64:U64"/>
    <mergeCell ref="A65:D65"/>
    <mergeCell ref="E65:G65"/>
    <mergeCell ref="H65:J65"/>
    <mergeCell ref="L65:O65"/>
    <mergeCell ref="P65:R65"/>
    <mergeCell ref="S65:U65"/>
    <mergeCell ref="H51:I51"/>
    <mergeCell ref="S51:T51"/>
    <mergeCell ref="A55:J55"/>
    <mergeCell ref="L55:U55"/>
    <mergeCell ref="A56:D56"/>
    <mergeCell ref="E56:G56"/>
    <mergeCell ref="H56:J56"/>
    <mergeCell ref="L56:O56"/>
    <mergeCell ref="P56:R56"/>
    <mergeCell ref="S56:U56"/>
    <mergeCell ref="H42:I42"/>
    <mergeCell ref="S42:T42"/>
    <mergeCell ref="A46:J46"/>
    <mergeCell ref="L46:U46"/>
    <mergeCell ref="A47:D47"/>
    <mergeCell ref="E47:G47"/>
    <mergeCell ref="H47:J47"/>
    <mergeCell ref="L47:O47"/>
    <mergeCell ref="P47:R47"/>
    <mergeCell ref="S47:U47"/>
    <mergeCell ref="H33:I33"/>
    <mergeCell ref="S33:T33"/>
    <mergeCell ref="A37:J37"/>
    <mergeCell ref="L37:U37"/>
    <mergeCell ref="A38:D38"/>
    <mergeCell ref="E38:G38"/>
    <mergeCell ref="H38:J38"/>
    <mergeCell ref="L38:O38"/>
    <mergeCell ref="P38:R38"/>
    <mergeCell ref="S38:U38"/>
    <mergeCell ref="H24:I24"/>
    <mergeCell ref="S24:T24"/>
    <mergeCell ref="A28:J28"/>
    <mergeCell ref="L28:U28"/>
    <mergeCell ref="A29:D29"/>
    <mergeCell ref="E29:G29"/>
    <mergeCell ref="H29:J29"/>
    <mergeCell ref="L29:O29"/>
    <mergeCell ref="P29:R29"/>
    <mergeCell ref="S29:U29"/>
    <mergeCell ref="H15:I15"/>
    <mergeCell ref="S15:T15"/>
    <mergeCell ref="A19:J19"/>
    <mergeCell ref="L19:U19"/>
    <mergeCell ref="A20:D20"/>
    <mergeCell ref="E20:G20"/>
    <mergeCell ref="H20:J20"/>
    <mergeCell ref="L20:O20"/>
    <mergeCell ref="P20:R20"/>
    <mergeCell ref="S20:U20"/>
    <mergeCell ref="H6:I6"/>
    <mergeCell ref="S6:T6"/>
    <mergeCell ref="A10:J10"/>
    <mergeCell ref="L10:U10"/>
    <mergeCell ref="A11:D11"/>
    <mergeCell ref="E11:G11"/>
    <mergeCell ref="H11:J11"/>
    <mergeCell ref="L11:O11"/>
    <mergeCell ref="P11:R11"/>
    <mergeCell ref="S11:U11"/>
    <mergeCell ref="A1:J1"/>
    <mergeCell ref="L1:U1"/>
    <mergeCell ref="A2:D2"/>
    <mergeCell ref="E2:G2"/>
    <mergeCell ref="H2:J2"/>
    <mergeCell ref="L2:O2"/>
    <mergeCell ref="P2:R2"/>
    <mergeCell ref="S2:U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2EB5E-8ACA-4771-8BBF-EFD07917A40F}">
  <dimension ref="A1:U81"/>
  <sheetViews>
    <sheetView zoomScale="60" zoomScaleNormal="60" workbookViewId="0">
      <selection sqref="A1:J1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30" t="s">
        <v>26</v>
      </c>
      <c r="B1" s="30"/>
      <c r="C1" s="30"/>
      <c r="D1" s="30"/>
      <c r="E1" s="30"/>
      <c r="F1" s="30"/>
      <c r="G1" s="30"/>
      <c r="H1" s="30"/>
      <c r="I1" s="30"/>
      <c r="J1" s="30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27" t="s">
        <v>6</v>
      </c>
      <c r="B2" s="29"/>
      <c r="C2" s="29"/>
      <c r="D2" s="28"/>
      <c r="E2" s="27" t="s">
        <v>7</v>
      </c>
      <c r="F2" s="29"/>
      <c r="G2" s="28"/>
      <c r="H2" s="27" t="s">
        <v>8</v>
      </c>
      <c r="I2" s="29"/>
      <c r="J2" s="28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4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0</v>
      </c>
      <c r="C4" s="7">
        <f t="shared" ref="C4:C6" si="0">D4-B4</f>
        <v>35</v>
      </c>
      <c r="D4" s="7">
        <v>35</v>
      </c>
      <c r="E4" s="5" t="s">
        <v>0</v>
      </c>
      <c r="F4" s="8">
        <f>(D4*B6)/D6</f>
        <v>0</v>
      </c>
      <c r="G4" s="8">
        <f>(D4*C6)/D6</f>
        <v>35</v>
      </c>
      <c r="H4" s="5" t="s">
        <v>0</v>
      </c>
      <c r="I4" s="8" t="e">
        <f>(B4-F4)^2/F4</f>
        <v>#DIV/0!</v>
      </c>
      <c r="J4" s="8">
        <f>(C4-G4)^2/G4</f>
        <v>0</v>
      </c>
      <c r="L4" s="4" t="s">
        <v>4</v>
      </c>
      <c r="M4" s="7">
        <v>1</v>
      </c>
      <c r="N4" s="7">
        <f t="shared" ref="N4:N6" si="1">O4-M4</f>
        <v>90</v>
      </c>
      <c r="O4" s="7">
        <v>91</v>
      </c>
      <c r="P4" s="4" t="s">
        <v>4</v>
      </c>
      <c r="Q4" s="8">
        <f>(O4*M6)/O6</f>
        <v>1.368421052631579</v>
      </c>
      <c r="R4" s="8">
        <f>(O4*N6)/O6</f>
        <v>89.631578947368425</v>
      </c>
      <c r="S4" s="4" t="s">
        <v>4</v>
      </c>
      <c r="T4" s="8">
        <f>(M4-Q4)^2/Q4</f>
        <v>9.9190283400809737E-2</v>
      </c>
      <c r="U4" s="8">
        <f>(N4-R4)^2/R4</f>
        <v>1.5143554717680563E-3</v>
      </c>
    </row>
    <row r="5" spans="1:21" ht="40.049999999999997" customHeight="1" x14ac:dyDescent="0.3">
      <c r="A5" s="4" t="s">
        <v>1</v>
      </c>
      <c r="B5" s="7">
        <v>0</v>
      </c>
      <c r="C5" s="7">
        <f t="shared" si="0"/>
        <v>26</v>
      </c>
      <c r="D5" s="7">
        <v>26</v>
      </c>
      <c r="E5" s="5" t="s">
        <v>1</v>
      </c>
      <c r="F5" s="8">
        <f>(D5*B6)/D6</f>
        <v>0</v>
      </c>
      <c r="G5" s="8">
        <f>(D5*C6)/D6</f>
        <v>26</v>
      </c>
      <c r="H5" s="5" t="s">
        <v>1</v>
      </c>
      <c r="I5" s="8" t="e">
        <f>(B5-F5)^2/F5</f>
        <v>#DIV/0!</v>
      </c>
      <c r="J5" s="8">
        <f>(C5-G5)^2/G5</f>
        <v>0</v>
      </c>
      <c r="L5" s="4" t="s">
        <v>5</v>
      </c>
      <c r="M5" s="7">
        <v>1</v>
      </c>
      <c r="N5" s="7">
        <f t="shared" si="1"/>
        <v>41</v>
      </c>
      <c r="O5" s="7">
        <v>42</v>
      </c>
      <c r="P5" s="4" t="s">
        <v>5</v>
      </c>
      <c r="Q5" s="8">
        <f>(O5*M6)/O6</f>
        <v>0.63157894736842102</v>
      </c>
      <c r="R5" s="8">
        <f>(O5*N6)/O6</f>
        <v>41.368421052631582</v>
      </c>
      <c r="S5" s="4" t="s">
        <v>5</v>
      </c>
      <c r="T5" s="8">
        <f>(M5-Q5)^2/Q5</f>
        <v>0.21491228070175444</v>
      </c>
      <c r="U5" s="8">
        <f>(N5-R5)^2/R5</f>
        <v>3.281103522164249E-3</v>
      </c>
    </row>
    <row r="6" spans="1:21" ht="40.049999999999997" customHeight="1" x14ac:dyDescent="0.3">
      <c r="A6" s="4" t="s">
        <v>9</v>
      </c>
      <c r="B6" s="7">
        <f>SUM(B4:B5)</f>
        <v>0</v>
      </c>
      <c r="C6" s="7">
        <f t="shared" si="0"/>
        <v>61</v>
      </c>
      <c r="D6" s="7">
        <f>SUM(D4:D5)</f>
        <v>61</v>
      </c>
      <c r="H6" s="27" t="s">
        <v>10</v>
      </c>
      <c r="I6" s="28"/>
      <c r="J6" s="10"/>
      <c r="L6" s="4" t="s">
        <v>9</v>
      </c>
      <c r="M6" s="7">
        <f>SUM(M4:M5)</f>
        <v>2</v>
      </c>
      <c r="N6" s="7">
        <f t="shared" si="1"/>
        <v>131</v>
      </c>
      <c r="O6" s="7">
        <f>SUM(O4:O5)</f>
        <v>133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 t="e">
        <f>SUM(I4:J5)</f>
        <v>#DIV/0!</v>
      </c>
      <c r="S7" s="7" t="s">
        <v>11</v>
      </c>
      <c r="T7" s="8">
        <f>SUM(T4:U5)</f>
        <v>0.31889802309649651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 t="e">
        <f>_xlfn.CHISQ.DIST.RT(I7,I8)</f>
        <v>#DIV/0!</v>
      </c>
      <c r="J9" s="9" t="e">
        <f>_xlfn.CHISQ.TEST(B4:C5,F4:G5)</f>
        <v>#DIV/0!</v>
      </c>
      <c r="S9" s="7" t="s">
        <v>13</v>
      </c>
      <c r="T9" s="8">
        <f>_xlfn.CHISQ.DIST.RT(T7,T8)</f>
        <v>0.57227064645729631</v>
      </c>
      <c r="U9" s="9">
        <f>_xlfn.CHISQ.TEST(M4:N5,Q4:R5)</f>
        <v>0.57227064645729631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13</v>
      </c>
      <c r="C13" s="7">
        <f t="shared" ref="C13:C15" si="2">D13-B13</f>
        <v>22</v>
      </c>
      <c r="D13" s="7">
        <v>35</v>
      </c>
      <c r="E13" s="5" t="s">
        <v>0</v>
      </c>
      <c r="F13" s="8">
        <f>(D13*B15)/D15</f>
        <v>10.901639344262295</v>
      </c>
      <c r="G13" s="8">
        <f>(D13*C15)/D15</f>
        <v>24.098360655737704</v>
      </c>
      <c r="H13" s="5" t="s">
        <v>0</v>
      </c>
      <c r="I13" s="8">
        <f>(B13-F13)^2/F13</f>
        <v>0.40389498336003965</v>
      </c>
      <c r="J13" s="8">
        <f>(C13-G13)^2/G13</f>
        <v>0.18271439723430336</v>
      </c>
      <c r="L13" s="4" t="s">
        <v>4</v>
      </c>
      <c r="M13" s="7">
        <v>24</v>
      </c>
      <c r="N13" s="7">
        <f t="shared" ref="N13:N15" si="3">O13-M13</f>
        <v>67</v>
      </c>
      <c r="O13" s="7">
        <v>91</v>
      </c>
      <c r="P13" s="4" t="s">
        <v>4</v>
      </c>
      <c r="Q13" s="8">
        <f>(O13*M15)/O15</f>
        <v>17.789473684210527</v>
      </c>
      <c r="R13" s="8">
        <f>(O13*N15)/O15</f>
        <v>73.21052631578948</v>
      </c>
      <c r="S13" s="4" t="s">
        <v>4</v>
      </c>
      <c r="T13" s="8">
        <f>(M13-Q13)^2/Q13</f>
        <v>2.1681719090625964</v>
      </c>
      <c r="U13" s="8">
        <f>(N13-R13)^2/R13</f>
        <v>0.52684551061334239</v>
      </c>
    </row>
    <row r="14" spans="1:21" ht="40.049999999999997" customHeight="1" x14ac:dyDescent="0.3">
      <c r="A14" s="4" t="s">
        <v>1</v>
      </c>
      <c r="B14" s="7">
        <v>6</v>
      </c>
      <c r="C14" s="7">
        <f t="shared" si="2"/>
        <v>20</v>
      </c>
      <c r="D14" s="7">
        <v>26</v>
      </c>
      <c r="E14" s="5" t="s">
        <v>1</v>
      </c>
      <c r="F14" s="8">
        <f>(D14*B15)/D15</f>
        <v>8.0983606557377055</v>
      </c>
      <c r="G14" s="8">
        <f>(D14*C15)/D15</f>
        <v>17.901639344262296</v>
      </c>
      <c r="H14" s="5" t="s">
        <v>1</v>
      </c>
      <c r="I14" s="8">
        <f>(B14-F14)^2/F14</f>
        <v>0.54370478529236099</v>
      </c>
      <c r="J14" s="8">
        <f>(C14-G14)^2/G14</f>
        <v>0.24596168858463913</v>
      </c>
      <c r="L14" s="4" t="s">
        <v>5</v>
      </c>
      <c r="M14" s="7">
        <v>2</v>
      </c>
      <c r="N14" s="7">
        <f t="shared" si="3"/>
        <v>40</v>
      </c>
      <c r="O14" s="7">
        <v>42</v>
      </c>
      <c r="P14" s="4" t="s">
        <v>5</v>
      </c>
      <c r="Q14" s="8">
        <f>(O14*M15)/O15</f>
        <v>8.2105263157894743</v>
      </c>
      <c r="R14" s="8">
        <f>(O14*N15)/O15</f>
        <v>33.789473684210527</v>
      </c>
      <c r="S14" s="4" t="s">
        <v>5</v>
      </c>
      <c r="T14" s="8">
        <f>(M14-Q14)^2/Q14</f>
        <v>4.6977058029689616</v>
      </c>
      <c r="U14" s="8">
        <f>(N14-R14)^2/R14</f>
        <v>1.1414986063289059</v>
      </c>
    </row>
    <row r="15" spans="1:21" ht="40.049999999999997" customHeight="1" x14ac:dyDescent="0.3">
      <c r="A15" s="4" t="s">
        <v>9</v>
      </c>
      <c r="B15" s="7">
        <f>SUM(B13:B14)</f>
        <v>19</v>
      </c>
      <c r="C15" s="7">
        <f t="shared" si="2"/>
        <v>42</v>
      </c>
      <c r="D15" s="7">
        <f>SUM(D13:D14)</f>
        <v>61</v>
      </c>
      <c r="H15" s="15" t="s">
        <v>10</v>
      </c>
      <c r="I15" s="15"/>
      <c r="J15" s="10"/>
      <c r="L15" s="4" t="s">
        <v>9</v>
      </c>
      <c r="M15" s="7">
        <f>SUM(M13:M14)</f>
        <v>26</v>
      </c>
      <c r="N15" s="7">
        <f t="shared" si="3"/>
        <v>107</v>
      </c>
      <c r="O15" s="7">
        <f>SUM(O13:O14)</f>
        <v>133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1.3762758544713432</v>
      </c>
      <c r="S16" s="7" t="s">
        <v>11</v>
      </c>
      <c r="T16" s="8">
        <f>SUM(T13:U14)</f>
        <v>8.5342218289738057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0.24073652474565471</v>
      </c>
      <c r="J18" s="9">
        <f>_xlfn.CHISQ.TEST(B13:C14,F13:G14)</f>
        <v>0.24073652474565471</v>
      </c>
      <c r="S18" s="7" t="s">
        <v>13</v>
      </c>
      <c r="T18" s="18">
        <f>_xlfn.CHISQ.DIST.RT(T16,T17)</f>
        <v>3.4853030923926256E-3</v>
      </c>
      <c r="U18" s="9">
        <f>_xlfn.CHISQ.TEST(M13:N14,Q13:R14)</f>
        <v>3.4853030923926256E-3</v>
      </c>
    </row>
    <row r="19" spans="1:21" ht="40.049999999999997" customHeight="1" x14ac:dyDescent="0.3">
      <c r="A19" s="14" t="s">
        <v>30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1</v>
      </c>
      <c r="C22" s="7">
        <f t="shared" ref="C22:C24" si="4">D22-B22</f>
        <v>34</v>
      </c>
      <c r="D22" s="7">
        <v>35</v>
      </c>
      <c r="E22" s="5" t="s">
        <v>0</v>
      </c>
      <c r="F22" s="8">
        <f>(D22*B24)/D24</f>
        <v>0.57377049180327866</v>
      </c>
      <c r="G22" s="8">
        <f>(D22*C24)/D24</f>
        <v>34.42622950819672</v>
      </c>
      <c r="H22" s="5" t="s">
        <v>0</v>
      </c>
      <c r="I22" s="8">
        <f>(B22-F22)^2/F22</f>
        <v>0.3166276346604216</v>
      </c>
      <c r="J22" s="8">
        <f>(C22-G22)^2/G22</f>
        <v>5.2771272443403157E-3</v>
      </c>
      <c r="L22" s="4" t="s">
        <v>4</v>
      </c>
      <c r="M22" s="7">
        <v>5</v>
      </c>
      <c r="N22" s="7">
        <f t="shared" ref="N22:N24" si="5">O22-M22</f>
        <v>86</v>
      </c>
      <c r="O22" s="7">
        <v>91</v>
      </c>
      <c r="P22" s="4" t="s">
        <v>4</v>
      </c>
      <c r="Q22" s="8">
        <f>(O22*M24)/O24</f>
        <v>3.4210526315789473</v>
      </c>
      <c r="R22" s="8">
        <f>(O22*N24)/O24</f>
        <v>87.578947368421055</v>
      </c>
      <c r="S22" s="4" t="s">
        <v>4</v>
      </c>
      <c r="T22" s="8">
        <f>(M22-Q22)^2/Q22</f>
        <v>0.72874493927125517</v>
      </c>
      <c r="U22" s="8">
        <f>(N22-R22)^2/R22</f>
        <v>2.8466599190283482E-2</v>
      </c>
    </row>
    <row r="23" spans="1:21" ht="40.049999999999997" customHeight="1" x14ac:dyDescent="0.3">
      <c r="A23" s="4" t="s">
        <v>1</v>
      </c>
      <c r="B23" s="7">
        <v>0</v>
      </c>
      <c r="C23" s="7">
        <f t="shared" si="4"/>
        <v>26</v>
      </c>
      <c r="D23" s="7">
        <v>26</v>
      </c>
      <c r="E23" s="5" t="s">
        <v>1</v>
      </c>
      <c r="F23" s="8">
        <f>(D23*B24)/D24</f>
        <v>0.42622950819672129</v>
      </c>
      <c r="G23" s="8">
        <f>(D23*C24)/D24</f>
        <v>25.57377049180328</v>
      </c>
      <c r="H23" s="5" t="s">
        <v>1</v>
      </c>
      <c r="I23" s="8">
        <f>(B23-F23)^2/F23</f>
        <v>0.42622950819672129</v>
      </c>
      <c r="J23" s="8">
        <f>(C23-G23)^2/G23</f>
        <v>7.1038251366119633E-3</v>
      </c>
      <c r="L23" s="4" t="s">
        <v>5</v>
      </c>
      <c r="M23" s="7">
        <v>0</v>
      </c>
      <c r="N23" s="7">
        <f t="shared" si="5"/>
        <v>42</v>
      </c>
      <c r="O23" s="7">
        <v>42</v>
      </c>
      <c r="P23" s="4" t="s">
        <v>5</v>
      </c>
      <c r="Q23" s="8">
        <f>(O23*M24)/O24</f>
        <v>1.5789473684210527</v>
      </c>
      <c r="R23" s="8">
        <f>(O23*N24)/O24</f>
        <v>40.421052631578945</v>
      </c>
      <c r="S23" s="4" t="s">
        <v>5</v>
      </c>
      <c r="T23" s="8">
        <f>(M23-Q23)^2/Q23</f>
        <v>1.5789473684210527</v>
      </c>
      <c r="U23" s="8">
        <f>(N23-R23)^2/R23</f>
        <v>6.1677631578947553E-2</v>
      </c>
    </row>
    <row r="24" spans="1:21" ht="40.049999999999997" customHeight="1" x14ac:dyDescent="0.3">
      <c r="A24" s="4" t="s">
        <v>9</v>
      </c>
      <c r="B24" s="7">
        <f>SUM(B22:B23)</f>
        <v>1</v>
      </c>
      <c r="C24" s="7">
        <f t="shared" si="4"/>
        <v>60</v>
      </c>
      <c r="D24" s="7">
        <f>SUM(D22:D23)</f>
        <v>61</v>
      </c>
      <c r="H24" s="15" t="s">
        <v>10</v>
      </c>
      <c r="I24" s="15"/>
      <c r="J24" s="10"/>
      <c r="L24" s="4" t="s">
        <v>9</v>
      </c>
      <c r="M24" s="7">
        <f>SUM(M22:M23)</f>
        <v>5</v>
      </c>
      <c r="N24" s="7">
        <f t="shared" si="5"/>
        <v>128</v>
      </c>
      <c r="O24" s="7">
        <f>SUM(O22:O23)</f>
        <v>133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0.75523809523809526</v>
      </c>
      <c r="S25" s="7" t="s">
        <v>11</v>
      </c>
      <c r="T25" s="8">
        <f>SUM(T22:U23)</f>
        <v>2.3978365384615388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0.38482286929121506</v>
      </c>
      <c r="J27" s="9">
        <f>_xlfn.CHISQ.TEST(B22:C23,F22:G23)</f>
        <v>0.38482286929121506</v>
      </c>
      <c r="S27" s="7" t="s">
        <v>13</v>
      </c>
      <c r="T27" s="8">
        <f>_xlfn.CHISQ.DIST.RT(T25,T26)</f>
        <v>0.12150318221342053</v>
      </c>
      <c r="U27" s="9">
        <f>_xlfn.CHISQ.TEST(M22:N23,Q22:R23)</f>
        <v>0.12150318221342053</v>
      </c>
    </row>
    <row r="28" spans="1:21" ht="40.049999999999997" customHeight="1" x14ac:dyDescent="0.3">
      <c r="A28" s="14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31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3</v>
      </c>
      <c r="C31" s="7">
        <f t="shared" ref="C31:C33" si="6">D31-B31</f>
        <v>32</v>
      </c>
      <c r="D31" s="7">
        <v>35</v>
      </c>
      <c r="E31" s="5" t="s">
        <v>0</v>
      </c>
      <c r="F31" s="8">
        <f>(D31*B33)/D33</f>
        <v>2.2950819672131146</v>
      </c>
      <c r="G31" s="8">
        <f>(D31*C33)/D33</f>
        <v>32.704918032786885</v>
      </c>
      <c r="H31" s="5" t="s">
        <v>0</v>
      </c>
      <c r="I31" s="8">
        <f>(B31-F31)^2/F31</f>
        <v>0.21651053864168626</v>
      </c>
      <c r="J31" s="8">
        <f>(C31-G31)^2/G31</f>
        <v>1.5193722009942895E-2</v>
      </c>
      <c r="L31" s="4" t="s">
        <v>4</v>
      </c>
      <c r="M31" s="7">
        <v>3</v>
      </c>
      <c r="N31" s="7">
        <f t="shared" ref="N31:N33" si="7">O31-M31</f>
        <v>88</v>
      </c>
      <c r="O31" s="7">
        <v>91</v>
      </c>
      <c r="P31" s="4" t="s">
        <v>4</v>
      </c>
      <c r="Q31" s="8">
        <f>(O31*M33)/O33</f>
        <v>2.736842105263158</v>
      </c>
      <c r="R31" s="8">
        <f>(O31*N33)/O33</f>
        <v>88.263157894736835</v>
      </c>
      <c r="S31" s="4" t="s">
        <v>4</v>
      </c>
      <c r="T31" s="8">
        <f>(M31-Q31)^2/Q31</f>
        <v>2.5303643724696342E-2</v>
      </c>
      <c r="U31" s="8">
        <f>(N31-R31)^2/R31</f>
        <v>7.8460910774248249E-4</v>
      </c>
    </row>
    <row r="32" spans="1:21" ht="40.049999999999997" customHeight="1" x14ac:dyDescent="0.3">
      <c r="A32" s="4" t="s">
        <v>1</v>
      </c>
      <c r="B32" s="7">
        <v>1</v>
      </c>
      <c r="C32" s="7">
        <f t="shared" si="6"/>
        <v>25</v>
      </c>
      <c r="D32" s="7">
        <v>26</v>
      </c>
      <c r="E32" s="5" t="s">
        <v>1</v>
      </c>
      <c r="F32" s="8">
        <f>(D32*B33)/D33</f>
        <v>1.7049180327868851</v>
      </c>
      <c r="G32" s="8">
        <f>(D32*C33)/D33</f>
        <v>24.295081967213115</v>
      </c>
      <c r="H32" s="5" t="s">
        <v>1</v>
      </c>
      <c r="I32" s="8">
        <f>(B32-F32)^2/F32</f>
        <v>0.2914564943253467</v>
      </c>
      <c r="J32" s="8">
        <f>(C32-G32)^2/G32</f>
        <v>2.0453087321076976E-2</v>
      </c>
      <c r="L32" s="4" t="s">
        <v>5</v>
      </c>
      <c r="M32" s="7">
        <v>1</v>
      </c>
      <c r="N32" s="7">
        <f t="shared" si="7"/>
        <v>41</v>
      </c>
      <c r="O32" s="7">
        <v>42</v>
      </c>
      <c r="P32" s="4" t="s">
        <v>5</v>
      </c>
      <c r="Q32" s="8">
        <f>(O32*M33)/O33</f>
        <v>1.263157894736842</v>
      </c>
      <c r="R32" s="8">
        <f>(O32*N33)/O33</f>
        <v>40.736842105263158</v>
      </c>
      <c r="S32" s="4" t="s">
        <v>5</v>
      </c>
      <c r="T32" s="8">
        <f>(M32-Q32)^2/Q32</f>
        <v>5.4824561403508748E-2</v>
      </c>
      <c r="U32" s="8">
        <f>(N32-R32)^2/R32</f>
        <v>1.6999864001088041E-3</v>
      </c>
    </row>
    <row r="33" spans="1:21" ht="40.049999999999997" customHeight="1" x14ac:dyDescent="0.3">
      <c r="A33" s="4" t="s">
        <v>9</v>
      </c>
      <c r="B33" s="7">
        <f>SUM(B31:B32)</f>
        <v>4</v>
      </c>
      <c r="C33" s="7">
        <f t="shared" si="6"/>
        <v>57</v>
      </c>
      <c r="D33" s="7">
        <f>SUM(D31:D32)</f>
        <v>61</v>
      </c>
      <c r="H33" s="15" t="s">
        <v>10</v>
      </c>
      <c r="I33" s="15"/>
      <c r="J33" s="10"/>
      <c r="L33" s="4" t="s">
        <v>9</v>
      </c>
      <c r="M33" s="7">
        <f>SUM(M31:M32)</f>
        <v>4</v>
      </c>
      <c r="N33" s="7">
        <f t="shared" si="7"/>
        <v>129</v>
      </c>
      <c r="O33" s="7">
        <f>SUM(O31:O32)</f>
        <v>133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0.54361384229805287</v>
      </c>
      <c r="S34" s="7" t="s">
        <v>11</v>
      </c>
      <c r="T34" s="8">
        <f>SUM(T31:U32)</f>
        <v>8.2612800636056374E-2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0.46093887989082166</v>
      </c>
      <c r="J36" s="9">
        <f>_xlfn.CHISQ.TEST(B31:C32,F31:G32)</f>
        <v>0.46093887989082166</v>
      </c>
      <c r="S36" s="7" t="s">
        <v>13</v>
      </c>
      <c r="T36" s="8">
        <f>_xlfn.CHISQ.DIST.RT(T34,T35)</f>
        <v>0.77378736066329701</v>
      </c>
      <c r="U36" s="9">
        <f>_xlfn.CHISQ.TEST(M31:N32,Q31:R32)</f>
        <v>0.77378736066329701</v>
      </c>
    </row>
    <row r="37" spans="1:21" ht="40.049999999999997" customHeight="1" x14ac:dyDescent="0.3">
      <c r="A37" s="14" t="s">
        <v>32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32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10</v>
      </c>
      <c r="C40" s="7">
        <f t="shared" ref="C40:C42" si="8">D40-B40</f>
        <v>25</v>
      </c>
      <c r="D40" s="7">
        <v>35</v>
      </c>
      <c r="E40" s="5" t="s">
        <v>0</v>
      </c>
      <c r="F40" s="8">
        <f>(D40*B42)/D42</f>
        <v>8.6065573770491799</v>
      </c>
      <c r="G40" s="8">
        <f>(D40*C42)/D42</f>
        <v>26.393442622950818</v>
      </c>
      <c r="H40" s="5" t="s">
        <v>0</v>
      </c>
      <c r="I40" s="8">
        <f>(B40-F40)^2/F40</f>
        <v>0.22560499609679954</v>
      </c>
      <c r="J40" s="8">
        <f>(C40-G40)^2/G40</f>
        <v>7.3566846553304005E-2</v>
      </c>
      <c r="L40" s="4" t="s">
        <v>4</v>
      </c>
      <c r="M40" s="7">
        <v>18</v>
      </c>
      <c r="N40" s="7">
        <f t="shared" ref="N40:N42" si="9">O40-M40</f>
        <v>73</v>
      </c>
      <c r="O40" s="7">
        <v>91</v>
      </c>
      <c r="P40" s="4" t="s">
        <v>4</v>
      </c>
      <c r="Q40" s="8">
        <f>(O40*M42)/O42</f>
        <v>13</v>
      </c>
      <c r="R40" s="8">
        <f>(O40*N42)/O42</f>
        <v>78</v>
      </c>
      <c r="S40" s="4" t="s">
        <v>4</v>
      </c>
      <c r="T40" s="8">
        <f>(M40-Q40)^2/Q40</f>
        <v>1.9230769230769231</v>
      </c>
      <c r="U40" s="8">
        <f>(N40-R40)^2/R40</f>
        <v>0.32051282051282054</v>
      </c>
    </row>
    <row r="41" spans="1:21" ht="40.049999999999997" customHeight="1" x14ac:dyDescent="0.3">
      <c r="A41" s="4" t="s">
        <v>1</v>
      </c>
      <c r="B41" s="7">
        <v>5</v>
      </c>
      <c r="C41" s="7">
        <f t="shared" si="8"/>
        <v>21</v>
      </c>
      <c r="D41" s="7">
        <v>26</v>
      </c>
      <c r="E41" s="5" t="s">
        <v>1</v>
      </c>
      <c r="F41" s="8">
        <f>(D41*B42)/D42</f>
        <v>6.3934426229508201</v>
      </c>
      <c r="G41" s="8">
        <f>(D41*C42)/D42</f>
        <v>19.606557377049182</v>
      </c>
      <c r="H41" s="5" t="s">
        <v>1</v>
      </c>
      <c r="I41" s="8">
        <f>(B41-F41)^2/F41</f>
        <v>0.30369903320723013</v>
      </c>
      <c r="J41" s="8">
        <f>(C41-G41)^2/G41</f>
        <v>9.9032293437139998E-2</v>
      </c>
      <c r="L41" s="4" t="s">
        <v>5</v>
      </c>
      <c r="M41" s="7">
        <v>1</v>
      </c>
      <c r="N41" s="7">
        <f t="shared" si="9"/>
        <v>41</v>
      </c>
      <c r="O41" s="7">
        <v>42</v>
      </c>
      <c r="P41" s="4" t="s">
        <v>5</v>
      </c>
      <c r="Q41" s="8">
        <f>(O41*M42)/O42</f>
        <v>6</v>
      </c>
      <c r="R41" s="8">
        <f>(O41*N42)/O42</f>
        <v>36</v>
      </c>
      <c r="S41" s="4" t="s">
        <v>5</v>
      </c>
      <c r="T41" s="8">
        <f>(M41-Q41)^2/Q41</f>
        <v>4.166666666666667</v>
      </c>
      <c r="U41" s="8">
        <f>(N41-R41)^2/R41</f>
        <v>0.69444444444444442</v>
      </c>
    </row>
    <row r="42" spans="1:21" ht="40.049999999999997" customHeight="1" x14ac:dyDescent="0.3">
      <c r="A42" s="4" t="s">
        <v>9</v>
      </c>
      <c r="B42" s="7">
        <f>SUM(B40:B41)</f>
        <v>15</v>
      </c>
      <c r="C42" s="7">
        <f t="shared" si="8"/>
        <v>46</v>
      </c>
      <c r="D42" s="7">
        <f>SUM(D40:D41)</f>
        <v>61</v>
      </c>
      <c r="H42" s="15" t="s">
        <v>10</v>
      </c>
      <c r="I42" s="15"/>
      <c r="J42" s="10"/>
      <c r="L42" s="4" t="s">
        <v>9</v>
      </c>
      <c r="M42" s="7">
        <f>SUM(M40:M41)</f>
        <v>19</v>
      </c>
      <c r="N42" s="7">
        <f t="shared" si="9"/>
        <v>114</v>
      </c>
      <c r="O42" s="7">
        <f>SUM(O40:O41)</f>
        <v>133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0.70190316929447372</v>
      </c>
      <c r="S43" s="7" t="s">
        <v>11</v>
      </c>
      <c r="T43" s="8">
        <f>SUM(T40:U41)</f>
        <v>7.1047008547008552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0.40214493979810045</v>
      </c>
      <c r="J45" s="9">
        <f>_xlfn.CHISQ.TEST(B40:C41,F40:G41)</f>
        <v>0.40214493979810045</v>
      </c>
      <c r="S45" s="7" t="s">
        <v>13</v>
      </c>
      <c r="T45" s="17">
        <f>_xlfn.CHISQ.DIST.RT(T43,T44)</f>
        <v>7.6882054698195774E-3</v>
      </c>
      <c r="U45" s="9">
        <f>_xlfn.CHISQ.TEST(M40:N41,Q40:R41)</f>
        <v>7.6882054698195774E-3</v>
      </c>
    </row>
    <row r="46" spans="1:21" ht="40.049999999999997" customHeight="1" x14ac:dyDescent="0.3">
      <c r="A46" s="14" t="s">
        <v>33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33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4</v>
      </c>
      <c r="C49" s="7">
        <f t="shared" ref="C49:C51" si="10">D49-B49</f>
        <v>31</v>
      </c>
      <c r="D49" s="7">
        <v>35</v>
      </c>
      <c r="E49" s="5" t="s">
        <v>0</v>
      </c>
      <c r="F49" s="8">
        <f>(D49*B51)/D51</f>
        <v>4.5901639344262293</v>
      </c>
      <c r="G49" s="8">
        <f>(D49*C51)/D51</f>
        <v>30.409836065573771</v>
      </c>
      <c r="H49" s="5" t="s">
        <v>0</v>
      </c>
      <c r="I49" s="8">
        <f>(B49-F49)^2/F49</f>
        <v>7.5878220140515165E-2</v>
      </c>
      <c r="J49" s="8">
        <f>(C49-G49)^2/G49</f>
        <v>1.1453316247624931E-2</v>
      </c>
      <c r="L49" s="4" t="s">
        <v>4</v>
      </c>
      <c r="M49" s="7">
        <v>10</v>
      </c>
      <c r="N49" s="7">
        <f t="shared" ref="N49:N51" si="11">O49-M49</f>
        <v>81</v>
      </c>
      <c r="O49" s="7">
        <v>91</v>
      </c>
      <c r="P49" s="4" t="s">
        <v>4</v>
      </c>
      <c r="Q49" s="8">
        <f>(O49*M51)/O51</f>
        <v>8.8947368421052637</v>
      </c>
      <c r="R49" s="8">
        <f>(O49*N51)/O51</f>
        <v>82.10526315789474</v>
      </c>
      <c r="S49" s="4" t="s">
        <v>4</v>
      </c>
      <c r="T49" s="8">
        <f>(M49-Q49)^2/Q49</f>
        <v>0.137340392401121</v>
      </c>
      <c r="U49" s="8">
        <f>(N49-R49)^2/R49</f>
        <v>1.4878542510121537E-2</v>
      </c>
    </row>
    <row r="50" spans="1:21" ht="40.049999999999997" customHeight="1" x14ac:dyDescent="0.3">
      <c r="A50" s="4" t="s">
        <v>1</v>
      </c>
      <c r="B50" s="7">
        <v>4</v>
      </c>
      <c r="C50" s="7">
        <f t="shared" si="10"/>
        <v>22</v>
      </c>
      <c r="D50" s="7">
        <v>26</v>
      </c>
      <c r="E50" s="5" t="s">
        <v>1</v>
      </c>
      <c r="F50" s="8">
        <f>(D50*B51)/D51</f>
        <v>3.4098360655737703</v>
      </c>
      <c r="G50" s="8">
        <f>(D50*C51)/D51</f>
        <v>22.590163934426229</v>
      </c>
      <c r="H50" s="5" t="s">
        <v>1</v>
      </c>
      <c r="I50" s="8">
        <f>(B50-F50)^2/F50</f>
        <v>0.10214375788146288</v>
      </c>
      <c r="J50" s="8">
        <f>(C50-G50)^2/G50</f>
        <v>1.5417925717956638E-2</v>
      </c>
      <c r="L50" s="4" t="s">
        <v>5</v>
      </c>
      <c r="M50" s="7">
        <v>3</v>
      </c>
      <c r="N50" s="7">
        <f t="shared" si="11"/>
        <v>39</v>
      </c>
      <c r="O50" s="7">
        <v>42</v>
      </c>
      <c r="P50" s="4" t="s">
        <v>5</v>
      </c>
      <c r="Q50" s="8">
        <f>(O50*M51)/O51</f>
        <v>4.1052631578947372</v>
      </c>
      <c r="R50" s="8">
        <f>(O50*N51)/O51</f>
        <v>37.89473684210526</v>
      </c>
      <c r="S50" s="4" t="s">
        <v>5</v>
      </c>
      <c r="T50" s="8">
        <f>(M50-Q50)^2/Q50</f>
        <v>0.29757085020242929</v>
      </c>
      <c r="U50" s="8">
        <f>(N50-R50)^2/R50</f>
        <v>3.2236842105263334E-2</v>
      </c>
    </row>
    <row r="51" spans="1:21" ht="40.049999999999997" customHeight="1" x14ac:dyDescent="0.3">
      <c r="A51" s="4" t="s">
        <v>9</v>
      </c>
      <c r="B51" s="7">
        <f>SUM(B49:B50)</f>
        <v>8</v>
      </c>
      <c r="C51" s="7">
        <f t="shared" si="10"/>
        <v>53</v>
      </c>
      <c r="D51" s="7">
        <f>SUM(D49:D50)</f>
        <v>61</v>
      </c>
      <c r="H51" s="15" t="s">
        <v>10</v>
      </c>
      <c r="I51" s="15"/>
      <c r="J51" s="10"/>
      <c r="L51" s="4" t="s">
        <v>9</v>
      </c>
      <c r="M51" s="7">
        <f>SUM(M49:M50)</f>
        <v>13</v>
      </c>
      <c r="N51" s="7">
        <f t="shared" si="11"/>
        <v>120</v>
      </c>
      <c r="O51" s="7">
        <f>SUM(O49:O50)</f>
        <v>133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0.2048932199875596</v>
      </c>
      <c r="S52" s="7" t="s">
        <v>11</v>
      </c>
      <c r="T52" s="8">
        <f>SUM(T49:U50)</f>
        <v>0.48202662721893519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0.65079983613280379</v>
      </c>
      <c r="J54" s="9">
        <f>_xlfn.CHISQ.TEST(B49:C50,F49:G50)</f>
        <v>0.65079983613280379</v>
      </c>
      <c r="S54" s="7" t="s">
        <v>13</v>
      </c>
      <c r="T54" s="8">
        <f>_xlfn.CHISQ.DIST.RT(T52,T53)</f>
        <v>0.48750576905042886</v>
      </c>
      <c r="U54" s="9">
        <f>_xlfn.CHISQ.TEST(M49:N50,Q49:R50)</f>
        <v>0.48750576905042886</v>
      </c>
    </row>
    <row r="55" spans="1:21" ht="40.049999999999997" customHeight="1" x14ac:dyDescent="0.3">
      <c r="A55" s="14" t="s">
        <v>34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34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1</v>
      </c>
      <c r="C58" s="7">
        <f t="shared" ref="C58:C60" si="12">D58-B58</f>
        <v>34</v>
      </c>
      <c r="D58" s="7">
        <v>35</v>
      </c>
      <c r="E58" s="5" t="s">
        <v>0</v>
      </c>
      <c r="F58" s="8">
        <f>(D58*B60)/D60</f>
        <v>1.721311475409836</v>
      </c>
      <c r="G58" s="8">
        <f>(D58*C60)/D60</f>
        <v>33.278688524590166</v>
      </c>
      <c r="H58" s="5" t="s">
        <v>0</v>
      </c>
      <c r="I58" s="8">
        <f>(B58-F58)^2/F58</f>
        <v>0.30226385636221698</v>
      </c>
      <c r="J58" s="8">
        <f>(C58-G58)^2/G58</f>
        <v>1.5634337398045626E-2</v>
      </c>
      <c r="L58" s="4" t="s">
        <v>4</v>
      </c>
      <c r="M58" s="7">
        <v>1</v>
      </c>
      <c r="N58" s="7">
        <f t="shared" ref="N58:N60" si="13">O58-M58</f>
        <v>90</v>
      </c>
      <c r="O58" s="7">
        <v>91</v>
      </c>
      <c r="P58" s="4" t="s">
        <v>4</v>
      </c>
      <c r="Q58" s="8">
        <f>(O58*M60)/O60</f>
        <v>2.0526315789473686</v>
      </c>
      <c r="R58" s="8">
        <f>(O58*N60)/O60</f>
        <v>88.94736842105263</v>
      </c>
      <c r="S58" s="4" t="s">
        <v>4</v>
      </c>
      <c r="T58" s="8">
        <f>(M58-Q58)^2/Q58</f>
        <v>0.5398110661268557</v>
      </c>
      <c r="U58" s="8">
        <f>(N58-R58)^2/R58</f>
        <v>1.2457178449081318E-2</v>
      </c>
    </row>
    <row r="59" spans="1:21" ht="40.049999999999997" customHeight="1" x14ac:dyDescent="0.3">
      <c r="A59" s="4" t="s">
        <v>1</v>
      </c>
      <c r="B59" s="7">
        <v>2</v>
      </c>
      <c r="C59" s="7">
        <f t="shared" si="12"/>
        <v>24</v>
      </c>
      <c r="D59" s="7">
        <v>26</v>
      </c>
      <c r="E59" s="5" t="s">
        <v>1</v>
      </c>
      <c r="F59" s="8">
        <f>(D59*B60)/D60</f>
        <v>1.278688524590164</v>
      </c>
      <c r="G59" s="8">
        <f>(D59*C60)/D60</f>
        <v>24.721311475409838</v>
      </c>
      <c r="H59" s="5" t="s">
        <v>1</v>
      </c>
      <c r="I59" s="8">
        <f>(B59-F59)^2/F59</f>
        <v>0.40689365279529199</v>
      </c>
      <c r="J59" s="8">
        <f>(C59-G59)^2/G59</f>
        <v>2.104622342044624E-2</v>
      </c>
      <c r="L59" s="4" t="s">
        <v>5</v>
      </c>
      <c r="M59" s="7">
        <v>2</v>
      </c>
      <c r="N59" s="7">
        <f t="shared" si="13"/>
        <v>40</v>
      </c>
      <c r="O59" s="7">
        <v>42</v>
      </c>
      <c r="P59" s="4" t="s">
        <v>5</v>
      </c>
      <c r="Q59" s="8">
        <f>(O59*M60)/O60</f>
        <v>0.94736842105263153</v>
      </c>
      <c r="R59" s="8">
        <f>(O59*N60)/O60</f>
        <v>41.05263157894737</v>
      </c>
      <c r="S59" s="4" t="s">
        <v>5</v>
      </c>
      <c r="T59" s="8">
        <f>(M59-Q59)^2/Q59</f>
        <v>1.1695906432748542</v>
      </c>
      <c r="U59" s="8">
        <f>(N59-R59)^2/R59</f>
        <v>2.6990553306342858E-2</v>
      </c>
    </row>
    <row r="60" spans="1:21" ht="40.049999999999997" customHeight="1" x14ac:dyDescent="0.3">
      <c r="A60" s="4" t="s">
        <v>9</v>
      </c>
      <c r="B60" s="7">
        <f>SUM(B58:B59)</f>
        <v>3</v>
      </c>
      <c r="C60" s="7">
        <f t="shared" si="12"/>
        <v>58</v>
      </c>
      <c r="D60" s="7">
        <f>SUM(D58:D59)</f>
        <v>61</v>
      </c>
      <c r="H60" s="15" t="s">
        <v>10</v>
      </c>
      <c r="I60" s="15"/>
      <c r="J60" s="10"/>
      <c r="L60" s="4" t="s">
        <v>9</v>
      </c>
      <c r="M60" s="7">
        <f>SUM(M58:M59)</f>
        <v>3</v>
      </c>
      <c r="N60" s="7">
        <f t="shared" si="13"/>
        <v>130</v>
      </c>
      <c r="O60" s="7">
        <f>SUM(O58:O59)</f>
        <v>133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0.74583806997600088</v>
      </c>
      <c r="S61" s="7" t="s">
        <v>11</v>
      </c>
      <c r="T61" s="8">
        <f>SUM(T58:U59)</f>
        <v>1.748849441157134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0.38779713004031824</v>
      </c>
      <c r="J63" s="9">
        <f>_xlfn.CHISQ.TEST(B58:C59,F58:G59)</f>
        <v>0.38779713004031824</v>
      </c>
      <c r="S63" s="7" t="s">
        <v>13</v>
      </c>
      <c r="T63" s="8">
        <f>_xlfn.CHISQ.DIST.RT(T61,T62)</f>
        <v>0.1860214390320955</v>
      </c>
      <c r="U63" s="9">
        <f>_xlfn.CHISQ.TEST(M58:N59,Q58:R59)</f>
        <v>0.1860214390320955</v>
      </c>
    </row>
    <row r="64" spans="1:21" ht="40.049999999999997" customHeight="1" x14ac:dyDescent="0.3">
      <c r="A64" s="14" t="s">
        <v>35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35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5</v>
      </c>
      <c r="C67" s="7">
        <f t="shared" ref="C67:C69" si="14">D67-B67</f>
        <v>30</v>
      </c>
      <c r="D67" s="7">
        <v>35</v>
      </c>
      <c r="E67" s="5" t="s">
        <v>0</v>
      </c>
      <c r="F67" s="8">
        <f>(D67*B69)/D69</f>
        <v>5.1639344262295079</v>
      </c>
      <c r="G67" s="8">
        <f>(D67*C69)/D69</f>
        <v>29.83606557377049</v>
      </c>
      <c r="H67" s="5" t="s">
        <v>0</v>
      </c>
      <c r="I67" s="8">
        <f>(B67-F67)^2/F67</f>
        <v>5.2042674993494501E-3</v>
      </c>
      <c r="J67" s="8">
        <f>(C67-G67)^2/G67</f>
        <v>9.0073860565665514E-4</v>
      </c>
      <c r="L67" s="4" t="s">
        <v>4</v>
      </c>
      <c r="M67" s="7">
        <v>8</v>
      </c>
      <c r="N67" s="7">
        <f t="shared" ref="N67:N69" si="15">O67-M67</f>
        <v>83</v>
      </c>
      <c r="O67" s="7">
        <v>91</v>
      </c>
      <c r="P67" s="4" t="s">
        <v>4</v>
      </c>
      <c r="Q67" s="8">
        <f>(O67*M69)/O69</f>
        <v>7.5263157894736841</v>
      </c>
      <c r="R67" s="8">
        <f>(O67*N69)/O69</f>
        <v>83.473684210526315</v>
      </c>
      <c r="S67" s="4" t="s">
        <v>4</v>
      </c>
      <c r="T67" s="8">
        <f>(M67-Q67)^2/Q67</f>
        <v>2.9812292970187726E-2</v>
      </c>
      <c r="U67" s="8">
        <f>(N67-R67)^2/R67</f>
        <v>2.6879936284595388E-3</v>
      </c>
    </row>
    <row r="68" spans="1:21" ht="40.049999999999997" customHeight="1" x14ac:dyDescent="0.3">
      <c r="A68" s="4" t="s">
        <v>1</v>
      </c>
      <c r="B68" s="7">
        <v>4</v>
      </c>
      <c r="C68" s="7">
        <f t="shared" si="14"/>
        <v>22</v>
      </c>
      <c r="D68" s="7">
        <v>26</v>
      </c>
      <c r="E68" s="5" t="s">
        <v>1</v>
      </c>
      <c r="F68" s="8">
        <f>(D68*B69)/D69</f>
        <v>3.8360655737704916</v>
      </c>
      <c r="G68" s="8">
        <f>(D68*C69)/D69</f>
        <v>22.16393442622951</v>
      </c>
      <c r="H68" s="5" t="s">
        <v>1</v>
      </c>
      <c r="I68" s="8">
        <f>(B68-F68)^2/F68</f>
        <v>7.0057447106627591E-3</v>
      </c>
      <c r="J68" s="8">
        <f>(C68-G68)^2/G68</f>
        <v>1.2125327383839587E-3</v>
      </c>
      <c r="L68" s="4" t="s">
        <v>5</v>
      </c>
      <c r="M68" s="7">
        <v>3</v>
      </c>
      <c r="N68" s="7">
        <f t="shared" si="15"/>
        <v>39</v>
      </c>
      <c r="O68" s="7">
        <v>42</v>
      </c>
      <c r="P68" s="4" t="s">
        <v>5</v>
      </c>
      <c r="Q68" s="8">
        <f>(O68*M69)/O69</f>
        <v>3.4736842105263159</v>
      </c>
      <c r="R68" s="8">
        <f>(O68*N69)/O69</f>
        <v>38.526315789473685</v>
      </c>
      <c r="S68" s="4" t="s">
        <v>5</v>
      </c>
      <c r="T68" s="8">
        <f>(M68-Q68)^2/Q68</f>
        <v>6.459330143540673E-2</v>
      </c>
      <c r="U68" s="8">
        <f>(N68-R68)^2/R68</f>
        <v>5.8239861949956678E-3</v>
      </c>
    </row>
    <row r="69" spans="1:21" ht="40.049999999999997" customHeight="1" x14ac:dyDescent="0.3">
      <c r="A69" s="4" t="s">
        <v>9</v>
      </c>
      <c r="B69" s="7">
        <f>SUM(B67:B68)</f>
        <v>9</v>
      </c>
      <c r="C69" s="7">
        <f t="shared" si="14"/>
        <v>52</v>
      </c>
      <c r="D69" s="7">
        <f>SUM(D67:D68)</f>
        <v>61</v>
      </c>
      <c r="H69" s="15" t="s">
        <v>10</v>
      </c>
      <c r="I69" s="15"/>
      <c r="J69" s="10"/>
      <c r="L69" s="4" t="s">
        <v>9</v>
      </c>
      <c r="M69" s="7">
        <f>SUM(M67:M68)</f>
        <v>11</v>
      </c>
      <c r="N69" s="7">
        <f t="shared" si="15"/>
        <v>122</v>
      </c>
      <c r="O69" s="7">
        <f>SUM(O67:O68)</f>
        <v>133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1.4323283554052822E-2</v>
      </c>
      <c r="S70" s="7" t="s">
        <v>11</v>
      </c>
      <c r="T70" s="8">
        <f>SUM(T67:U68)</f>
        <v>0.10291757422904965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0.90473670653010685</v>
      </c>
      <c r="J72" s="9">
        <f>_xlfn.CHISQ.TEST(B67:C68,F67:G68)</f>
        <v>0.90473670653010685</v>
      </c>
      <c r="S72" s="7" t="s">
        <v>13</v>
      </c>
      <c r="T72" s="8">
        <f>_xlfn.CHISQ.DIST.RT(T70,T71)</f>
        <v>0.74835613109264654</v>
      </c>
      <c r="U72" s="9">
        <f>_xlfn.CHISQ.TEST(M67:N68,Q67:R68)</f>
        <v>0.74835613109264654</v>
      </c>
    </row>
    <row r="73" spans="1:21" ht="40.049999999999997" customHeight="1" x14ac:dyDescent="0.3">
      <c r="A73" s="14" t="s">
        <v>36</v>
      </c>
      <c r="B73" s="14"/>
      <c r="C73" s="14"/>
      <c r="D73" s="14"/>
      <c r="E73" s="14"/>
      <c r="F73" s="14"/>
      <c r="G73" s="14"/>
      <c r="H73" s="14"/>
      <c r="I73" s="14"/>
      <c r="J73" s="14"/>
      <c r="L73" s="14" t="s">
        <v>36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40.049999999999997" customHeight="1" x14ac:dyDescent="0.3">
      <c r="A74" s="15" t="s">
        <v>6</v>
      </c>
      <c r="B74" s="15"/>
      <c r="C74" s="15"/>
      <c r="D74" s="15"/>
      <c r="E74" s="15" t="s">
        <v>7</v>
      </c>
      <c r="F74" s="15"/>
      <c r="G74" s="15"/>
      <c r="H74" s="15" t="s">
        <v>8</v>
      </c>
      <c r="I74" s="15"/>
      <c r="J74" s="15"/>
      <c r="L74" s="15" t="s">
        <v>6</v>
      </c>
      <c r="M74" s="15"/>
      <c r="N74" s="15"/>
      <c r="O74" s="15"/>
      <c r="P74" s="15" t="s">
        <v>7</v>
      </c>
      <c r="Q74" s="15"/>
      <c r="R74" s="15"/>
      <c r="S74" s="15" t="s">
        <v>8</v>
      </c>
      <c r="T74" s="15"/>
      <c r="U74" s="15"/>
    </row>
    <row r="75" spans="1:21" ht="40.049999999999997" customHeight="1" x14ac:dyDescent="0.3">
      <c r="A75" s="3"/>
      <c r="B75" s="4" t="s">
        <v>27</v>
      </c>
      <c r="C75" s="5" t="s">
        <v>28</v>
      </c>
      <c r="D75" s="5" t="s">
        <v>9</v>
      </c>
      <c r="E75" s="6"/>
      <c r="F75" s="4" t="s">
        <v>27</v>
      </c>
      <c r="G75" s="5" t="s">
        <v>28</v>
      </c>
      <c r="H75" s="6"/>
      <c r="I75" s="4" t="s">
        <v>27</v>
      </c>
      <c r="J75" s="5" t="s">
        <v>28</v>
      </c>
      <c r="L75" s="3"/>
      <c r="M75" s="4" t="s">
        <v>27</v>
      </c>
      <c r="N75" s="5" t="s">
        <v>28</v>
      </c>
      <c r="O75" s="5" t="s">
        <v>9</v>
      </c>
      <c r="P75" s="6"/>
      <c r="Q75" s="4" t="s">
        <v>27</v>
      </c>
      <c r="R75" s="5" t="s">
        <v>28</v>
      </c>
      <c r="S75" s="6"/>
      <c r="T75" s="4" t="s">
        <v>27</v>
      </c>
      <c r="U75" s="5" t="s">
        <v>28</v>
      </c>
    </row>
    <row r="76" spans="1:21" ht="40.049999999999997" customHeight="1" x14ac:dyDescent="0.3">
      <c r="A76" s="4" t="s">
        <v>0</v>
      </c>
      <c r="B76" s="7">
        <v>4</v>
      </c>
      <c r="C76" s="7">
        <f>D76-B76</f>
        <v>31</v>
      </c>
      <c r="D76" s="7">
        <v>35</v>
      </c>
      <c r="E76" s="5" t="s">
        <v>0</v>
      </c>
      <c r="F76" s="8">
        <f>(D76*B78)/D78</f>
        <v>4.5901639344262293</v>
      </c>
      <c r="G76" s="8">
        <f>(D76*C78)/D78</f>
        <v>30.409836065573771</v>
      </c>
      <c r="H76" s="5" t="s">
        <v>0</v>
      </c>
      <c r="I76" s="8">
        <f>(B76-F76)^2/F76</f>
        <v>7.5878220140515165E-2</v>
      </c>
      <c r="J76" s="8">
        <f>(C76-G76)^2/G76</f>
        <v>1.1453316247624931E-2</v>
      </c>
      <c r="L76" s="4" t="s">
        <v>4</v>
      </c>
      <c r="M76" s="7">
        <v>7</v>
      </c>
      <c r="N76" s="7">
        <f>O76-M76</f>
        <v>84</v>
      </c>
      <c r="O76" s="7">
        <v>91</v>
      </c>
      <c r="P76" s="4" t="s">
        <v>4</v>
      </c>
      <c r="Q76" s="8">
        <f>(O76*M78)/O78</f>
        <v>5.4736842105263159</v>
      </c>
      <c r="R76" s="8">
        <f>(O76*N78)/O78</f>
        <v>85.526315789473685</v>
      </c>
      <c r="S76" s="4" t="s">
        <v>4</v>
      </c>
      <c r="T76" s="8">
        <f>(M76-Q76)^2/Q76</f>
        <v>0.42560728744939264</v>
      </c>
      <c r="U76" s="8">
        <f>(N76-R76)^2/R76</f>
        <v>2.7238866396761163E-2</v>
      </c>
    </row>
    <row r="77" spans="1:21" ht="40.049999999999997" customHeight="1" x14ac:dyDescent="0.3">
      <c r="A77" s="4" t="s">
        <v>1</v>
      </c>
      <c r="B77" s="7">
        <v>4</v>
      </c>
      <c r="C77" s="7">
        <f t="shared" ref="C77:C78" si="16">D77-B77</f>
        <v>22</v>
      </c>
      <c r="D77" s="7">
        <v>26</v>
      </c>
      <c r="E77" s="5" t="s">
        <v>1</v>
      </c>
      <c r="F77" s="8">
        <f>(D77*B78)/D78</f>
        <v>3.4098360655737703</v>
      </c>
      <c r="G77" s="8">
        <f>(D77*C78)/D78</f>
        <v>22.590163934426229</v>
      </c>
      <c r="H77" s="5" t="s">
        <v>1</v>
      </c>
      <c r="I77" s="8">
        <f>(B77-F77)^2/F77</f>
        <v>0.10214375788146288</v>
      </c>
      <c r="J77" s="8">
        <f>(C77-G77)^2/G77</f>
        <v>1.5417925717956638E-2</v>
      </c>
      <c r="L77" s="4" t="s">
        <v>5</v>
      </c>
      <c r="M77" s="7">
        <v>1</v>
      </c>
      <c r="N77" s="7">
        <f t="shared" ref="N77:N78" si="17">O77-M77</f>
        <v>41</v>
      </c>
      <c r="O77" s="7">
        <v>42</v>
      </c>
      <c r="P77" s="4" t="s">
        <v>5</v>
      </c>
      <c r="Q77" s="8">
        <f>(O77*M78)/O78</f>
        <v>2.5263157894736841</v>
      </c>
      <c r="R77" s="8">
        <f>(O77*N78)/O78</f>
        <v>39.473684210526315</v>
      </c>
      <c r="S77" s="4" t="s">
        <v>5</v>
      </c>
      <c r="T77" s="8">
        <f>(M77-Q77)^2/Q77</f>
        <v>0.92214912280701744</v>
      </c>
      <c r="U77" s="8">
        <f>(N77-R77)^2/R77</f>
        <v>5.9017543859649184E-2</v>
      </c>
    </row>
    <row r="78" spans="1:21" ht="40.049999999999997" customHeight="1" x14ac:dyDescent="0.3">
      <c r="A78" s="4" t="s">
        <v>9</v>
      </c>
      <c r="B78" s="7">
        <f>SUM(B76:B77)</f>
        <v>8</v>
      </c>
      <c r="C78" s="7">
        <f t="shared" si="16"/>
        <v>53</v>
      </c>
      <c r="D78" s="7">
        <f>SUM(D76:D77)</f>
        <v>61</v>
      </c>
      <c r="H78" s="15" t="s">
        <v>10</v>
      </c>
      <c r="I78" s="15"/>
      <c r="J78" s="10"/>
      <c r="L78" s="4" t="s">
        <v>9</v>
      </c>
      <c r="M78" s="7">
        <f>SUM(M76:M77)</f>
        <v>8</v>
      </c>
      <c r="N78" s="7">
        <f t="shared" si="17"/>
        <v>125</v>
      </c>
      <c r="O78" s="7">
        <f>SUM(O76:O77)</f>
        <v>133</v>
      </c>
      <c r="S78" s="15" t="s">
        <v>10</v>
      </c>
      <c r="T78" s="15"/>
      <c r="U78" s="10"/>
    </row>
    <row r="79" spans="1:21" ht="40.049999999999997" customHeight="1" x14ac:dyDescent="0.3">
      <c r="H79" s="7" t="s">
        <v>11</v>
      </c>
      <c r="I79" s="8">
        <f>SUM(I76:J77)</f>
        <v>0.2048932199875596</v>
      </c>
      <c r="S79" s="7" t="s">
        <v>11</v>
      </c>
      <c r="T79" s="8">
        <f>SUM(T76:U77)</f>
        <v>1.4340128205128204</v>
      </c>
    </row>
    <row r="80" spans="1:21" ht="40.049999999999997" customHeight="1" x14ac:dyDescent="0.3">
      <c r="H80" s="7" t="s">
        <v>12</v>
      </c>
      <c r="I80" s="7">
        <f>(2-1)*(2-1)</f>
        <v>1</v>
      </c>
      <c r="S80" s="7" t="s">
        <v>12</v>
      </c>
      <c r="T80" s="7">
        <f>(2-1)*(2-1)</f>
        <v>1</v>
      </c>
    </row>
    <row r="81" spans="8:21" ht="40.049999999999997" customHeight="1" x14ac:dyDescent="0.3">
      <c r="H81" s="7" t="s">
        <v>13</v>
      </c>
      <c r="I81" s="8">
        <f>_xlfn.CHISQ.DIST.RT(I79,I80)</f>
        <v>0.65079983613280379</v>
      </c>
      <c r="J81" s="9">
        <f>_xlfn.CHISQ.TEST(B76:C77,F76:G77)</f>
        <v>0.65079983613280379</v>
      </c>
      <c r="S81" s="7" t="s">
        <v>13</v>
      </c>
      <c r="T81" s="8">
        <f>_xlfn.CHISQ.DIST.RT(T79,T80)</f>
        <v>0.23111065889130736</v>
      </c>
      <c r="U81" s="9">
        <f>_xlfn.CHISQ.TEST(M76:N77,Q76:R77)</f>
        <v>0.23111065889130736</v>
      </c>
    </row>
  </sheetData>
  <mergeCells count="90">
    <mergeCell ref="H78:I78"/>
    <mergeCell ref="S78:T78"/>
    <mergeCell ref="H69:I69"/>
    <mergeCell ref="S69:T69"/>
    <mergeCell ref="A73:J73"/>
    <mergeCell ref="L73:U73"/>
    <mergeCell ref="A74:D74"/>
    <mergeCell ref="E74:G74"/>
    <mergeCell ref="H74:J74"/>
    <mergeCell ref="L74:O74"/>
    <mergeCell ref="P74:R74"/>
    <mergeCell ref="S74:U74"/>
    <mergeCell ref="H60:I60"/>
    <mergeCell ref="S60:T60"/>
    <mergeCell ref="A64:J64"/>
    <mergeCell ref="L64:U64"/>
    <mergeCell ref="A65:D65"/>
    <mergeCell ref="E65:G65"/>
    <mergeCell ref="H65:J65"/>
    <mergeCell ref="L65:O65"/>
    <mergeCell ref="P65:R65"/>
    <mergeCell ref="S65:U65"/>
    <mergeCell ref="H51:I51"/>
    <mergeCell ref="S51:T51"/>
    <mergeCell ref="A55:J55"/>
    <mergeCell ref="L55:U55"/>
    <mergeCell ref="A56:D56"/>
    <mergeCell ref="E56:G56"/>
    <mergeCell ref="H56:J56"/>
    <mergeCell ref="L56:O56"/>
    <mergeCell ref="P56:R56"/>
    <mergeCell ref="S56:U56"/>
    <mergeCell ref="H42:I42"/>
    <mergeCell ref="S42:T42"/>
    <mergeCell ref="A46:J46"/>
    <mergeCell ref="L46:U46"/>
    <mergeCell ref="A47:D47"/>
    <mergeCell ref="E47:G47"/>
    <mergeCell ref="H47:J47"/>
    <mergeCell ref="L47:O47"/>
    <mergeCell ref="P47:R47"/>
    <mergeCell ref="S47:U47"/>
    <mergeCell ref="H33:I33"/>
    <mergeCell ref="S33:T33"/>
    <mergeCell ref="A37:J37"/>
    <mergeCell ref="L37:U37"/>
    <mergeCell ref="A38:D38"/>
    <mergeCell ref="E38:G38"/>
    <mergeCell ref="H38:J38"/>
    <mergeCell ref="L38:O38"/>
    <mergeCell ref="P38:R38"/>
    <mergeCell ref="S38:U38"/>
    <mergeCell ref="H24:I24"/>
    <mergeCell ref="S24:T24"/>
    <mergeCell ref="A28:J28"/>
    <mergeCell ref="L28:U28"/>
    <mergeCell ref="A29:D29"/>
    <mergeCell ref="E29:G29"/>
    <mergeCell ref="H29:J29"/>
    <mergeCell ref="L29:O29"/>
    <mergeCell ref="P29:R29"/>
    <mergeCell ref="S29:U29"/>
    <mergeCell ref="H15:I15"/>
    <mergeCell ref="S15:T15"/>
    <mergeCell ref="A19:J19"/>
    <mergeCell ref="L19:U19"/>
    <mergeCell ref="A20:D20"/>
    <mergeCell ref="E20:G20"/>
    <mergeCell ref="H20:J20"/>
    <mergeCell ref="L20:O20"/>
    <mergeCell ref="P20:R20"/>
    <mergeCell ref="S20:U20"/>
    <mergeCell ref="H6:I6"/>
    <mergeCell ref="S6:T6"/>
    <mergeCell ref="A10:J10"/>
    <mergeCell ref="L10:U10"/>
    <mergeCell ref="A11:D11"/>
    <mergeCell ref="E11:G11"/>
    <mergeCell ref="H11:J11"/>
    <mergeCell ref="L11:O11"/>
    <mergeCell ref="P11:R11"/>
    <mergeCell ref="S11:U11"/>
    <mergeCell ref="A1:J1"/>
    <mergeCell ref="L1:U1"/>
    <mergeCell ref="A2:D2"/>
    <mergeCell ref="E2:G2"/>
    <mergeCell ref="H2:J2"/>
    <mergeCell ref="L2:O2"/>
    <mergeCell ref="P2:R2"/>
    <mergeCell ref="S2:U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DF3C5-DEAE-4226-84BF-262D3DFC27B4}">
  <dimension ref="A1:U81"/>
  <sheetViews>
    <sheetView zoomScale="60" zoomScaleNormal="60" workbookViewId="0">
      <selection sqref="A1:J1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30" t="s">
        <v>26</v>
      </c>
      <c r="B1" s="30"/>
      <c r="C1" s="30"/>
      <c r="D1" s="30"/>
      <c r="E1" s="30"/>
      <c r="F1" s="30"/>
      <c r="G1" s="30"/>
      <c r="H1" s="30"/>
      <c r="I1" s="30"/>
      <c r="J1" s="30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27" t="s">
        <v>6</v>
      </c>
      <c r="B2" s="29"/>
      <c r="C2" s="29"/>
      <c r="D2" s="28"/>
      <c r="E2" s="27" t="s">
        <v>7</v>
      </c>
      <c r="F2" s="29"/>
      <c r="G2" s="28"/>
      <c r="H2" s="27" t="s">
        <v>8</v>
      </c>
      <c r="I2" s="29"/>
      <c r="J2" s="28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4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7</v>
      </c>
      <c r="C4" s="7">
        <f t="shared" ref="C4:C6" si="0">D4-B4</f>
        <v>225</v>
      </c>
      <c r="D4" s="7">
        <v>232</v>
      </c>
      <c r="E4" s="5" t="s">
        <v>0</v>
      </c>
      <c r="F4" s="8">
        <f>(D4*B6)/D6</f>
        <v>7.0839694656488552</v>
      </c>
      <c r="G4" s="8">
        <f>(D4*C6)/D6</f>
        <v>224.91603053435114</v>
      </c>
      <c r="H4" s="5" t="s">
        <v>0</v>
      </c>
      <c r="I4" s="8">
        <f>(B4-F4)^2/F4</f>
        <v>9.9532771782048497E-4</v>
      </c>
      <c r="J4" s="8">
        <f>(C4-G4)^2/G4</f>
        <v>3.1348904498288963E-5</v>
      </c>
      <c r="L4" s="4" t="s">
        <v>4</v>
      </c>
      <c r="M4" s="7">
        <v>18</v>
      </c>
      <c r="N4" s="7">
        <f t="shared" ref="N4:N6" si="1">O4-M4</f>
        <v>594</v>
      </c>
      <c r="O4" s="7">
        <v>612</v>
      </c>
      <c r="P4" s="4" t="s">
        <v>4</v>
      </c>
      <c r="Q4" s="8">
        <f>(O4*M6)/O6</f>
        <v>14.854368932038835</v>
      </c>
      <c r="R4" s="8">
        <f>(O4*N6)/O6</f>
        <v>597.14563106796118</v>
      </c>
      <c r="S4" s="4" t="s">
        <v>4</v>
      </c>
      <c r="T4" s="8">
        <f>(M4-Q4)^2/Q4</f>
        <v>0.66613363792118807</v>
      </c>
      <c r="U4" s="8">
        <f>(N4-R4)^2/R4</f>
        <v>1.6570488505502301E-2</v>
      </c>
    </row>
    <row r="5" spans="1:21" ht="40.049999999999997" customHeight="1" x14ac:dyDescent="0.3">
      <c r="A5" s="4" t="s">
        <v>1</v>
      </c>
      <c r="B5" s="7">
        <v>5</v>
      </c>
      <c r="C5" s="7">
        <f t="shared" si="0"/>
        <v>156</v>
      </c>
      <c r="D5" s="7">
        <v>161</v>
      </c>
      <c r="E5" s="5" t="s">
        <v>1</v>
      </c>
      <c r="F5" s="8">
        <f>(D5*B6)/D6</f>
        <v>4.9160305343511448</v>
      </c>
      <c r="G5" s="8">
        <f>(D5*C6)/D6</f>
        <v>156.08396946564886</v>
      </c>
      <c r="H5" s="5" t="s">
        <v>1</v>
      </c>
      <c r="I5" s="8">
        <f>(B5-F5)^2/F5</f>
        <v>1.4342610592195809E-3</v>
      </c>
      <c r="J5" s="8">
        <f>(C5-G5)^2/G5</f>
        <v>4.5173576668341859E-5</v>
      </c>
      <c r="L5" s="4" t="s">
        <v>5</v>
      </c>
      <c r="M5" s="7">
        <v>2</v>
      </c>
      <c r="N5" s="7">
        <f t="shared" si="1"/>
        <v>210</v>
      </c>
      <c r="O5" s="7">
        <v>212</v>
      </c>
      <c r="P5" s="4" t="s">
        <v>5</v>
      </c>
      <c r="Q5" s="8">
        <f>(O5*M6)/O6</f>
        <v>5.1456310679611654</v>
      </c>
      <c r="R5" s="8">
        <f>(O5*N6)/O6</f>
        <v>206.85436893203882</v>
      </c>
      <c r="S5" s="4" t="s">
        <v>5</v>
      </c>
      <c r="T5" s="8">
        <f>(M5-Q5)^2/Q5</f>
        <v>1.922989558527203</v>
      </c>
      <c r="U5" s="8">
        <f>(N5-R5)^2/R5</f>
        <v>4.7835561157393444E-2</v>
      </c>
    </row>
    <row r="6" spans="1:21" ht="40.049999999999997" customHeight="1" x14ac:dyDescent="0.3">
      <c r="A6" s="4" t="s">
        <v>9</v>
      </c>
      <c r="B6" s="7">
        <f>SUM(B4:B5)</f>
        <v>12</v>
      </c>
      <c r="C6" s="7">
        <f t="shared" si="0"/>
        <v>381</v>
      </c>
      <c r="D6" s="7">
        <f>SUM(D4:D5)</f>
        <v>393</v>
      </c>
      <c r="H6" s="27" t="s">
        <v>10</v>
      </c>
      <c r="I6" s="28"/>
      <c r="J6" s="10"/>
      <c r="L6" s="4" t="s">
        <v>9</v>
      </c>
      <c r="M6" s="7">
        <f>SUM(M4:M5)</f>
        <v>20</v>
      </c>
      <c r="N6" s="7">
        <f t="shared" si="1"/>
        <v>804</v>
      </c>
      <c r="O6" s="7">
        <f>SUM(O4:O5)</f>
        <v>824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>
        <f>SUM(I4:J5)</f>
        <v>2.506111258206697E-3</v>
      </c>
      <c r="S7" s="7" t="s">
        <v>11</v>
      </c>
      <c r="T7" s="8">
        <f>SUM(T4:U5)</f>
        <v>2.6535292461112867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>
        <f>_xlfn.CHISQ.DIST.RT(I7,I8)</f>
        <v>0.96007371825022925</v>
      </c>
      <c r="J9" s="9">
        <f>_xlfn.CHISQ.TEST(B4:C5,F4:G5)</f>
        <v>0.96007371825022925</v>
      </c>
      <c r="S9" s="7" t="s">
        <v>13</v>
      </c>
      <c r="T9" s="8">
        <f>_xlfn.CHISQ.DIST.RT(T7,T8)</f>
        <v>0.10332028063695295</v>
      </c>
      <c r="U9" s="9">
        <f>_xlfn.CHISQ.TEST(M4:N5,Q4:R5)</f>
        <v>0.10332028063695295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43</v>
      </c>
      <c r="C13" s="7">
        <f t="shared" ref="C13:C15" si="2">D13-B13</f>
        <v>189</v>
      </c>
      <c r="D13" s="7">
        <v>232</v>
      </c>
      <c r="E13" s="5" t="s">
        <v>0</v>
      </c>
      <c r="F13" s="8">
        <f>(D13*B15)/D15</f>
        <v>38.371501272264631</v>
      </c>
      <c r="G13" s="8">
        <f>(D13*C15)/D15</f>
        <v>193.62849872773538</v>
      </c>
      <c r="H13" s="5" t="s">
        <v>0</v>
      </c>
      <c r="I13" s="8">
        <f>(B13-F13)^2/F13</f>
        <v>0.55830498579248256</v>
      </c>
      <c r="J13" s="8">
        <f>(C13-G13)^2/G13</f>
        <v>0.11063970755033987</v>
      </c>
      <c r="L13" s="4" t="s">
        <v>4</v>
      </c>
      <c r="M13" s="7">
        <v>83</v>
      </c>
      <c r="N13" s="7">
        <f t="shared" ref="N13:N15" si="3">O13-M13</f>
        <v>529</v>
      </c>
      <c r="O13" s="7">
        <v>612</v>
      </c>
      <c r="P13" s="4" t="s">
        <v>4</v>
      </c>
      <c r="Q13" s="8">
        <f>(O13*M15)/O15</f>
        <v>66.101941747572809</v>
      </c>
      <c r="R13" s="8">
        <f>(O13*N15)/O15</f>
        <v>545.89805825242718</v>
      </c>
      <c r="S13" s="4" t="s">
        <v>4</v>
      </c>
      <c r="T13" s="8">
        <f>(M13-Q13)^2/Q13</f>
        <v>4.3197577129102651</v>
      </c>
      <c r="U13" s="8">
        <f>(N13-R13)^2/R13</f>
        <v>0.52307270265171824</v>
      </c>
    </row>
    <row r="14" spans="1:21" ht="40.049999999999997" customHeight="1" x14ac:dyDescent="0.3">
      <c r="A14" s="4" t="s">
        <v>1</v>
      </c>
      <c r="B14" s="7">
        <v>22</v>
      </c>
      <c r="C14" s="7">
        <f t="shared" si="2"/>
        <v>139</v>
      </c>
      <c r="D14" s="7">
        <v>161</v>
      </c>
      <c r="E14" s="5" t="s">
        <v>1</v>
      </c>
      <c r="F14" s="8">
        <f>(D14*B15)/D15</f>
        <v>26.628498727735369</v>
      </c>
      <c r="G14" s="8">
        <f>(D14*C15)/D15</f>
        <v>134.37150127226462</v>
      </c>
      <c r="H14" s="5" t="s">
        <v>1</v>
      </c>
      <c r="I14" s="8">
        <f>(B14-F14)^2/F14</f>
        <v>0.80451401679413637</v>
      </c>
      <c r="J14" s="8">
        <f>(C14-G14)^2/G14</f>
        <v>0.1594311313768873</v>
      </c>
      <c r="L14" s="4" t="s">
        <v>5</v>
      </c>
      <c r="M14" s="7">
        <v>6</v>
      </c>
      <c r="N14" s="7">
        <f t="shared" si="3"/>
        <v>206</v>
      </c>
      <c r="O14" s="7">
        <v>212</v>
      </c>
      <c r="P14" s="4" t="s">
        <v>5</v>
      </c>
      <c r="Q14" s="8">
        <f>(O14*M15)/O15</f>
        <v>22.898058252427184</v>
      </c>
      <c r="R14" s="8">
        <f>(O14*N15)/O15</f>
        <v>189.10194174757282</v>
      </c>
      <c r="S14" s="4" t="s">
        <v>5</v>
      </c>
      <c r="T14" s="8">
        <f>(M14-Q14)^2/Q14</f>
        <v>12.470243963684338</v>
      </c>
      <c r="U14" s="8">
        <f>(N14-R14)^2/R14</f>
        <v>1.5100023302964696</v>
      </c>
    </row>
    <row r="15" spans="1:21" ht="40.049999999999997" customHeight="1" x14ac:dyDescent="0.3">
      <c r="A15" s="4" t="s">
        <v>9</v>
      </c>
      <c r="B15" s="7">
        <f>SUM(B13:B14)</f>
        <v>65</v>
      </c>
      <c r="C15" s="7">
        <f t="shared" si="2"/>
        <v>328</v>
      </c>
      <c r="D15" s="7">
        <f>SUM(D13:D14)</f>
        <v>393</v>
      </c>
      <c r="H15" s="15" t="s">
        <v>10</v>
      </c>
      <c r="I15" s="15"/>
      <c r="J15" s="10"/>
      <c r="L15" s="4" t="s">
        <v>9</v>
      </c>
      <c r="M15" s="7">
        <f>SUM(M13:M14)</f>
        <v>89</v>
      </c>
      <c r="N15" s="7">
        <f t="shared" si="3"/>
        <v>735</v>
      </c>
      <c r="O15" s="7">
        <f>SUM(O13:O14)</f>
        <v>824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1.6328898415138462</v>
      </c>
      <c r="S16" s="7" t="s">
        <v>11</v>
      </c>
      <c r="T16" s="8">
        <f>SUM(T13:U14)</f>
        <v>18.823076709542789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0.20130380836861483</v>
      </c>
      <c r="J18" s="9">
        <f>_xlfn.CHISQ.TEST(B13:C14,F13:G14)</f>
        <v>0.20130380836861483</v>
      </c>
      <c r="S18" s="7" t="s">
        <v>13</v>
      </c>
      <c r="T18" s="18">
        <f>_xlfn.CHISQ.DIST.RT(T16,T17)</f>
        <v>1.4342129951362911E-5</v>
      </c>
      <c r="U18" s="9">
        <f>_xlfn.CHISQ.TEST(M13:N14,Q13:R14)</f>
        <v>1.4342129951362911E-5</v>
      </c>
    </row>
    <row r="19" spans="1:21" ht="40.049999999999997" customHeight="1" x14ac:dyDescent="0.3">
      <c r="A19" s="14" t="s">
        <v>30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14</v>
      </c>
      <c r="C22" s="7">
        <f t="shared" ref="C22:C24" si="4">D22-B22</f>
        <v>218</v>
      </c>
      <c r="D22" s="7">
        <v>232</v>
      </c>
      <c r="E22" s="5" t="s">
        <v>0</v>
      </c>
      <c r="F22" s="8">
        <f>(D22*B24)/D24</f>
        <v>11.806615776081426</v>
      </c>
      <c r="G22" s="8">
        <f>(D22*C24)/D24</f>
        <v>220.19338422391857</v>
      </c>
      <c r="H22" s="5" t="s">
        <v>0</v>
      </c>
      <c r="I22" s="8">
        <f>(B22-F22)^2/F22</f>
        <v>0.40747784504694184</v>
      </c>
      <c r="J22" s="8">
        <f>(C22-G22)^2/G22</f>
        <v>2.1848678018602713E-2</v>
      </c>
      <c r="L22" s="4" t="s">
        <v>4</v>
      </c>
      <c r="M22" s="7">
        <v>26</v>
      </c>
      <c r="N22" s="7">
        <f t="shared" ref="N22:N24" si="5">O22-M22</f>
        <v>586</v>
      </c>
      <c r="O22" s="7">
        <v>612</v>
      </c>
      <c r="P22" s="4" t="s">
        <v>4</v>
      </c>
      <c r="Q22" s="8">
        <f>(O22*M24)/O24</f>
        <v>25.99514563106796</v>
      </c>
      <c r="R22" s="8">
        <f>(O22*N24)/O24</f>
        <v>586.004854368932</v>
      </c>
      <c r="S22" s="4" t="s">
        <v>4</v>
      </c>
      <c r="T22" s="8">
        <f>(M22-Q22)^2/Q22</f>
        <v>9.0651147190325669E-7</v>
      </c>
      <c r="U22" s="8">
        <f>(N22-R22)^2/R22</f>
        <v>4.0212802935491934E-8</v>
      </c>
    </row>
    <row r="23" spans="1:21" ht="40.049999999999997" customHeight="1" x14ac:dyDescent="0.3">
      <c r="A23" s="4" t="s">
        <v>1</v>
      </c>
      <c r="B23" s="7">
        <v>6</v>
      </c>
      <c r="C23" s="7">
        <f t="shared" si="4"/>
        <v>155</v>
      </c>
      <c r="D23" s="7">
        <v>161</v>
      </c>
      <c r="E23" s="5" t="s">
        <v>1</v>
      </c>
      <c r="F23" s="8">
        <f>(D23*B24)/D24</f>
        <v>8.1933842239185743</v>
      </c>
      <c r="G23" s="8">
        <f>(D23*C24)/D24</f>
        <v>152.80661577608143</v>
      </c>
      <c r="H23" s="5" t="s">
        <v>1</v>
      </c>
      <c r="I23" s="8">
        <f>(B23-F23)^2/F23</f>
        <v>0.58717304379435109</v>
      </c>
      <c r="J23" s="8">
        <f>(C23-G23)^2/G23</f>
        <v>3.1483809318731862E-2</v>
      </c>
      <c r="L23" s="4" t="s">
        <v>5</v>
      </c>
      <c r="M23" s="7">
        <v>9</v>
      </c>
      <c r="N23" s="7">
        <f t="shared" si="5"/>
        <v>203</v>
      </c>
      <c r="O23" s="7">
        <v>212</v>
      </c>
      <c r="P23" s="4" t="s">
        <v>5</v>
      </c>
      <c r="Q23" s="8">
        <f>(O23*M24)/O24</f>
        <v>9.0048543689320386</v>
      </c>
      <c r="R23" s="8">
        <f>(O23*N24)/O24</f>
        <v>202.99514563106797</v>
      </c>
      <c r="S23" s="4" t="s">
        <v>5</v>
      </c>
      <c r="T23" s="8">
        <f>(M23-Q23)^2/Q23</f>
        <v>2.616910475492392E-6</v>
      </c>
      <c r="U23" s="8">
        <f>(N23-R23)^2/R23</f>
        <v>1.1608601602268511E-7</v>
      </c>
    </row>
    <row r="24" spans="1:21" ht="40.049999999999997" customHeight="1" x14ac:dyDescent="0.3">
      <c r="A24" s="4" t="s">
        <v>9</v>
      </c>
      <c r="B24" s="7">
        <f>SUM(B22:B23)</f>
        <v>20</v>
      </c>
      <c r="C24" s="7">
        <f t="shared" si="4"/>
        <v>373</v>
      </c>
      <c r="D24" s="7">
        <f>SUM(D22:D23)</f>
        <v>393</v>
      </c>
      <c r="H24" s="15" t="s">
        <v>10</v>
      </c>
      <c r="I24" s="15"/>
      <c r="J24" s="10"/>
      <c r="L24" s="4" t="s">
        <v>9</v>
      </c>
      <c r="M24" s="7">
        <f>SUM(M22:M23)</f>
        <v>35</v>
      </c>
      <c r="N24" s="7">
        <f t="shared" si="5"/>
        <v>789</v>
      </c>
      <c r="O24" s="7">
        <f>SUM(O22:O23)</f>
        <v>824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1.0479833761786275</v>
      </c>
      <c r="S25" s="7" t="s">
        <v>11</v>
      </c>
      <c r="T25" s="8">
        <f>SUM(T22:U23)</f>
        <v>3.6797207663538254E-6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0.30597199097393646</v>
      </c>
      <c r="J27" s="9">
        <f>_xlfn.CHISQ.TEST(B22:C23,F22:G23)</f>
        <v>0.30597199097393646</v>
      </c>
      <c r="S27" s="7" t="s">
        <v>13</v>
      </c>
      <c r="T27" s="8">
        <f>_xlfn.CHISQ.DIST.RT(T25,T26)</f>
        <v>0.99846945103857976</v>
      </c>
      <c r="U27" s="9">
        <f>_xlfn.CHISQ.TEST(M22:N23,Q22:R23)</f>
        <v>0.99846945103857976</v>
      </c>
    </row>
    <row r="28" spans="1:21" ht="40.049999999999997" customHeight="1" x14ac:dyDescent="0.3">
      <c r="A28" s="14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31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11</v>
      </c>
      <c r="C31" s="7">
        <f t="shared" ref="C31:C33" si="6">D31-B31</f>
        <v>221</v>
      </c>
      <c r="D31" s="7">
        <v>232</v>
      </c>
      <c r="E31" s="5" t="s">
        <v>0</v>
      </c>
      <c r="F31" s="8">
        <f>(D31*B33)/D33</f>
        <v>10.625954198473282</v>
      </c>
      <c r="G31" s="8">
        <f>(D31*C33)/D33</f>
        <v>221.37404580152671</v>
      </c>
      <c r="H31" s="5" t="s">
        <v>0</v>
      </c>
      <c r="I31" s="8">
        <f>(B31-F31)^2/F31</f>
        <v>1.3166842151443368E-2</v>
      </c>
      <c r="J31" s="8">
        <f>(C31-G31)^2/G31</f>
        <v>6.3200842326923963E-4</v>
      </c>
      <c r="L31" s="4" t="s">
        <v>4</v>
      </c>
      <c r="M31" s="7">
        <v>44</v>
      </c>
      <c r="N31" s="7">
        <f t="shared" ref="N31:N33" si="7">O31-M31</f>
        <v>568</v>
      </c>
      <c r="O31" s="7">
        <v>612</v>
      </c>
      <c r="P31" s="4" t="s">
        <v>4</v>
      </c>
      <c r="Q31" s="8">
        <f>(O31*M33)/O33</f>
        <v>34.907766990291265</v>
      </c>
      <c r="R31" s="8">
        <f>(O31*N33)/O33</f>
        <v>577.09223300970871</v>
      </c>
      <c r="S31" s="4" t="s">
        <v>4</v>
      </c>
      <c r="T31" s="8">
        <f>(M31-Q31)^2/Q31</f>
        <v>2.3682036472235368</v>
      </c>
      <c r="U31" s="8">
        <f>(N31-R31)^2/R31</f>
        <v>0.14325041366731733</v>
      </c>
    </row>
    <row r="32" spans="1:21" ht="40.049999999999997" customHeight="1" x14ac:dyDescent="0.3">
      <c r="A32" s="4" t="s">
        <v>1</v>
      </c>
      <c r="B32" s="7">
        <v>7</v>
      </c>
      <c r="C32" s="7">
        <f t="shared" si="6"/>
        <v>154</v>
      </c>
      <c r="D32" s="7">
        <v>161</v>
      </c>
      <c r="E32" s="5" t="s">
        <v>1</v>
      </c>
      <c r="F32" s="8">
        <f>(D32*B33)/D33</f>
        <v>7.3740458015267176</v>
      </c>
      <c r="G32" s="8">
        <f>(D32*C33)/D33</f>
        <v>153.62595419847329</v>
      </c>
      <c r="H32" s="5" t="s">
        <v>1</v>
      </c>
      <c r="I32" s="8">
        <f>(B32-F32)^2/F32</f>
        <v>1.8973337758601622E-2</v>
      </c>
      <c r="J32" s="8">
        <f>(C32-G32)^2/G32</f>
        <v>9.1072021241281732E-4</v>
      </c>
      <c r="L32" s="4" t="s">
        <v>5</v>
      </c>
      <c r="M32" s="7">
        <v>3</v>
      </c>
      <c r="N32" s="7">
        <f t="shared" si="7"/>
        <v>209</v>
      </c>
      <c r="O32" s="7">
        <v>212</v>
      </c>
      <c r="P32" s="4" t="s">
        <v>5</v>
      </c>
      <c r="Q32" s="8">
        <f>(O32*M33)/O33</f>
        <v>12.092233009708737</v>
      </c>
      <c r="R32" s="8">
        <f>(O32*N33)/O33</f>
        <v>199.90776699029126</v>
      </c>
      <c r="S32" s="4" t="s">
        <v>5</v>
      </c>
      <c r="T32" s="8">
        <f>(M32-Q32)^2/Q32</f>
        <v>6.8365124155698371</v>
      </c>
      <c r="U32" s="8">
        <f>(N32-R32)^2/R32</f>
        <v>0.41353421303961668</v>
      </c>
    </row>
    <row r="33" spans="1:21" ht="40.049999999999997" customHeight="1" x14ac:dyDescent="0.3">
      <c r="A33" s="4" t="s">
        <v>9</v>
      </c>
      <c r="B33" s="7">
        <f>SUM(B31:B32)</f>
        <v>18</v>
      </c>
      <c r="C33" s="7">
        <f t="shared" si="6"/>
        <v>375</v>
      </c>
      <c r="D33" s="7">
        <f>SUM(D31:D32)</f>
        <v>393</v>
      </c>
      <c r="H33" s="15" t="s">
        <v>10</v>
      </c>
      <c r="I33" s="15"/>
      <c r="J33" s="10"/>
      <c r="L33" s="4" t="s">
        <v>9</v>
      </c>
      <c r="M33" s="7">
        <f>SUM(M31:M32)</f>
        <v>47</v>
      </c>
      <c r="N33" s="7">
        <f t="shared" si="7"/>
        <v>777</v>
      </c>
      <c r="O33" s="7">
        <f>SUM(O31:O32)</f>
        <v>824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3.3682908545727051E-2</v>
      </c>
      <c r="S34" s="7" t="s">
        <v>11</v>
      </c>
      <c r="T34" s="8">
        <f>SUM(T31:U32)</f>
        <v>9.7615006895003074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0.85438293505600182</v>
      </c>
      <c r="J36" s="9">
        <f>_xlfn.CHISQ.TEST(B31:C32,F31:G32)</f>
        <v>0.85438293505600182</v>
      </c>
      <c r="S36" s="7" t="s">
        <v>13</v>
      </c>
      <c r="T36" s="8">
        <f>_xlfn.CHISQ.DIST.RT(T34,T35)</f>
        <v>1.7820438493002663E-3</v>
      </c>
      <c r="U36" s="9">
        <f>_xlfn.CHISQ.TEST(M31:N32,Q31:R32)</f>
        <v>1.7820438493002663E-3</v>
      </c>
    </row>
    <row r="37" spans="1:21" ht="40.049999999999997" customHeight="1" x14ac:dyDescent="0.3">
      <c r="A37" s="14" t="s">
        <v>32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32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38</v>
      </c>
      <c r="C40" s="7">
        <f t="shared" ref="C40:C42" si="8">D40-B40</f>
        <v>194</v>
      </c>
      <c r="D40" s="7">
        <v>232</v>
      </c>
      <c r="E40" s="5" t="s">
        <v>0</v>
      </c>
      <c r="F40" s="8">
        <f>(D40*B42)/D42</f>
        <v>33.05852417302799</v>
      </c>
      <c r="G40" s="8">
        <f>(D40*C42)/D42</f>
        <v>198.94147582697201</v>
      </c>
      <c r="H40" s="5" t="s">
        <v>0</v>
      </c>
      <c r="I40" s="8">
        <f>(B40-F40)^2/F40</f>
        <v>0.73863501046641322</v>
      </c>
      <c r="J40" s="8">
        <f>(C40-G40)^2/G40</f>
        <v>0.12274053586385503</v>
      </c>
      <c r="L40" s="4" t="s">
        <v>4</v>
      </c>
      <c r="M40" s="7">
        <v>93</v>
      </c>
      <c r="N40" s="7">
        <f t="shared" ref="N40:N42" si="9">O40-M40</f>
        <v>519</v>
      </c>
      <c r="O40" s="7">
        <v>612</v>
      </c>
      <c r="P40" s="4" t="s">
        <v>4</v>
      </c>
      <c r="Q40" s="8">
        <f>(O40*M42)/O42</f>
        <v>70.55825242718447</v>
      </c>
      <c r="R40" s="8">
        <f>(O40*N42)/O42</f>
        <v>541.44174757281553</v>
      </c>
      <c r="S40" s="4" t="s">
        <v>4</v>
      </c>
      <c r="T40" s="8">
        <f>(M40-Q40)^2/Q40</f>
        <v>7.1378189906519545</v>
      </c>
      <c r="U40" s="8">
        <f>(N40-R40)^2/R40</f>
        <v>0.93016845557192829</v>
      </c>
    </row>
    <row r="41" spans="1:21" ht="40.049999999999997" customHeight="1" x14ac:dyDescent="0.3">
      <c r="A41" s="4" t="s">
        <v>1</v>
      </c>
      <c r="B41" s="7">
        <v>18</v>
      </c>
      <c r="C41" s="7">
        <f t="shared" si="8"/>
        <v>143</v>
      </c>
      <c r="D41" s="7">
        <v>161</v>
      </c>
      <c r="E41" s="5" t="s">
        <v>1</v>
      </c>
      <c r="F41" s="8">
        <f>(D41*B42)/D42</f>
        <v>22.94147582697201</v>
      </c>
      <c r="G41" s="8">
        <f>(D41*C42)/D42</f>
        <v>138.05852417302799</v>
      </c>
      <c r="H41" s="5" t="s">
        <v>1</v>
      </c>
      <c r="I41" s="8">
        <f>(B41-F41)^2/F41</f>
        <v>1.0643684622870055</v>
      </c>
      <c r="J41" s="8">
        <f>(C41-G41)^2/G41</f>
        <v>0.17686834981623831</v>
      </c>
      <c r="L41" s="4" t="s">
        <v>5</v>
      </c>
      <c r="M41" s="7">
        <v>2</v>
      </c>
      <c r="N41" s="7">
        <f t="shared" si="9"/>
        <v>210</v>
      </c>
      <c r="O41" s="7">
        <v>212</v>
      </c>
      <c r="P41" s="4" t="s">
        <v>5</v>
      </c>
      <c r="Q41" s="8">
        <f>(O41*M42)/O42</f>
        <v>24.441747572815533</v>
      </c>
      <c r="R41" s="8">
        <f>(O41*N42)/O42</f>
        <v>187.55825242718447</v>
      </c>
      <c r="S41" s="4" t="s">
        <v>5</v>
      </c>
      <c r="T41" s="8">
        <f>(M41-Q41)^2/Q41</f>
        <v>20.605401991882065</v>
      </c>
      <c r="U41" s="8">
        <f>(N41-R41)^2/R41</f>
        <v>2.6852032774057553</v>
      </c>
    </row>
    <row r="42" spans="1:21" ht="40.049999999999997" customHeight="1" x14ac:dyDescent="0.3">
      <c r="A42" s="4" t="s">
        <v>9</v>
      </c>
      <c r="B42" s="7">
        <f>SUM(B40:B41)</f>
        <v>56</v>
      </c>
      <c r="C42" s="7">
        <f t="shared" si="8"/>
        <v>337</v>
      </c>
      <c r="D42" s="7">
        <f>SUM(D40:D41)</f>
        <v>393</v>
      </c>
      <c r="H42" s="15" t="s">
        <v>10</v>
      </c>
      <c r="I42" s="15"/>
      <c r="J42" s="10"/>
      <c r="L42" s="4" t="s">
        <v>9</v>
      </c>
      <c r="M42" s="7">
        <f>SUM(M40:M41)</f>
        <v>95</v>
      </c>
      <c r="N42" s="7">
        <f t="shared" si="9"/>
        <v>729</v>
      </c>
      <c r="O42" s="7">
        <f>SUM(O40:O41)</f>
        <v>824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2.1026123584335124</v>
      </c>
      <c r="S43" s="7" t="s">
        <v>11</v>
      </c>
      <c r="T43" s="8">
        <f>SUM(T40:U41)</f>
        <v>31.358592715511705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0.14704771539123343</v>
      </c>
      <c r="J45" s="9">
        <f>_xlfn.CHISQ.TEST(B40:C41,F40:G41)</f>
        <v>0.14704771539123343</v>
      </c>
      <c r="S45" s="7" t="s">
        <v>13</v>
      </c>
      <c r="T45" s="17">
        <f>_xlfn.CHISQ.DIST.RT(T43,T44)</f>
        <v>2.1450723133401223E-8</v>
      </c>
      <c r="U45" s="9">
        <f>_xlfn.CHISQ.TEST(M40:N41,Q40:R41)</f>
        <v>2.1450723133401223E-8</v>
      </c>
    </row>
    <row r="46" spans="1:21" ht="40.049999999999997" customHeight="1" x14ac:dyDescent="0.3">
      <c r="A46" s="14" t="s">
        <v>33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33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20</v>
      </c>
      <c r="C49" s="7">
        <f t="shared" ref="C49:C51" si="10">D49-B49</f>
        <v>212</v>
      </c>
      <c r="D49" s="7">
        <v>232</v>
      </c>
      <c r="E49" s="5" t="s">
        <v>0</v>
      </c>
      <c r="F49" s="8">
        <f>(D49*B51)/D51</f>
        <v>24.203562340966922</v>
      </c>
      <c r="G49" s="8">
        <f>(D49*C51)/D51</f>
        <v>207.79643765903307</v>
      </c>
      <c r="H49" s="5" t="s">
        <v>0</v>
      </c>
      <c r="I49" s="8">
        <f>(B49-F49)^2/F49</f>
        <v>0.73005519210232939</v>
      </c>
      <c r="J49" s="8">
        <f>(C49-G49)^2/G49</f>
        <v>8.503483771646464E-2</v>
      </c>
      <c r="L49" s="4" t="s">
        <v>4</v>
      </c>
      <c r="M49" s="7">
        <v>106</v>
      </c>
      <c r="N49" s="7">
        <f t="shared" ref="N49:N51" si="11">O49-M49</f>
        <v>506</v>
      </c>
      <c r="O49" s="7">
        <v>612</v>
      </c>
      <c r="P49" s="4" t="s">
        <v>4</v>
      </c>
      <c r="Q49" s="8">
        <f>(O49*M51)/O51</f>
        <v>103.2378640776699</v>
      </c>
      <c r="R49" s="8">
        <f>(O49*N51)/O51</f>
        <v>508.76213592233012</v>
      </c>
      <c r="S49" s="4" t="s">
        <v>4</v>
      </c>
      <c r="T49" s="8">
        <f>(M49-Q49)^2/Q49</f>
        <v>7.3901130380675778E-2</v>
      </c>
      <c r="U49" s="8">
        <f>(N49-R49)^2/R49</f>
        <v>1.4995995799874507E-2</v>
      </c>
    </row>
    <row r="50" spans="1:21" ht="40.049999999999997" customHeight="1" x14ac:dyDescent="0.3">
      <c r="A50" s="4" t="s">
        <v>1</v>
      </c>
      <c r="B50" s="7">
        <v>21</v>
      </c>
      <c r="C50" s="7">
        <f t="shared" si="10"/>
        <v>140</v>
      </c>
      <c r="D50" s="7">
        <v>161</v>
      </c>
      <c r="E50" s="5" t="s">
        <v>1</v>
      </c>
      <c r="F50" s="8">
        <f>(D50*B51)/D51</f>
        <v>16.796437659033078</v>
      </c>
      <c r="G50" s="8">
        <f>(D50*C51)/D51</f>
        <v>144.20356234096693</v>
      </c>
      <c r="H50" s="5" t="s">
        <v>1</v>
      </c>
      <c r="I50" s="8">
        <f>(B50-F50)^2/F50</f>
        <v>1.052004997315158</v>
      </c>
      <c r="J50" s="8">
        <f>(C50-G50)^2/G50</f>
        <v>0.12253467298273166</v>
      </c>
      <c r="L50" s="4" t="s">
        <v>5</v>
      </c>
      <c r="M50" s="7">
        <v>33</v>
      </c>
      <c r="N50" s="7">
        <f t="shared" si="11"/>
        <v>179</v>
      </c>
      <c r="O50" s="7">
        <v>212</v>
      </c>
      <c r="P50" s="4" t="s">
        <v>5</v>
      </c>
      <c r="Q50" s="8">
        <f>(O50*M51)/O51</f>
        <v>35.762135922330096</v>
      </c>
      <c r="R50" s="8">
        <f>(O50*N51)/O51</f>
        <v>176.23786407766991</v>
      </c>
      <c r="S50" s="4" t="s">
        <v>5</v>
      </c>
      <c r="T50" s="8">
        <f>(M50-Q50)^2/Q50</f>
        <v>0.21333722543855352</v>
      </c>
      <c r="U50" s="8">
        <f>(N50-R50)^2/R50</f>
        <v>4.3290327497750046E-2</v>
      </c>
    </row>
    <row r="51" spans="1:21" ht="40.049999999999997" customHeight="1" x14ac:dyDescent="0.3">
      <c r="A51" s="4" t="s">
        <v>9</v>
      </c>
      <c r="B51" s="7">
        <f>SUM(B49:B50)</f>
        <v>41</v>
      </c>
      <c r="C51" s="7">
        <f t="shared" si="10"/>
        <v>352</v>
      </c>
      <c r="D51" s="7">
        <f>SUM(D49:D50)</f>
        <v>393</v>
      </c>
      <c r="H51" s="15" t="s">
        <v>10</v>
      </c>
      <c r="I51" s="15"/>
      <c r="J51" s="10"/>
      <c r="L51" s="4" t="s">
        <v>9</v>
      </c>
      <c r="M51" s="7">
        <f>SUM(M49:M50)</f>
        <v>139</v>
      </c>
      <c r="N51" s="7">
        <f t="shared" si="11"/>
        <v>685</v>
      </c>
      <c r="O51" s="7">
        <f>SUM(O49:O50)</f>
        <v>824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1.9896297001166836</v>
      </c>
      <c r="S52" s="7" t="s">
        <v>11</v>
      </c>
      <c r="T52" s="8">
        <f>SUM(T49:U50)</f>
        <v>0.34552467911685386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0.15837960284476429</v>
      </c>
      <c r="J54" s="9">
        <f>_xlfn.CHISQ.TEST(B49:C50,F49:G50)</f>
        <v>0.15837960284476429</v>
      </c>
      <c r="S54" s="7" t="s">
        <v>13</v>
      </c>
      <c r="T54" s="8">
        <f>_xlfn.CHISQ.DIST.RT(T52,T53)</f>
        <v>0.55665749966997058</v>
      </c>
      <c r="U54" s="9">
        <f>_xlfn.CHISQ.TEST(M49:N50,Q49:R50)</f>
        <v>0.55665749966997058</v>
      </c>
    </row>
    <row r="55" spans="1:21" ht="40.049999999999997" customHeight="1" x14ac:dyDescent="0.3">
      <c r="A55" s="14" t="s">
        <v>34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34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12</v>
      </c>
      <c r="C58" s="7">
        <f t="shared" ref="C58:C60" si="12">D58-B58</f>
        <v>220</v>
      </c>
      <c r="D58" s="7">
        <v>232</v>
      </c>
      <c r="E58" s="5" t="s">
        <v>0</v>
      </c>
      <c r="F58" s="8">
        <f>(D58*B60)/D60</f>
        <v>8.2646310432569976</v>
      </c>
      <c r="G58" s="8">
        <f>(D58*C60)/D60</f>
        <v>223.735368956743</v>
      </c>
      <c r="H58" s="5" t="s">
        <v>0</v>
      </c>
      <c r="I58" s="8">
        <f>(B58-F58)^2/F58</f>
        <v>1.6882763634540416</v>
      </c>
      <c r="J58" s="8">
        <f>(C58-G58)^2/G58</f>
        <v>6.2363770681679635E-2</v>
      </c>
      <c r="L58" s="4" t="s">
        <v>4</v>
      </c>
      <c r="M58" s="7">
        <v>20</v>
      </c>
      <c r="N58" s="7">
        <f t="shared" ref="N58:N60" si="13">O58-M58</f>
        <v>592</v>
      </c>
      <c r="O58" s="7">
        <v>612</v>
      </c>
      <c r="P58" s="4" t="s">
        <v>4</v>
      </c>
      <c r="Q58" s="8">
        <f>(O58*M60)/O60</f>
        <v>16.339805825242717</v>
      </c>
      <c r="R58" s="8">
        <f>(O58*N60)/O60</f>
        <v>595.66019417475729</v>
      </c>
      <c r="S58" s="4" t="s">
        <v>4</v>
      </c>
      <c r="T58" s="8">
        <f>(M58-Q58)^2/Q58</f>
        <v>0.8199008935730816</v>
      </c>
      <c r="U58" s="8">
        <f>(N58-R58)^2/R58</f>
        <v>2.2491046955870196E-2</v>
      </c>
    </row>
    <row r="59" spans="1:21" ht="40.049999999999997" customHeight="1" x14ac:dyDescent="0.3">
      <c r="A59" s="4" t="s">
        <v>1</v>
      </c>
      <c r="B59" s="7">
        <v>2</v>
      </c>
      <c r="C59" s="7">
        <f t="shared" si="12"/>
        <v>159</v>
      </c>
      <c r="D59" s="7">
        <v>161</v>
      </c>
      <c r="E59" s="5" t="s">
        <v>1</v>
      </c>
      <c r="F59" s="8">
        <f>(D59*B60)/D60</f>
        <v>5.7353689567430024</v>
      </c>
      <c r="G59" s="8">
        <f>(D59*C60)/D60</f>
        <v>155.264631043257</v>
      </c>
      <c r="H59" s="5" t="s">
        <v>1</v>
      </c>
      <c r="I59" s="8">
        <f>(B59-F59)^2/F59</f>
        <v>2.4327957535486813</v>
      </c>
      <c r="J59" s="8">
        <f>(C59-G59)^2/G59</f>
        <v>8.9865806199687426E-2</v>
      </c>
      <c r="L59" s="4" t="s">
        <v>5</v>
      </c>
      <c r="M59" s="7">
        <v>2</v>
      </c>
      <c r="N59" s="7">
        <f t="shared" si="13"/>
        <v>210</v>
      </c>
      <c r="O59" s="7">
        <v>212</v>
      </c>
      <c r="P59" s="4" t="s">
        <v>5</v>
      </c>
      <c r="Q59" s="8">
        <f>(O59*M60)/O60</f>
        <v>5.6601941747572813</v>
      </c>
      <c r="R59" s="8">
        <f>(O59*N60)/O60</f>
        <v>206.33980582524271</v>
      </c>
      <c r="S59" s="4" t="s">
        <v>5</v>
      </c>
      <c r="T59" s="8">
        <f>(M59-Q59)^2/Q59</f>
        <v>2.3668837116354973</v>
      </c>
      <c r="U59" s="8">
        <f>(N59-R59)^2/R59</f>
        <v>6.4926984608455487E-2</v>
      </c>
    </row>
    <row r="60" spans="1:21" ht="40.049999999999997" customHeight="1" x14ac:dyDescent="0.3">
      <c r="A60" s="4" t="s">
        <v>9</v>
      </c>
      <c r="B60" s="7">
        <f>SUM(B58:B59)</f>
        <v>14</v>
      </c>
      <c r="C60" s="7">
        <f t="shared" si="12"/>
        <v>379</v>
      </c>
      <c r="D60" s="7">
        <f>SUM(D58:D59)</f>
        <v>393</v>
      </c>
      <c r="H60" s="15" t="s">
        <v>10</v>
      </c>
      <c r="I60" s="15"/>
      <c r="J60" s="10"/>
      <c r="L60" s="4" t="s">
        <v>9</v>
      </c>
      <c r="M60" s="7">
        <f>SUM(M58:M59)</f>
        <v>22</v>
      </c>
      <c r="N60" s="7">
        <f t="shared" si="13"/>
        <v>802</v>
      </c>
      <c r="O60" s="7">
        <f>SUM(O58:O59)</f>
        <v>824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4.2733016938840898</v>
      </c>
      <c r="S61" s="7" t="s">
        <v>11</v>
      </c>
      <c r="T61" s="8">
        <f>SUM(T58:U59)</f>
        <v>3.2742026367729045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3.8715634489848612E-2</v>
      </c>
      <c r="J63" s="9">
        <f>_xlfn.CHISQ.TEST(B58:C59,F58:G59)</f>
        <v>3.8715634489848612E-2</v>
      </c>
      <c r="S63" s="7" t="s">
        <v>13</v>
      </c>
      <c r="T63" s="8">
        <f>_xlfn.CHISQ.DIST.RT(T61,T62)</f>
        <v>7.0377117925779664E-2</v>
      </c>
      <c r="U63" s="9">
        <f>_xlfn.CHISQ.TEST(M58:N59,Q58:R59)</f>
        <v>7.0377117925779664E-2</v>
      </c>
    </row>
    <row r="64" spans="1:21" ht="40.049999999999997" customHeight="1" x14ac:dyDescent="0.3">
      <c r="A64" s="14" t="s">
        <v>35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35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20</v>
      </c>
      <c r="C67" s="7">
        <f t="shared" ref="C67:C69" si="14">D67-B67</f>
        <v>212</v>
      </c>
      <c r="D67" s="7">
        <v>232</v>
      </c>
      <c r="E67" s="5" t="s">
        <v>0</v>
      </c>
      <c r="F67" s="8">
        <f>(D67*B69)/D69</f>
        <v>15.938931297709924</v>
      </c>
      <c r="G67" s="8">
        <f>(D67*C69)/D69</f>
        <v>216.06106870229007</v>
      </c>
      <c r="H67" s="5" t="s">
        <v>0</v>
      </c>
      <c r="I67" s="8">
        <f>(B67-F67)^2/F67</f>
        <v>1.0347167383229499</v>
      </c>
      <c r="J67" s="8">
        <f>(C67-G67)^2/G67</f>
        <v>7.6331562663168318E-2</v>
      </c>
      <c r="L67" s="4" t="s">
        <v>4</v>
      </c>
      <c r="M67" s="7">
        <v>45</v>
      </c>
      <c r="N67" s="7">
        <f t="shared" ref="N67:N69" si="15">O67-M67</f>
        <v>567</v>
      </c>
      <c r="O67" s="7">
        <v>612</v>
      </c>
      <c r="P67" s="4" t="s">
        <v>4</v>
      </c>
      <c r="Q67" s="8">
        <f>(O67*M69)/O69</f>
        <v>34.907766990291265</v>
      </c>
      <c r="R67" s="8">
        <f>(O67*N69)/O69</f>
        <v>577.09223300970871</v>
      </c>
      <c r="S67" s="4" t="s">
        <v>4</v>
      </c>
      <c r="T67" s="8">
        <f>(M67-Q67)^2/Q67</f>
        <v>2.9177795059358158</v>
      </c>
      <c r="U67" s="8">
        <f>(N67-R67)^2/R67</f>
        <v>0.17649374102829163</v>
      </c>
    </row>
    <row r="68" spans="1:21" ht="40.049999999999997" customHeight="1" x14ac:dyDescent="0.3">
      <c r="A68" s="4" t="s">
        <v>1</v>
      </c>
      <c r="B68" s="7">
        <v>7</v>
      </c>
      <c r="C68" s="7">
        <f t="shared" si="14"/>
        <v>154</v>
      </c>
      <c r="D68" s="7">
        <v>161</v>
      </c>
      <c r="E68" s="5" t="s">
        <v>1</v>
      </c>
      <c r="F68" s="8">
        <f>(D68*B69)/D69</f>
        <v>11.061068702290076</v>
      </c>
      <c r="G68" s="8">
        <f>(D68*C69)/D69</f>
        <v>149.93893129770993</v>
      </c>
      <c r="H68" s="5" t="s">
        <v>1</v>
      </c>
      <c r="I68" s="8">
        <f>(B68-F68)^2/F68</f>
        <v>1.4910203931113317</v>
      </c>
      <c r="J68" s="8">
        <f>(C68-G68)^2/G68</f>
        <v>0.10999330768854067</v>
      </c>
      <c r="L68" s="4" t="s">
        <v>5</v>
      </c>
      <c r="M68" s="7">
        <v>2</v>
      </c>
      <c r="N68" s="7">
        <f t="shared" si="15"/>
        <v>210</v>
      </c>
      <c r="O68" s="7">
        <v>212</v>
      </c>
      <c r="P68" s="4" t="s">
        <v>5</v>
      </c>
      <c r="Q68" s="8">
        <f>(O68*M69)/O69</f>
        <v>12.092233009708737</v>
      </c>
      <c r="R68" s="8">
        <f>(O68*N69)/O69</f>
        <v>199.90776699029126</v>
      </c>
      <c r="S68" s="4" t="s">
        <v>5</v>
      </c>
      <c r="T68" s="8">
        <f>(M68-Q68)^2/Q68</f>
        <v>8.4230238567581157</v>
      </c>
      <c r="U68" s="8">
        <f>(N68-R68)^2/R68</f>
        <v>0.50950079957224093</v>
      </c>
    </row>
    <row r="69" spans="1:21" ht="40.049999999999997" customHeight="1" x14ac:dyDescent="0.3">
      <c r="A69" s="4" t="s">
        <v>9</v>
      </c>
      <c r="B69" s="7">
        <f>SUM(B67:B68)</f>
        <v>27</v>
      </c>
      <c r="C69" s="7">
        <f t="shared" si="14"/>
        <v>366</v>
      </c>
      <c r="D69" s="7">
        <f>SUM(D67:D68)</f>
        <v>393</v>
      </c>
      <c r="H69" s="15" t="s">
        <v>10</v>
      </c>
      <c r="I69" s="15"/>
      <c r="J69" s="10"/>
      <c r="L69" s="4" t="s">
        <v>9</v>
      </c>
      <c r="M69" s="7">
        <f>SUM(M67:M68)</f>
        <v>47</v>
      </c>
      <c r="N69" s="7">
        <f t="shared" si="15"/>
        <v>777</v>
      </c>
      <c r="O69" s="7">
        <f>SUM(O67:O68)</f>
        <v>824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2.7120620017859904</v>
      </c>
      <c r="S70" s="7" t="s">
        <v>11</v>
      </c>
      <c r="T70" s="8">
        <f>SUM(T67:U68)</f>
        <v>12.026797903294463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9.9592184622141172E-2</v>
      </c>
      <c r="J72" s="9">
        <f>_xlfn.CHISQ.TEST(B67:C68,F67:G68)</f>
        <v>9.9592184622141172E-2</v>
      </c>
      <c r="S72" s="7" t="s">
        <v>13</v>
      </c>
      <c r="T72" s="8">
        <f>_xlfn.CHISQ.DIST.RT(T70,T71)</f>
        <v>5.2441089732484128E-4</v>
      </c>
      <c r="U72" s="9">
        <f>_xlfn.CHISQ.TEST(M67:N68,Q67:R68)</f>
        <v>5.2441089732484128E-4</v>
      </c>
    </row>
    <row r="73" spans="1:21" ht="40.049999999999997" customHeight="1" x14ac:dyDescent="0.3">
      <c r="A73" s="14" t="s">
        <v>36</v>
      </c>
      <c r="B73" s="14"/>
      <c r="C73" s="14"/>
      <c r="D73" s="14"/>
      <c r="E73" s="14"/>
      <c r="F73" s="14"/>
      <c r="G73" s="14"/>
      <c r="H73" s="14"/>
      <c r="I73" s="14"/>
      <c r="J73" s="14"/>
      <c r="L73" s="14" t="s">
        <v>36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40.049999999999997" customHeight="1" x14ac:dyDescent="0.3">
      <c r="A74" s="15" t="s">
        <v>6</v>
      </c>
      <c r="B74" s="15"/>
      <c r="C74" s="15"/>
      <c r="D74" s="15"/>
      <c r="E74" s="15" t="s">
        <v>7</v>
      </c>
      <c r="F74" s="15"/>
      <c r="G74" s="15"/>
      <c r="H74" s="15" t="s">
        <v>8</v>
      </c>
      <c r="I74" s="15"/>
      <c r="J74" s="15"/>
      <c r="L74" s="15" t="s">
        <v>6</v>
      </c>
      <c r="M74" s="15"/>
      <c r="N74" s="15"/>
      <c r="O74" s="15"/>
      <c r="P74" s="15" t="s">
        <v>7</v>
      </c>
      <c r="Q74" s="15"/>
      <c r="R74" s="15"/>
      <c r="S74" s="15" t="s">
        <v>8</v>
      </c>
      <c r="T74" s="15"/>
      <c r="U74" s="15"/>
    </row>
    <row r="75" spans="1:21" ht="40.049999999999997" customHeight="1" x14ac:dyDescent="0.3">
      <c r="A75" s="3"/>
      <c r="B75" s="4" t="s">
        <v>27</v>
      </c>
      <c r="C75" s="5" t="s">
        <v>28</v>
      </c>
      <c r="D75" s="5" t="s">
        <v>9</v>
      </c>
      <c r="E75" s="6"/>
      <c r="F75" s="4" t="s">
        <v>27</v>
      </c>
      <c r="G75" s="5" t="s">
        <v>28</v>
      </c>
      <c r="H75" s="6"/>
      <c r="I75" s="4" t="s">
        <v>27</v>
      </c>
      <c r="J75" s="5" t="s">
        <v>28</v>
      </c>
      <c r="L75" s="3"/>
      <c r="M75" s="4" t="s">
        <v>27</v>
      </c>
      <c r="N75" s="5" t="s">
        <v>28</v>
      </c>
      <c r="O75" s="5" t="s">
        <v>9</v>
      </c>
      <c r="P75" s="6"/>
      <c r="Q75" s="4" t="s">
        <v>27</v>
      </c>
      <c r="R75" s="5" t="s">
        <v>28</v>
      </c>
      <c r="S75" s="6"/>
      <c r="T75" s="4" t="s">
        <v>27</v>
      </c>
      <c r="U75" s="5" t="s">
        <v>28</v>
      </c>
    </row>
    <row r="76" spans="1:21" ht="40.049999999999997" customHeight="1" x14ac:dyDescent="0.3">
      <c r="A76" s="4" t="s">
        <v>0</v>
      </c>
      <c r="B76" s="7">
        <v>10</v>
      </c>
      <c r="C76" s="7">
        <f>D76-B76</f>
        <v>222</v>
      </c>
      <c r="D76" s="7">
        <v>232</v>
      </c>
      <c r="E76" s="5" t="s">
        <v>0</v>
      </c>
      <c r="F76" s="8">
        <f>(D76*B78)/D78</f>
        <v>11.806615776081426</v>
      </c>
      <c r="G76" s="8">
        <f>(D76*C78)/D78</f>
        <v>220.19338422391857</v>
      </c>
      <c r="H76" s="5" t="s">
        <v>0</v>
      </c>
      <c r="I76" s="8">
        <f>(B76-F76)^2/F76</f>
        <v>0.27644336228832167</v>
      </c>
      <c r="J76" s="8">
        <f>(C76-G76)^2/G76</f>
        <v>1.4822700390794788E-2</v>
      </c>
      <c r="L76" s="4" t="s">
        <v>4</v>
      </c>
      <c r="M76" s="7">
        <v>22</v>
      </c>
      <c r="N76" s="7">
        <f>O76-M76</f>
        <v>590</v>
      </c>
      <c r="O76" s="7">
        <v>612</v>
      </c>
      <c r="P76" s="4" t="s">
        <v>4</v>
      </c>
      <c r="Q76" s="8">
        <f>(O76*M78)/O78</f>
        <v>17.825242718446603</v>
      </c>
      <c r="R76" s="8">
        <f>(O76*N78)/O78</f>
        <v>594.17475728155341</v>
      </c>
      <c r="S76" s="4" t="s">
        <v>4</v>
      </c>
      <c r="T76" s="8">
        <f>(M76-Q76)^2/Q76</f>
        <v>0.9777481650696952</v>
      </c>
      <c r="U76" s="8">
        <f>(N76-R76)^2/R76</f>
        <v>2.9332444952091054E-2</v>
      </c>
    </row>
    <row r="77" spans="1:21" ht="40.049999999999997" customHeight="1" x14ac:dyDescent="0.3">
      <c r="A77" s="4" t="s">
        <v>1</v>
      </c>
      <c r="B77" s="7">
        <v>10</v>
      </c>
      <c r="C77" s="7">
        <f t="shared" ref="C77:C78" si="16">D77-B77</f>
        <v>151</v>
      </c>
      <c r="D77" s="7">
        <v>161</v>
      </c>
      <c r="E77" s="5" t="s">
        <v>1</v>
      </c>
      <c r="F77" s="8">
        <f>(D77*B78)/D78</f>
        <v>8.1933842239185743</v>
      </c>
      <c r="G77" s="8">
        <f>(D77*C78)/D78</f>
        <v>152.80661577608143</v>
      </c>
      <c r="H77" s="5" t="s">
        <v>1</v>
      </c>
      <c r="I77" s="8">
        <f>(B77-F77)^2/F77</f>
        <v>0.39835316801795428</v>
      </c>
      <c r="J77" s="8">
        <f>(C77-G77)^2/G77</f>
        <v>2.1359419196673234E-2</v>
      </c>
      <c r="L77" s="4" t="s">
        <v>5</v>
      </c>
      <c r="M77" s="7">
        <v>2</v>
      </c>
      <c r="N77" s="7">
        <f t="shared" ref="N77:N78" si="17">O77-M77</f>
        <v>210</v>
      </c>
      <c r="O77" s="7">
        <v>212</v>
      </c>
      <c r="P77" s="4" t="s">
        <v>5</v>
      </c>
      <c r="Q77" s="8">
        <f>(O77*M78)/O78</f>
        <v>6.174757281553398</v>
      </c>
      <c r="R77" s="8">
        <f>(O77*N78)/O78</f>
        <v>205.82524271844659</v>
      </c>
      <c r="S77" s="4" t="s">
        <v>5</v>
      </c>
      <c r="T77" s="8">
        <f>(M77-Q77)^2/Q77</f>
        <v>2.8225560236917628</v>
      </c>
      <c r="U77" s="8">
        <f>(N77-R77)^2/R77</f>
        <v>8.4676680710753419E-2</v>
      </c>
    </row>
    <row r="78" spans="1:21" ht="40.049999999999997" customHeight="1" x14ac:dyDescent="0.3">
      <c r="A78" s="4" t="s">
        <v>9</v>
      </c>
      <c r="B78" s="7">
        <f>SUM(B76:B77)</f>
        <v>20</v>
      </c>
      <c r="C78" s="7">
        <f t="shared" si="16"/>
        <v>373</v>
      </c>
      <c r="D78" s="7">
        <f>SUM(D76:D77)</f>
        <v>393</v>
      </c>
      <c r="H78" s="15" t="s">
        <v>10</v>
      </c>
      <c r="I78" s="15"/>
      <c r="J78" s="10"/>
      <c r="L78" s="4" t="s">
        <v>9</v>
      </c>
      <c r="M78" s="7">
        <f>SUM(M76:M77)</f>
        <v>24</v>
      </c>
      <c r="N78" s="7">
        <f t="shared" si="17"/>
        <v>800</v>
      </c>
      <c r="O78" s="7">
        <f>SUM(O76:O77)</f>
        <v>824</v>
      </c>
      <c r="S78" s="15" t="s">
        <v>10</v>
      </c>
      <c r="T78" s="15"/>
      <c r="U78" s="10"/>
    </row>
    <row r="79" spans="1:21" ht="40.049999999999997" customHeight="1" x14ac:dyDescent="0.3">
      <c r="H79" s="7" t="s">
        <v>11</v>
      </c>
      <c r="I79" s="8">
        <f>SUM(I76:J77)</f>
        <v>0.71097864989374404</v>
      </c>
      <c r="S79" s="7" t="s">
        <v>11</v>
      </c>
      <c r="T79" s="8">
        <f>SUM(T76:U77)</f>
        <v>3.9143133144243025</v>
      </c>
    </row>
    <row r="80" spans="1:21" ht="40.049999999999997" customHeight="1" x14ac:dyDescent="0.3">
      <c r="H80" s="7" t="s">
        <v>12</v>
      </c>
      <c r="I80" s="7">
        <f>(2-1)*(2-1)</f>
        <v>1</v>
      </c>
      <c r="S80" s="7" t="s">
        <v>12</v>
      </c>
      <c r="T80" s="7">
        <f>(2-1)*(2-1)</f>
        <v>1</v>
      </c>
    </row>
    <row r="81" spans="8:21" ht="40.049999999999997" customHeight="1" x14ac:dyDescent="0.3">
      <c r="H81" s="7" t="s">
        <v>13</v>
      </c>
      <c r="I81" s="8">
        <f>_xlfn.CHISQ.DIST.RT(I79,I80)</f>
        <v>0.39911911518667853</v>
      </c>
      <c r="J81" s="9">
        <f>_xlfn.CHISQ.TEST(B76:C77,F76:G77)</f>
        <v>0.39911911518667853</v>
      </c>
      <c r="S81" s="7" t="s">
        <v>13</v>
      </c>
      <c r="T81" s="8">
        <f>_xlfn.CHISQ.DIST.RT(T79,T80)</f>
        <v>4.7876570661729567E-2</v>
      </c>
      <c r="U81" s="9">
        <f>_xlfn.CHISQ.TEST(M76:N77,Q76:R77)</f>
        <v>4.7876570661729567E-2</v>
      </c>
    </row>
  </sheetData>
  <mergeCells count="90">
    <mergeCell ref="H78:I78"/>
    <mergeCell ref="S78:T78"/>
    <mergeCell ref="H69:I69"/>
    <mergeCell ref="S69:T69"/>
    <mergeCell ref="A73:J73"/>
    <mergeCell ref="L73:U73"/>
    <mergeCell ref="A74:D74"/>
    <mergeCell ref="E74:G74"/>
    <mergeCell ref="H74:J74"/>
    <mergeCell ref="L74:O74"/>
    <mergeCell ref="P74:R74"/>
    <mergeCell ref="S74:U74"/>
    <mergeCell ref="H60:I60"/>
    <mergeCell ref="S60:T60"/>
    <mergeCell ref="A64:J64"/>
    <mergeCell ref="L64:U64"/>
    <mergeCell ref="A65:D65"/>
    <mergeCell ref="E65:G65"/>
    <mergeCell ref="H65:J65"/>
    <mergeCell ref="L65:O65"/>
    <mergeCell ref="P65:R65"/>
    <mergeCell ref="S65:U65"/>
    <mergeCell ref="H51:I51"/>
    <mergeCell ref="S51:T51"/>
    <mergeCell ref="A55:J55"/>
    <mergeCell ref="L55:U55"/>
    <mergeCell ref="A56:D56"/>
    <mergeCell ref="E56:G56"/>
    <mergeCell ref="H56:J56"/>
    <mergeCell ref="L56:O56"/>
    <mergeCell ref="P56:R56"/>
    <mergeCell ref="S56:U56"/>
    <mergeCell ref="H42:I42"/>
    <mergeCell ref="S42:T42"/>
    <mergeCell ref="A46:J46"/>
    <mergeCell ref="L46:U46"/>
    <mergeCell ref="A47:D47"/>
    <mergeCell ref="E47:G47"/>
    <mergeCell ref="H47:J47"/>
    <mergeCell ref="L47:O47"/>
    <mergeCell ref="P47:R47"/>
    <mergeCell ref="S47:U47"/>
    <mergeCell ref="H33:I33"/>
    <mergeCell ref="S33:T33"/>
    <mergeCell ref="A37:J37"/>
    <mergeCell ref="L37:U37"/>
    <mergeCell ref="A38:D38"/>
    <mergeCell ref="E38:G38"/>
    <mergeCell ref="H38:J38"/>
    <mergeCell ref="L38:O38"/>
    <mergeCell ref="P38:R38"/>
    <mergeCell ref="S38:U38"/>
    <mergeCell ref="H24:I24"/>
    <mergeCell ref="S24:T24"/>
    <mergeCell ref="A28:J28"/>
    <mergeCell ref="L28:U28"/>
    <mergeCell ref="A29:D29"/>
    <mergeCell ref="E29:G29"/>
    <mergeCell ref="H29:J29"/>
    <mergeCell ref="L29:O29"/>
    <mergeCell ref="P29:R29"/>
    <mergeCell ref="S29:U29"/>
    <mergeCell ref="H15:I15"/>
    <mergeCell ref="S15:T15"/>
    <mergeCell ref="A19:J19"/>
    <mergeCell ref="L19:U19"/>
    <mergeCell ref="A20:D20"/>
    <mergeCell ref="E20:G20"/>
    <mergeCell ref="H20:J20"/>
    <mergeCell ref="L20:O20"/>
    <mergeCell ref="P20:R20"/>
    <mergeCell ref="S20:U20"/>
    <mergeCell ref="H6:I6"/>
    <mergeCell ref="S6:T6"/>
    <mergeCell ref="A10:J10"/>
    <mergeCell ref="L10:U10"/>
    <mergeCell ref="A11:D11"/>
    <mergeCell ref="E11:G11"/>
    <mergeCell ref="H11:J11"/>
    <mergeCell ref="L11:O11"/>
    <mergeCell ref="P11:R11"/>
    <mergeCell ref="S11:U11"/>
    <mergeCell ref="A1:J1"/>
    <mergeCell ref="L1:U1"/>
    <mergeCell ref="A2:D2"/>
    <mergeCell ref="E2:G2"/>
    <mergeCell ref="H2:J2"/>
    <mergeCell ref="L2:O2"/>
    <mergeCell ref="P2:R2"/>
    <mergeCell ref="S2:U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5786C-0876-4569-88E9-C65CD68083FA}">
  <dimension ref="A1:U81"/>
  <sheetViews>
    <sheetView zoomScale="60" zoomScaleNormal="60" workbookViewId="0">
      <selection sqref="A1:J1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30" t="s">
        <v>26</v>
      </c>
      <c r="B1" s="30"/>
      <c r="C1" s="30"/>
      <c r="D1" s="30"/>
      <c r="E1" s="30"/>
      <c r="F1" s="30"/>
      <c r="G1" s="30"/>
      <c r="H1" s="30"/>
      <c r="I1" s="30"/>
      <c r="J1" s="30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27" t="s">
        <v>6</v>
      </c>
      <c r="B2" s="29"/>
      <c r="C2" s="29"/>
      <c r="D2" s="28"/>
      <c r="E2" s="27" t="s">
        <v>7</v>
      </c>
      <c r="F2" s="29"/>
      <c r="G2" s="28"/>
      <c r="H2" s="27" t="s">
        <v>8</v>
      </c>
      <c r="I2" s="29"/>
      <c r="J2" s="28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4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2</v>
      </c>
      <c r="C4" s="7">
        <f t="shared" ref="C4:C6" si="0">D4-B4</f>
        <v>69</v>
      </c>
      <c r="D4" s="7">
        <v>71</v>
      </c>
      <c r="E4" s="5" t="s">
        <v>0</v>
      </c>
      <c r="F4" s="8">
        <f>(D4*B6)/D6</f>
        <v>1.0676691729323309</v>
      </c>
      <c r="G4" s="8">
        <f>(D4*C6)/D6</f>
        <v>69.932330827067673</v>
      </c>
      <c r="H4" s="5" t="s">
        <v>0</v>
      </c>
      <c r="I4" s="8">
        <f>(B4-F4)^2/F4</f>
        <v>0.81414804617176739</v>
      </c>
      <c r="J4" s="8">
        <f>(C4-G4)^2/G4</f>
        <v>1.2429741162927856E-2</v>
      </c>
      <c r="L4" s="4" t="s">
        <v>4</v>
      </c>
      <c r="M4" s="7">
        <v>3</v>
      </c>
      <c r="N4" s="7">
        <f t="shared" ref="N4:N6" si="1">O4-M4</f>
        <v>159</v>
      </c>
      <c r="O4" s="7">
        <v>162</v>
      </c>
      <c r="P4" s="4" t="s">
        <v>4</v>
      </c>
      <c r="Q4" s="8">
        <f>(O4*M6)/O6</f>
        <v>3.1609756097560977</v>
      </c>
      <c r="R4" s="8">
        <f>(O4*N6)/O6</f>
        <v>158.83902439024391</v>
      </c>
      <c r="S4" s="4" t="s">
        <v>4</v>
      </c>
      <c r="T4" s="8">
        <f>(M4-Q4)^2/Q4</f>
        <v>8.1978319783197976E-3</v>
      </c>
      <c r="U4" s="8">
        <f>(N4-R4)^2/R4</f>
        <v>1.6314093489192729E-4</v>
      </c>
    </row>
    <row r="5" spans="1:21" ht="40.049999999999997" customHeight="1" x14ac:dyDescent="0.3">
      <c r="A5" s="4" t="s">
        <v>1</v>
      </c>
      <c r="B5" s="7">
        <v>0</v>
      </c>
      <c r="C5" s="7">
        <f t="shared" si="0"/>
        <v>62</v>
      </c>
      <c r="D5" s="7">
        <v>62</v>
      </c>
      <c r="E5" s="5" t="s">
        <v>1</v>
      </c>
      <c r="F5" s="8">
        <f>(D5*B6)/D6</f>
        <v>0.93233082706766912</v>
      </c>
      <c r="G5" s="8">
        <f>(D5*C6)/D6</f>
        <v>61.067669172932334</v>
      </c>
      <c r="H5" s="5" t="s">
        <v>1</v>
      </c>
      <c r="I5" s="8">
        <f>(B5-F5)^2/F5</f>
        <v>0.93233082706766912</v>
      </c>
      <c r="J5" s="8">
        <f>(C5-G5)^2/G5</f>
        <v>1.4234058428513942E-2</v>
      </c>
      <c r="L5" s="4" t="s">
        <v>5</v>
      </c>
      <c r="M5" s="7">
        <v>1</v>
      </c>
      <c r="N5" s="7">
        <f t="shared" si="1"/>
        <v>42</v>
      </c>
      <c r="O5" s="7">
        <v>43</v>
      </c>
      <c r="P5" s="4" t="s">
        <v>5</v>
      </c>
      <c r="Q5" s="8">
        <f>(O5*M6)/O6</f>
        <v>0.83902439024390241</v>
      </c>
      <c r="R5" s="8">
        <f>(O5*N6)/O6</f>
        <v>42.1609756097561</v>
      </c>
      <c r="S5" s="4" t="s">
        <v>5</v>
      </c>
      <c r="T5" s="8">
        <f>(M5-Q5)^2/Q5</f>
        <v>3.0884855360181519E-2</v>
      </c>
      <c r="U5" s="8">
        <f>(N5-R5)^2/R5</f>
        <v>6.1462398726731511E-4</v>
      </c>
    </row>
    <row r="6" spans="1:21" ht="40.049999999999997" customHeight="1" x14ac:dyDescent="0.3">
      <c r="A6" s="4" t="s">
        <v>9</v>
      </c>
      <c r="B6" s="7">
        <f>SUM(B4:B5)</f>
        <v>2</v>
      </c>
      <c r="C6" s="7">
        <f t="shared" si="0"/>
        <v>131</v>
      </c>
      <c r="D6" s="7">
        <f>SUM(D4:D5)</f>
        <v>133</v>
      </c>
      <c r="H6" s="27" t="s">
        <v>10</v>
      </c>
      <c r="I6" s="28"/>
      <c r="J6" s="10"/>
      <c r="L6" s="4" t="s">
        <v>9</v>
      </c>
      <c r="M6" s="7">
        <f>SUM(M4:M5)</f>
        <v>4</v>
      </c>
      <c r="N6" s="7">
        <f t="shared" si="1"/>
        <v>201</v>
      </c>
      <c r="O6" s="7">
        <f>SUM(O4:O5)</f>
        <v>205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>
        <f>SUM(I4:J5)</f>
        <v>1.7731426728308783</v>
      </c>
      <c r="S7" s="7" t="s">
        <v>11</v>
      </c>
      <c r="T7" s="8">
        <f>SUM(T4:U5)</f>
        <v>3.986045226066056E-2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>
        <f>_xlfn.CHISQ.DIST.RT(I7,I8)</f>
        <v>0.18299362626654173</v>
      </c>
      <c r="J9" s="9">
        <f>_xlfn.CHISQ.TEST(B4:C5,F4:G5)</f>
        <v>0.18299362626654173</v>
      </c>
      <c r="S9" s="7" t="s">
        <v>13</v>
      </c>
      <c r="T9" s="8">
        <f>_xlfn.CHISQ.DIST.RT(T7,T8)</f>
        <v>0.84175367465619244</v>
      </c>
      <c r="U9" s="9">
        <f>_xlfn.CHISQ.TEST(M4:N5,Q4:R5)</f>
        <v>0.84175367465619244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21</v>
      </c>
      <c r="C13" s="7">
        <f t="shared" ref="C13:C15" si="2">D13-B13</f>
        <v>50</v>
      </c>
      <c r="D13" s="7">
        <v>71</v>
      </c>
      <c r="E13" s="5" t="s">
        <v>0</v>
      </c>
      <c r="F13" s="8">
        <f>(D13*B15)/D15</f>
        <v>17.616541353383457</v>
      </c>
      <c r="G13" s="8">
        <f>(D13*C15)/D15</f>
        <v>53.383458646616539</v>
      </c>
      <c r="H13" s="5" t="s">
        <v>0</v>
      </c>
      <c r="I13" s="8">
        <f>(B13-F13)^2/F13</f>
        <v>0.649832006392422</v>
      </c>
      <c r="J13" s="8">
        <f>(C13-G13)^2/G13</f>
        <v>0.21444456210949883</v>
      </c>
      <c r="L13" s="4" t="s">
        <v>4</v>
      </c>
      <c r="M13" s="7">
        <v>35</v>
      </c>
      <c r="N13" s="7">
        <f t="shared" ref="N13:N15" si="3">O13-M13</f>
        <v>127</v>
      </c>
      <c r="O13" s="7">
        <v>162</v>
      </c>
      <c r="P13" s="4" t="s">
        <v>4</v>
      </c>
      <c r="Q13" s="8">
        <f>(O13*M15)/O15</f>
        <v>27.658536585365855</v>
      </c>
      <c r="R13" s="8">
        <f>(O13*N15)/O15</f>
        <v>134.34146341463415</v>
      </c>
      <c r="S13" s="4" t="s">
        <v>4</v>
      </c>
      <c r="T13" s="8">
        <f>(M13-Q13)^2/Q13</f>
        <v>1.9486600421559763</v>
      </c>
      <c r="U13" s="8">
        <f>(N13-R13)^2/R13</f>
        <v>0.40119471456152495</v>
      </c>
    </row>
    <row r="14" spans="1:21" ht="40.049999999999997" customHeight="1" x14ac:dyDescent="0.3">
      <c r="A14" s="4" t="s">
        <v>1</v>
      </c>
      <c r="B14" s="7">
        <v>12</v>
      </c>
      <c r="C14" s="7">
        <f t="shared" si="2"/>
        <v>50</v>
      </c>
      <c r="D14" s="7">
        <v>62</v>
      </c>
      <c r="E14" s="5" t="s">
        <v>1</v>
      </c>
      <c r="F14" s="8">
        <f>(D14*B15)/D15</f>
        <v>15.383458646616541</v>
      </c>
      <c r="G14" s="8">
        <f>(D14*C15)/D15</f>
        <v>46.616541353383461</v>
      </c>
      <c r="H14" s="5" t="s">
        <v>1</v>
      </c>
      <c r="I14" s="8">
        <f>(B14-F14)^2/F14</f>
        <v>0.74416245893325661</v>
      </c>
      <c r="J14" s="8">
        <f>(C14-G14)^2/G14</f>
        <v>0.24557361144797443</v>
      </c>
      <c r="L14" s="4" t="s">
        <v>5</v>
      </c>
      <c r="M14" s="7">
        <v>0</v>
      </c>
      <c r="N14" s="7">
        <f t="shared" si="3"/>
        <v>43</v>
      </c>
      <c r="O14" s="7">
        <v>43</v>
      </c>
      <c r="P14" s="4" t="s">
        <v>5</v>
      </c>
      <c r="Q14" s="8">
        <f>(O14*M15)/O15</f>
        <v>7.3414634146341466</v>
      </c>
      <c r="R14" s="8">
        <f>(O14*N15)/O15</f>
        <v>35.658536585365852</v>
      </c>
      <c r="S14" s="4" t="s">
        <v>5</v>
      </c>
      <c r="T14" s="8">
        <f>(M14-Q14)^2/Q14</f>
        <v>7.3414634146341466</v>
      </c>
      <c r="U14" s="8">
        <f>(N14-R14)^2/R14</f>
        <v>1.5114777618364428</v>
      </c>
    </row>
    <row r="15" spans="1:21" ht="40.049999999999997" customHeight="1" x14ac:dyDescent="0.3">
      <c r="A15" s="4" t="s">
        <v>9</v>
      </c>
      <c r="B15" s="7">
        <f>SUM(B13:B14)</f>
        <v>33</v>
      </c>
      <c r="C15" s="7">
        <f t="shared" si="2"/>
        <v>100</v>
      </c>
      <c r="D15" s="7">
        <f>SUM(D13:D14)</f>
        <v>133</v>
      </c>
      <c r="H15" s="15" t="s">
        <v>10</v>
      </c>
      <c r="I15" s="15"/>
      <c r="J15" s="10"/>
      <c r="L15" s="4" t="s">
        <v>9</v>
      </c>
      <c r="M15" s="7">
        <f>SUM(M13:M14)</f>
        <v>35</v>
      </c>
      <c r="N15" s="7">
        <f t="shared" si="3"/>
        <v>170</v>
      </c>
      <c r="O15" s="7">
        <f>SUM(O13:O14)</f>
        <v>205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1.8540126388831519</v>
      </c>
      <c r="S16" s="7" t="s">
        <v>11</v>
      </c>
      <c r="T16" s="8">
        <f>SUM(T13:U14)</f>
        <v>11.20279593318809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0.1733174210265909</v>
      </c>
      <c r="J18" s="9">
        <f>_xlfn.CHISQ.TEST(B13:C14,F13:G14)</f>
        <v>0.1733174210265909</v>
      </c>
      <c r="S18" s="7" t="s">
        <v>13</v>
      </c>
      <c r="T18" s="18">
        <f>_xlfn.CHISQ.DIST.RT(T16,T17)</f>
        <v>8.1674178113270177E-4</v>
      </c>
      <c r="U18" s="9">
        <f>_xlfn.CHISQ.TEST(M13:N14,Q13:R14)</f>
        <v>8.1674178113270177E-4</v>
      </c>
    </row>
    <row r="19" spans="1:21" ht="40.049999999999997" customHeight="1" x14ac:dyDescent="0.3">
      <c r="A19" s="14" t="s">
        <v>30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6</v>
      </c>
      <c r="C22" s="7">
        <f t="shared" ref="C22:C24" si="4">D22-B22</f>
        <v>65</v>
      </c>
      <c r="D22" s="7">
        <v>71</v>
      </c>
      <c r="E22" s="5" t="s">
        <v>0</v>
      </c>
      <c r="F22" s="8">
        <f>(D22*B24)/D24</f>
        <v>3.736842105263158</v>
      </c>
      <c r="G22" s="8">
        <f>(D22*C24)/D24</f>
        <v>67.263157894736835</v>
      </c>
      <c r="H22" s="5" t="s">
        <v>0</v>
      </c>
      <c r="I22" s="8">
        <f>(B22-F22)^2/F22</f>
        <v>1.3706449221645662</v>
      </c>
      <c r="J22" s="8">
        <f>(C22-G22)^2/G22</f>
        <v>7.6146940120253234E-2</v>
      </c>
      <c r="L22" s="4" t="s">
        <v>4</v>
      </c>
      <c r="M22" s="7">
        <v>11</v>
      </c>
      <c r="N22" s="7">
        <f t="shared" ref="N22:N24" si="5">O22-M22</f>
        <v>151</v>
      </c>
      <c r="O22" s="7">
        <v>162</v>
      </c>
      <c r="P22" s="4" t="s">
        <v>4</v>
      </c>
      <c r="Q22" s="8">
        <f>(O22*M24)/O24</f>
        <v>11.063414634146341</v>
      </c>
      <c r="R22" s="8">
        <f>(O22*N24)/O24</f>
        <v>150.93658536585366</v>
      </c>
      <c r="S22" s="4" t="s">
        <v>4</v>
      </c>
      <c r="T22" s="8">
        <f>(M22-Q22)^2/Q22</f>
        <v>3.6348776186173614E-4</v>
      </c>
      <c r="U22" s="8">
        <f>(N22-R22)^2/R22</f>
        <v>2.6643082021279084E-5</v>
      </c>
    </row>
    <row r="23" spans="1:21" ht="40.049999999999997" customHeight="1" x14ac:dyDescent="0.3">
      <c r="A23" s="4" t="s">
        <v>1</v>
      </c>
      <c r="B23" s="7">
        <v>1</v>
      </c>
      <c r="C23" s="7">
        <f t="shared" si="4"/>
        <v>61</v>
      </c>
      <c r="D23" s="7">
        <v>62</v>
      </c>
      <c r="E23" s="5" t="s">
        <v>1</v>
      </c>
      <c r="F23" s="8">
        <f>(D23*B24)/D24</f>
        <v>3.263157894736842</v>
      </c>
      <c r="G23" s="8">
        <f>(D23*C24)/D24</f>
        <v>58.736842105263158</v>
      </c>
      <c r="H23" s="5" t="s">
        <v>1</v>
      </c>
      <c r="I23" s="8">
        <f>(B23-F23)^2/F23</f>
        <v>1.5696095076400678</v>
      </c>
      <c r="J23" s="8">
        <f>(C23-G23)^2/G23</f>
        <v>8.7200528202226027E-2</v>
      </c>
      <c r="L23" s="4" t="s">
        <v>5</v>
      </c>
      <c r="M23" s="7">
        <v>3</v>
      </c>
      <c r="N23" s="7">
        <f t="shared" si="5"/>
        <v>40</v>
      </c>
      <c r="O23" s="7">
        <v>43</v>
      </c>
      <c r="P23" s="4" t="s">
        <v>5</v>
      </c>
      <c r="Q23" s="8">
        <f>(O23*M24)/O24</f>
        <v>2.9365853658536585</v>
      </c>
      <c r="R23" s="8">
        <f>(O23*N24)/O24</f>
        <v>40.063414634146341</v>
      </c>
      <c r="S23" s="4" t="s">
        <v>5</v>
      </c>
      <c r="T23" s="8">
        <f>(M23-Q23)^2/Q23</f>
        <v>1.3694190098047186E-3</v>
      </c>
      <c r="U23" s="8">
        <f>(N23-R23)^2/R23</f>
        <v>1.0037626249877237E-4</v>
      </c>
    </row>
    <row r="24" spans="1:21" ht="40.049999999999997" customHeight="1" x14ac:dyDescent="0.3">
      <c r="A24" s="4" t="s">
        <v>9</v>
      </c>
      <c r="B24" s="7">
        <f>SUM(B22:B23)</f>
        <v>7</v>
      </c>
      <c r="C24" s="7">
        <f t="shared" si="4"/>
        <v>126</v>
      </c>
      <c r="D24" s="7">
        <f>SUM(D22:D23)</f>
        <v>133</v>
      </c>
      <c r="H24" s="15" t="s">
        <v>10</v>
      </c>
      <c r="I24" s="15"/>
      <c r="J24" s="10"/>
      <c r="L24" s="4" t="s">
        <v>9</v>
      </c>
      <c r="M24" s="7">
        <f>SUM(M22:M23)</f>
        <v>14</v>
      </c>
      <c r="N24" s="7">
        <f t="shared" si="5"/>
        <v>191</v>
      </c>
      <c r="O24" s="7">
        <f>SUM(O22:O23)</f>
        <v>205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3.1036018981271134</v>
      </c>
      <c r="S25" s="7" t="s">
        <v>11</v>
      </c>
      <c r="T25" s="8">
        <f>SUM(T22:U23)</f>
        <v>1.8599261161865062E-3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7.8119277804377801E-2</v>
      </c>
      <c r="J27" s="9">
        <f>_xlfn.CHISQ.TEST(B22:C23,F22:G23)</f>
        <v>7.8119277804377801E-2</v>
      </c>
      <c r="S27" s="7" t="s">
        <v>13</v>
      </c>
      <c r="T27" s="8">
        <f>_xlfn.CHISQ.DIST.RT(T25,T26)</f>
        <v>0.96560040745032982</v>
      </c>
      <c r="U27" s="9">
        <f>_xlfn.CHISQ.TEST(M22:N23,Q22:R23)</f>
        <v>0.96560040745032982</v>
      </c>
    </row>
    <row r="28" spans="1:21" ht="40.049999999999997" customHeight="1" x14ac:dyDescent="0.3">
      <c r="A28" s="14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31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1</v>
      </c>
      <c r="C31" s="7">
        <f t="shared" ref="C31:C33" si="6">D31-B31</f>
        <v>70</v>
      </c>
      <c r="D31" s="7">
        <v>71</v>
      </c>
      <c r="E31" s="5" t="s">
        <v>0</v>
      </c>
      <c r="F31" s="8">
        <f>(D31*B33)/D33</f>
        <v>0.53383458646616544</v>
      </c>
      <c r="G31" s="8">
        <f>(D31*C33)/D33</f>
        <v>70.46616541353383</v>
      </c>
      <c r="H31" s="5" t="s">
        <v>0</v>
      </c>
      <c r="I31" s="8">
        <f>(B31-F31)^2/F31</f>
        <v>0.4070740230858837</v>
      </c>
      <c r="J31" s="8">
        <f>(C31-G31)^2/G31</f>
        <v>3.0838941142869317E-3</v>
      </c>
      <c r="L31" s="4" t="s">
        <v>4</v>
      </c>
      <c r="M31" s="7">
        <v>1</v>
      </c>
      <c r="N31" s="7">
        <f t="shared" ref="N31:N33" si="7">O31-M31</f>
        <v>161</v>
      </c>
      <c r="O31" s="7">
        <v>162</v>
      </c>
      <c r="P31" s="4" t="s">
        <v>4</v>
      </c>
      <c r="Q31" s="8">
        <f>(O31*M33)/O33</f>
        <v>0.79024390243902443</v>
      </c>
      <c r="R31" s="8">
        <f>(O31*N33)/O33</f>
        <v>161.20975609756098</v>
      </c>
      <c r="S31" s="4" t="s">
        <v>4</v>
      </c>
      <c r="T31" s="8">
        <f>(M31-Q31)^2/Q31</f>
        <v>5.5676001204456468E-2</v>
      </c>
      <c r="U31" s="8">
        <f>(N31-R31)^2/R31</f>
        <v>2.7292157453167069E-4</v>
      </c>
    </row>
    <row r="32" spans="1:21" ht="40.049999999999997" customHeight="1" x14ac:dyDescent="0.3">
      <c r="A32" s="4" t="s">
        <v>1</v>
      </c>
      <c r="B32" s="7">
        <v>0</v>
      </c>
      <c r="C32" s="7">
        <f t="shared" si="6"/>
        <v>62</v>
      </c>
      <c r="D32" s="7">
        <v>62</v>
      </c>
      <c r="E32" s="5" t="s">
        <v>1</v>
      </c>
      <c r="F32" s="8">
        <f>(D32*B33)/D33</f>
        <v>0.46616541353383456</v>
      </c>
      <c r="G32" s="8">
        <f>(D32*C33)/D33</f>
        <v>61.533834586466163</v>
      </c>
      <c r="H32" s="5" t="s">
        <v>1</v>
      </c>
      <c r="I32" s="8">
        <f>(B32-F32)^2/F32</f>
        <v>0.46616541353383456</v>
      </c>
      <c r="J32" s="8">
        <f>(C32-G32)^2/G32</f>
        <v>3.531556163135142E-3</v>
      </c>
      <c r="L32" s="4" t="s">
        <v>5</v>
      </c>
      <c r="M32" s="7">
        <v>0</v>
      </c>
      <c r="N32" s="7">
        <f t="shared" si="7"/>
        <v>43</v>
      </c>
      <c r="O32" s="7">
        <v>43</v>
      </c>
      <c r="P32" s="4" t="s">
        <v>5</v>
      </c>
      <c r="Q32" s="8">
        <f>(O32*M33)/O33</f>
        <v>0.2097560975609756</v>
      </c>
      <c r="R32" s="8">
        <f>(O32*N33)/O33</f>
        <v>42.790243902439023</v>
      </c>
      <c r="S32" s="4" t="s">
        <v>5</v>
      </c>
      <c r="T32" s="8">
        <f>(M32-Q32)^2/Q32</f>
        <v>0.2097560975609756</v>
      </c>
      <c r="U32" s="8">
        <f>(N32-R32)^2/R32</f>
        <v>1.028216164514597E-3</v>
      </c>
    </row>
    <row r="33" spans="1:21" ht="40.049999999999997" customHeight="1" x14ac:dyDescent="0.3">
      <c r="A33" s="4" t="s">
        <v>9</v>
      </c>
      <c r="B33" s="7">
        <f>SUM(B31:B32)</f>
        <v>1</v>
      </c>
      <c r="C33" s="7">
        <f t="shared" si="6"/>
        <v>132</v>
      </c>
      <c r="D33" s="7">
        <f>SUM(D31:D32)</f>
        <v>133</v>
      </c>
      <c r="H33" s="15" t="s">
        <v>10</v>
      </c>
      <c r="I33" s="15"/>
      <c r="J33" s="10"/>
      <c r="L33" s="4" t="s">
        <v>9</v>
      </c>
      <c r="M33" s="7">
        <f>SUM(M31:M32)</f>
        <v>1</v>
      </c>
      <c r="N33" s="7">
        <f t="shared" si="7"/>
        <v>204</v>
      </c>
      <c r="O33" s="7">
        <f>SUM(O31:O32)</f>
        <v>205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0.87985488689714042</v>
      </c>
      <c r="S34" s="7" t="s">
        <v>11</v>
      </c>
      <c r="T34" s="8">
        <f>SUM(T31:U32)</f>
        <v>0.26673323650447833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0.34824142779439565</v>
      </c>
      <c r="J36" s="9">
        <f>_xlfn.CHISQ.TEST(B31:C32,F31:G32)</f>
        <v>0.34824142779439565</v>
      </c>
      <c r="S36" s="7" t="s">
        <v>13</v>
      </c>
      <c r="T36" s="8">
        <f>_xlfn.CHISQ.DIST.RT(T34,T35)</f>
        <v>0.60553161111020604</v>
      </c>
      <c r="U36" s="9">
        <f>_xlfn.CHISQ.TEST(M31:N32,Q31:R32)</f>
        <v>0.60553161111020604</v>
      </c>
    </row>
    <row r="37" spans="1:21" ht="40.049999999999997" customHeight="1" x14ac:dyDescent="0.3">
      <c r="A37" s="14" t="s">
        <v>32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32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15</v>
      </c>
      <c r="C40" s="7">
        <f t="shared" ref="C40:C42" si="8">D40-B40</f>
        <v>56</v>
      </c>
      <c r="D40" s="7">
        <v>71</v>
      </c>
      <c r="E40" s="5" t="s">
        <v>0</v>
      </c>
      <c r="F40" s="8">
        <f>(D40*B42)/D42</f>
        <v>13.345864661654135</v>
      </c>
      <c r="G40" s="8">
        <f>(D40*C42)/D42</f>
        <v>57.654135338345867</v>
      </c>
      <c r="H40" s="5" t="s">
        <v>0</v>
      </c>
      <c r="I40" s="8">
        <f>(B40-F40)^2/F40</f>
        <v>0.20501959123160027</v>
      </c>
      <c r="J40" s="8">
        <f>(C40-G40)^2/G40</f>
        <v>4.7458238711018681E-2</v>
      </c>
      <c r="L40" s="4" t="s">
        <v>4</v>
      </c>
      <c r="M40" s="7">
        <v>33</v>
      </c>
      <c r="N40" s="7">
        <f t="shared" ref="N40:N42" si="9">O40-M40</f>
        <v>129</v>
      </c>
      <c r="O40" s="7">
        <v>162</v>
      </c>
      <c r="P40" s="4" t="s">
        <v>4</v>
      </c>
      <c r="Q40" s="8">
        <f>(O40*M42)/O42</f>
        <v>26.078048780487805</v>
      </c>
      <c r="R40" s="8">
        <f>(O40*N42)/O42</f>
        <v>135.92195121951221</v>
      </c>
      <c r="S40" s="4" t="s">
        <v>4</v>
      </c>
      <c r="T40" s="8">
        <f>(M40-Q40)^2/Q40</f>
        <v>1.837308039747064</v>
      </c>
      <c r="U40" s="8">
        <f>(N40-R40)^2/R40</f>
        <v>0.35250677506775208</v>
      </c>
    </row>
    <row r="41" spans="1:21" ht="40.049999999999997" customHeight="1" x14ac:dyDescent="0.3">
      <c r="A41" s="4" t="s">
        <v>1</v>
      </c>
      <c r="B41" s="7">
        <v>10</v>
      </c>
      <c r="C41" s="7">
        <f t="shared" si="8"/>
        <v>52</v>
      </c>
      <c r="D41" s="7">
        <v>62</v>
      </c>
      <c r="E41" s="5" t="s">
        <v>1</v>
      </c>
      <c r="F41" s="8">
        <f>(D41*B42)/D42</f>
        <v>11.654135338345865</v>
      </c>
      <c r="G41" s="8">
        <f>(D41*C42)/D42</f>
        <v>50.345864661654133</v>
      </c>
      <c r="H41" s="5" t="s">
        <v>1</v>
      </c>
      <c r="I41" s="8">
        <f>(B41-F41)^2/F41</f>
        <v>0.23478049963618738</v>
      </c>
      <c r="J41" s="8">
        <f>(C41-G41)^2/G41</f>
        <v>5.4347337878747209E-2</v>
      </c>
      <c r="L41" s="4" t="s">
        <v>5</v>
      </c>
      <c r="M41" s="7">
        <v>0</v>
      </c>
      <c r="N41" s="7">
        <f t="shared" si="9"/>
        <v>43</v>
      </c>
      <c r="O41" s="7">
        <v>43</v>
      </c>
      <c r="P41" s="4" t="s">
        <v>5</v>
      </c>
      <c r="Q41" s="8">
        <f>(O41*M42)/O42</f>
        <v>6.9219512195121951</v>
      </c>
      <c r="R41" s="8">
        <f>(O41*N42)/O42</f>
        <v>36.078048780487805</v>
      </c>
      <c r="S41" s="4" t="s">
        <v>5</v>
      </c>
      <c r="T41" s="8">
        <f>(M41-Q41)^2/Q41</f>
        <v>6.9219512195121951</v>
      </c>
      <c r="U41" s="8">
        <f>(N41-R41)^2/R41</f>
        <v>1.3280487804878049</v>
      </c>
    </row>
    <row r="42" spans="1:21" ht="40.049999999999997" customHeight="1" x14ac:dyDescent="0.3">
      <c r="A42" s="4" t="s">
        <v>9</v>
      </c>
      <c r="B42" s="7">
        <f>SUM(B40:B41)</f>
        <v>25</v>
      </c>
      <c r="C42" s="7">
        <f t="shared" si="8"/>
        <v>108</v>
      </c>
      <c r="D42" s="7">
        <f>SUM(D40:D41)</f>
        <v>133</v>
      </c>
      <c r="H42" s="15" t="s">
        <v>10</v>
      </c>
      <c r="I42" s="15"/>
      <c r="J42" s="10"/>
      <c r="L42" s="4" t="s">
        <v>9</v>
      </c>
      <c r="M42" s="7">
        <f>SUM(M40:M41)</f>
        <v>33</v>
      </c>
      <c r="N42" s="7">
        <f t="shared" si="9"/>
        <v>172</v>
      </c>
      <c r="O42" s="7">
        <f>SUM(O40:O41)</f>
        <v>205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0.54160566745755356</v>
      </c>
      <c r="S43" s="7" t="s">
        <v>11</v>
      </c>
      <c r="T43" s="8">
        <f>SUM(T40:U41)</f>
        <v>10.439814814814817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0.46176804658509885</v>
      </c>
      <c r="J45" s="9">
        <f>_xlfn.CHISQ.TEST(B40:C41,F40:G41)</f>
        <v>0.46176804658509885</v>
      </c>
      <c r="S45" s="7" t="s">
        <v>13</v>
      </c>
      <c r="T45" s="17">
        <f>_xlfn.CHISQ.DIST.RT(T43,T44)</f>
        <v>1.2332763451652481E-3</v>
      </c>
      <c r="U45" s="9">
        <f>_xlfn.CHISQ.TEST(M40:N41,Q40:R41)</f>
        <v>1.2332763451652481E-3</v>
      </c>
    </row>
    <row r="46" spans="1:21" ht="40.049999999999997" customHeight="1" x14ac:dyDescent="0.3">
      <c r="A46" s="14" t="s">
        <v>33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33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8</v>
      </c>
      <c r="C49" s="7">
        <f t="shared" ref="C49:C51" si="10">D49-B49</f>
        <v>63</v>
      </c>
      <c r="D49" s="7">
        <v>71</v>
      </c>
      <c r="E49" s="5" t="s">
        <v>0</v>
      </c>
      <c r="F49" s="8">
        <f>(D49*B51)/D51</f>
        <v>11.210526315789474</v>
      </c>
      <c r="G49" s="8">
        <f>(D49*C51)/D51</f>
        <v>59.789473684210527</v>
      </c>
      <c r="H49" s="5" t="s">
        <v>0</v>
      </c>
      <c r="I49" s="8">
        <f>(B49-F49)^2/F49</f>
        <v>0.91944650358290114</v>
      </c>
      <c r="J49" s="8">
        <f>(C49-G49)^2/G49</f>
        <v>0.17239621942179381</v>
      </c>
      <c r="L49" s="4" t="s">
        <v>4</v>
      </c>
      <c r="M49" s="7">
        <v>37</v>
      </c>
      <c r="N49" s="7">
        <f t="shared" ref="N49:N51" si="11">O49-M49</f>
        <v>125</v>
      </c>
      <c r="O49" s="7">
        <v>162</v>
      </c>
      <c r="P49" s="4" t="s">
        <v>4</v>
      </c>
      <c r="Q49" s="8">
        <f>(O49*M51)/O51</f>
        <v>37.141463414634146</v>
      </c>
      <c r="R49" s="8">
        <f>(O49*N51)/O51</f>
        <v>124.85853658536585</v>
      </c>
      <c r="S49" s="4" t="s">
        <v>4</v>
      </c>
      <c r="T49" s="8">
        <f>(M49-Q49)^2/Q49</f>
        <v>5.3880207832810605E-4</v>
      </c>
      <c r="U49" s="8">
        <f>(N49-R49)^2/R49</f>
        <v>1.6027656760393027E-4</v>
      </c>
    </row>
    <row r="50" spans="1:21" ht="40.049999999999997" customHeight="1" x14ac:dyDescent="0.3">
      <c r="A50" s="4" t="s">
        <v>1</v>
      </c>
      <c r="B50" s="7">
        <v>13</v>
      </c>
      <c r="C50" s="7">
        <f t="shared" si="10"/>
        <v>49</v>
      </c>
      <c r="D50" s="7">
        <v>62</v>
      </c>
      <c r="E50" s="5" t="s">
        <v>1</v>
      </c>
      <c r="F50" s="8">
        <f>(D50*B51)/D51</f>
        <v>9.7894736842105257</v>
      </c>
      <c r="G50" s="8">
        <f>(D50*C51)/D51</f>
        <v>52.210526315789473</v>
      </c>
      <c r="H50" s="5" t="s">
        <v>1</v>
      </c>
      <c r="I50" s="8">
        <f>(B50-F50)^2/F50</f>
        <v>1.0529145444255805</v>
      </c>
      <c r="J50" s="8">
        <f>(C50-G50)^2/G50</f>
        <v>0.19742147707979613</v>
      </c>
      <c r="L50" s="4" t="s">
        <v>5</v>
      </c>
      <c r="M50" s="7">
        <v>10</v>
      </c>
      <c r="N50" s="7">
        <f t="shared" si="11"/>
        <v>33</v>
      </c>
      <c r="O50" s="7">
        <v>43</v>
      </c>
      <c r="P50" s="4" t="s">
        <v>5</v>
      </c>
      <c r="Q50" s="8">
        <f>(O50*M51)/O51</f>
        <v>9.8585365853658544</v>
      </c>
      <c r="R50" s="8">
        <f>(O50*N51)/O51</f>
        <v>33.141463414634146</v>
      </c>
      <c r="S50" s="4" t="s">
        <v>5</v>
      </c>
      <c r="T50" s="8">
        <f>(M50-Q50)^2/Q50</f>
        <v>2.0299055043989109E-3</v>
      </c>
      <c r="U50" s="8">
        <f>(N50-R50)^2/R50</f>
        <v>6.038326500427141E-4</v>
      </c>
    </row>
    <row r="51" spans="1:21" ht="40.049999999999997" customHeight="1" x14ac:dyDescent="0.3">
      <c r="A51" s="4" t="s">
        <v>9</v>
      </c>
      <c r="B51" s="7">
        <f>SUM(B49:B50)</f>
        <v>21</v>
      </c>
      <c r="C51" s="7">
        <f t="shared" si="10"/>
        <v>112</v>
      </c>
      <c r="D51" s="7">
        <f>SUM(D49:D50)</f>
        <v>133</v>
      </c>
      <c r="H51" s="15" t="s">
        <v>10</v>
      </c>
      <c r="I51" s="15"/>
      <c r="J51" s="10"/>
      <c r="L51" s="4" t="s">
        <v>9</v>
      </c>
      <c r="M51" s="7">
        <f>SUM(M49:M50)</f>
        <v>47</v>
      </c>
      <c r="N51" s="7">
        <f t="shared" si="11"/>
        <v>158</v>
      </c>
      <c r="O51" s="7">
        <f>SUM(O49:O50)</f>
        <v>205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2.3421787445100715</v>
      </c>
      <c r="S52" s="7" t="s">
        <v>11</v>
      </c>
      <c r="T52" s="8">
        <f>SUM(T49:U50)</f>
        <v>3.3328168003736612E-3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0.12591333755102113</v>
      </c>
      <c r="J54" s="9">
        <f>_xlfn.CHISQ.TEST(B49:C50,F49:G50)</f>
        <v>0.12591333755102113</v>
      </c>
      <c r="S54" s="7" t="s">
        <v>13</v>
      </c>
      <c r="T54" s="8">
        <f>_xlfn.CHISQ.DIST.RT(T52,T53)</f>
        <v>0.95396325614917798</v>
      </c>
      <c r="U54" s="9">
        <f>_xlfn.CHISQ.TEST(M49:N50,Q49:R50)</f>
        <v>0.95396325614917798</v>
      </c>
    </row>
    <row r="55" spans="1:21" ht="40.049999999999997" customHeight="1" x14ac:dyDescent="0.3">
      <c r="A55" s="14" t="s">
        <v>34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34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0</v>
      </c>
      <c r="C58" s="7">
        <f t="shared" ref="C58:C60" si="12">D58-B58</f>
        <v>71</v>
      </c>
      <c r="D58" s="7">
        <v>71</v>
      </c>
      <c r="E58" s="5" t="s">
        <v>0</v>
      </c>
      <c r="F58" s="8">
        <f>(D58*B60)/D60</f>
        <v>0.53383458646616544</v>
      </c>
      <c r="G58" s="8">
        <f>(D58*C60)/D60</f>
        <v>70.46616541353383</v>
      </c>
      <c r="H58" s="5" t="s">
        <v>0</v>
      </c>
      <c r="I58" s="8">
        <f>(B58-F58)^2/F58</f>
        <v>0.53383458646616544</v>
      </c>
      <c r="J58" s="8">
        <f>(C58-G58)^2/G58</f>
        <v>4.0442014126225419E-3</v>
      </c>
      <c r="L58" s="4" t="s">
        <v>4</v>
      </c>
      <c r="M58" s="7">
        <v>0</v>
      </c>
      <c r="N58" s="7">
        <f t="shared" ref="N58:N60" si="13">O58-M58</f>
        <v>162</v>
      </c>
      <c r="O58" s="7">
        <v>162</v>
      </c>
      <c r="P58" s="4" t="s">
        <v>4</v>
      </c>
      <c r="Q58" s="8">
        <f>(O58*M60)/O60</f>
        <v>1.5804878048780489</v>
      </c>
      <c r="R58" s="8">
        <f>(O58*N60)/O60</f>
        <v>160.41951219512194</v>
      </c>
      <c r="S58" s="4" t="s">
        <v>4</v>
      </c>
      <c r="T58" s="8">
        <f>(M58-Q58)^2/Q58</f>
        <v>1.5804878048780486</v>
      </c>
      <c r="U58" s="8">
        <f>(N58-R58)^2/R58</f>
        <v>1.557130842244407E-2</v>
      </c>
    </row>
    <row r="59" spans="1:21" ht="40.049999999999997" customHeight="1" x14ac:dyDescent="0.3">
      <c r="A59" s="4" t="s">
        <v>1</v>
      </c>
      <c r="B59" s="7">
        <v>1</v>
      </c>
      <c r="C59" s="7">
        <f t="shared" si="12"/>
        <v>61</v>
      </c>
      <c r="D59" s="7">
        <v>62</v>
      </c>
      <c r="E59" s="5" t="s">
        <v>1</v>
      </c>
      <c r="F59" s="8">
        <f>(D59*B60)/D60</f>
        <v>0.46616541353383456</v>
      </c>
      <c r="G59" s="8">
        <f>(D59*C60)/D60</f>
        <v>61.533834586466163</v>
      </c>
      <c r="H59" s="5" t="s">
        <v>1</v>
      </c>
      <c r="I59" s="8">
        <f>(B59-F59)^2/F59</f>
        <v>0.6113267038564153</v>
      </c>
      <c r="J59" s="8">
        <f>(C59-G59)^2/G59</f>
        <v>4.6312629080031099E-3</v>
      </c>
      <c r="L59" s="4" t="s">
        <v>5</v>
      </c>
      <c r="M59" s="7">
        <v>2</v>
      </c>
      <c r="N59" s="7">
        <f t="shared" si="13"/>
        <v>41</v>
      </c>
      <c r="O59" s="7">
        <v>43</v>
      </c>
      <c r="P59" s="4" t="s">
        <v>5</v>
      </c>
      <c r="Q59" s="8">
        <f>(O59*M60)/O60</f>
        <v>0.4195121951219512</v>
      </c>
      <c r="R59" s="8">
        <f>(O59*N60)/O60</f>
        <v>42.580487804878047</v>
      </c>
      <c r="S59" s="4" t="s">
        <v>5</v>
      </c>
      <c r="T59" s="8">
        <f>(M59-Q59)^2/Q59</f>
        <v>5.9543959160521842</v>
      </c>
      <c r="U59" s="8">
        <f>(N59-R59)^2/R59</f>
        <v>5.8663999172927764E-2</v>
      </c>
    </row>
    <row r="60" spans="1:21" ht="40.049999999999997" customHeight="1" x14ac:dyDescent="0.3">
      <c r="A60" s="4" t="s">
        <v>9</v>
      </c>
      <c r="B60" s="7">
        <f>SUM(B58:B59)</f>
        <v>1</v>
      </c>
      <c r="C60" s="7">
        <f t="shared" si="12"/>
        <v>132</v>
      </c>
      <c r="D60" s="7">
        <f>SUM(D58:D59)</f>
        <v>133</v>
      </c>
      <c r="H60" s="15" t="s">
        <v>10</v>
      </c>
      <c r="I60" s="15"/>
      <c r="J60" s="10"/>
      <c r="L60" s="4" t="s">
        <v>9</v>
      </c>
      <c r="M60" s="7">
        <f>SUM(M58:M59)</f>
        <v>2</v>
      </c>
      <c r="N60" s="7">
        <f t="shared" si="13"/>
        <v>203</v>
      </c>
      <c r="O60" s="7">
        <f>SUM(O58:O59)</f>
        <v>205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1.1538367546432065</v>
      </c>
      <c r="S61" s="7" t="s">
        <v>11</v>
      </c>
      <c r="T61" s="8">
        <f>SUM(T58:U59)</f>
        <v>7.6091190285256047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0.28274742046748452</v>
      </c>
      <c r="J63" s="9">
        <f>_xlfn.CHISQ.TEST(B58:C59,F58:G59)</f>
        <v>0.28274742046748452</v>
      </c>
      <c r="S63" s="7" t="s">
        <v>13</v>
      </c>
      <c r="T63" s="8">
        <f>_xlfn.CHISQ.DIST.RT(T61,T62)</f>
        <v>5.8073849858722663E-3</v>
      </c>
      <c r="U63" s="9">
        <f>_xlfn.CHISQ.TEST(M58:N59,Q58:R59)</f>
        <v>5.8073849858722663E-3</v>
      </c>
    </row>
    <row r="64" spans="1:21" ht="40.049999999999997" customHeight="1" x14ac:dyDescent="0.3">
      <c r="A64" s="14" t="s">
        <v>35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35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9</v>
      </c>
      <c r="C67" s="7">
        <f t="shared" ref="C67:C69" si="14">D67-B67</f>
        <v>62</v>
      </c>
      <c r="D67" s="7">
        <v>71</v>
      </c>
      <c r="E67" s="5" t="s">
        <v>0</v>
      </c>
      <c r="F67" s="8">
        <f>(D67*B69)/D69</f>
        <v>6.4060150375939848</v>
      </c>
      <c r="G67" s="8">
        <f>(D67*C69)/D69</f>
        <v>64.593984962406012</v>
      </c>
      <c r="H67" s="5" t="s">
        <v>0</v>
      </c>
      <c r="I67" s="8">
        <f>(B67-F67)^2/F67</f>
        <v>1.0503812347770838</v>
      </c>
      <c r="J67" s="8">
        <f>(C67-G67)^2/G67</f>
        <v>0.10417003981260306</v>
      </c>
      <c r="L67" s="4" t="s">
        <v>4</v>
      </c>
      <c r="M67" s="7">
        <v>15</v>
      </c>
      <c r="N67" s="7">
        <f t="shared" ref="N67:N69" si="15">O67-M67</f>
        <v>147</v>
      </c>
      <c r="O67" s="7">
        <v>162</v>
      </c>
      <c r="P67" s="4" t="s">
        <v>4</v>
      </c>
      <c r="Q67" s="8">
        <f>(O67*M69)/O69</f>
        <v>12.643902439024391</v>
      </c>
      <c r="R67" s="8">
        <f>(O67*N69)/O69</f>
        <v>149.3560975609756</v>
      </c>
      <c r="S67" s="4" t="s">
        <v>4</v>
      </c>
      <c r="T67" s="8">
        <f>(M67-Q67)^2/Q67</f>
        <v>0.43904132791327888</v>
      </c>
      <c r="U67" s="8">
        <f>(N67-R67)^2/R67</f>
        <v>3.7167519823346033E-2</v>
      </c>
    </row>
    <row r="68" spans="1:21" ht="40.049999999999997" customHeight="1" x14ac:dyDescent="0.3">
      <c r="A68" s="4" t="s">
        <v>1</v>
      </c>
      <c r="B68" s="7">
        <v>3</v>
      </c>
      <c r="C68" s="7">
        <f t="shared" si="14"/>
        <v>59</v>
      </c>
      <c r="D68" s="7">
        <v>62</v>
      </c>
      <c r="E68" s="5" t="s">
        <v>1</v>
      </c>
      <c r="F68" s="8">
        <f>(D68*B69)/D69</f>
        <v>5.5939849624060152</v>
      </c>
      <c r="G68" s="8">
        <f>(D68*C69)/D69</f>
        <v>56.406015037593988</v>
      </c>
      <c r="H68" s="5" t="s">
        <v>1</v>
      </c>
      <c r="I68" s="8">
        <f>(B68-F68)^2/F68</f>
        <v>1.2028559301479507</v>
      </c>
      <c r="J68" s="8">
        <f>(C68-G68)^2/G68</f>
        <v>0.1192914972047551</v>
      </c>
      <c r="L68" s="4" t="s">
        <v>5</v>
      </c>
      <c r="M68" s="7">
        <v>1</v>
      </c>
      <c r="N68" s="7">
        <f t="shared" si="15"/>
        <v>42</v>
      </c>
      <c r="O68" s="7">
        <v>43</v>
      </c>
      <c r="P68" s="4" t="s">
        <v>5</v>
      </c>
      <c r="Q68" s="8">
        <f>(O68*M69)/O69</f>
        <v>3.3560975609756096</v>
      </c>
      <c r="R68" s="8">
        <f>(O68*N69)/O69</f>
        <v>39.643902439024387</v>
      </c>
      <c r="S68" s="4" t="s">
        <v>5</v>
      </c>
      <c r="T68" s="8">
        <f>(M68-Q68)^2/Q68</f>
        <v>1.6540626772546796</v>
      </c>
      <c r="U68" s="8">
        <f>(N68-R68)^2/R68</f>
        <v>0.14002647003214255</v>
      </c>
    </row>
    <row r="69" spans="1:21" ht="40.049999999999997" customHeight="1" x14ac:dyDescent="0.3">
      <c r="A69" s="4" t="s">
        <v>9</v>
      </c>
      <c r="B69" s="7">
        <f>SUM(B67:B68)</f>
        <v>12</v>
      </c>
      <c r="C69" s="7">
        <f t="shared" si="14"/>
        <v>121</v>
      </c>
      <c r="D69" s="7">
        <f>SUM(D67:D68)</f>
        <v>133</v>
      </c>
      <c r="H69" s="15" t="s">
        <v>10</v>
      </c>
      <c r="I69" s="15"/>
      <c r="J69" s="10"/>
      <c r="L69" s="4" t="s">
        <v>9</v>
      </c>
      <c r="M69" s="7">
        <f>SUM(M67:M68)</f>
        <v>16</v>
      </c>
      <c r="N69" s="7">
        <f t="shared" si="15"/>
        <v>189</v>
      </c>
      <c r="O69" s="7">
        <f>SUM(O67:O68)</f>
        <v>205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2.4766987019423929</v>
      </c>
      <c r="S70" s="7" t="s">
        <v>11</v>
      </c>
      <c r="T70" s="8">
        <f>SUM(T67:U68)</f>
        <v>2.2702979950234474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0.11554454920212619</v>
      </c>
      <c r="J72" s="9">
        <f>_xlfn.CHISQ.TEST(B67:C68,F67:G68)</f>
        <v>0.11554454920212619</v>
      </c>
      <c r="S72" s="7" t="s">
        <v>13</v>
      </c>
      <c r="T72" s="8">
        <f>_xlfn.CHISQ.DIST.RT(T70,T71)</f>
        <v>0.13187454310823551</v>
      </c>
      <c r="U72" s="9">
        <f>_xlfn.CHISQ.TEST(M67:N68,Q67:R68)</f>
        <v>0.13187454310823551</v>
      </c>
    </row>
    <row r="73" spans="1:21" ht="40.049999999999997" customHeight="1" x14ac:dyDescent="0.3">
      <c r="A73" s="14" t="s">
        <v>36</v>
      </c>
      <c r="B73" s="14"/>
      <c r="C73" s="14"/>
      <c r="D73" s="14"/>
      <c r="E73" s="14"/>
      <c r="F73" s="14"/>
      <c r="G73" s="14"/>
      <c r="H73" s="14"/>
      <c r="I73" s="14"/>
      <c r="J73" s="14"/>
      <c r="L73" s="14" t="s">
        <v>36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40.049999999999997" customHeight="1" x14ac:dyDescent="0.3">
      <c r="A74" s="15" t="s">
        <v>6</v>
      </c>
      <c r="B74" s="15"/>
      <c r="C74" s="15"/>
      <c r="D74" s="15"/>
      <c r="E74" s="15" t="s">
        <v>7</v>
      </c>
      <c r="F74" s="15"/>
      <c r="G74" s="15"/>
      <c r="H74" s="15" t="s">
        <v>8</v>
      </c>
      <c r="I74" s="15"/>
      <c r="J74" s="15"/>
      <c r="L74" s="15" t="s">
        <v>6</v>
      </c>
      <c r="M74" s="15"/>
      <c r="N74" s="15"/>
      <c r="O74" s="15"/>
      <c r="P74" s="15" t="s">
        <v>7</v>
      </c>
      <c r="Q74" s="15"/>
      <c r="R74" s="15"/>
      <c r="S74" s="15" t="s">
        <v>8</v>
      </c>
      <c r="T74" s="15"/>
      <c r="U74" s="15"/>
    </row>
    <row r="75" spans="1:21" ht="40.049999999999997" customHeight="1" x14ac:dyDescent="0.3">
      <c r="A75" s="3"/>
      <c r="B75" s="4" t="s">
        <v>27</v>
      </c>
      <c r="C75" s="5" t="s">
        <v>28</v>
      </c>
      <c r="D75" s="5" t="s">
        <v>9</v>
      </c>
      <c r="E75" s="6"/>
      <c r="F75" s="4" t="s">
        <v>27</v>
      </c>
      <c r="G75" s="5" t="s">
        <v>28</v>
      </c>
      <c r="H75" s="6"/>
      <c r="I75" s="4" t="s">
        <v>27</v>
      </c>
      <c r="J75" s="5" t="s">
        <v>28</v>
      </c>
      <c r="L75" s="3"/>
      <c r="M75" s="4" t="s">
        <v>27</v>
      </c>
      <c r="N75" s="5" t="s">
        <v>28</v>
      </c>
      <c r="O75" s="5" t="s">
        <v>9</v>
      </c>
      <c r="P75" s="6"/>
      <c r="Q75" s="4" t="s">
        <v>27</v>
      </c>
      <c r="R75" s="5" t="s">
        <v>28</v>
      </c>
      <c r="S75" s="6"/>
      <c r="T75" s="4" t="s">
        <v>27</v>
      </c>
      <c r="U75" s="5" t="s">
        <v>28</v>
      </c>
    </row>
    <row r="76" spans="1:21" ht="40.049999999999997" customHeight="1" x14ac:dyDescent="0.3">
      <c r="A76" s="4" t="s">
        <v>0</v>
      </c>
      <c r="B76" s="7">
        <v>4</v>
      </c>
      <c r="C76" s="7">
        <f>D76-B76</f>
        <v>67</v>
      </c>
      <c r="D76" s="7">
        <v>71</v>
      </c>
      <c r="E76" s="5" t="s">
        <v>0</v>
      </c>
      <c r="F76" s="8">
        <f>(D76*B78)/D78</f>
        <v>4.2706766917293235</v>
      </c>
      <c r="G76" s="8">
        <f>(D76*C78)/D78</f>
        <v>66.729323308270679</v>
      </c>
      <c r="H76" s="5" t="s">
        <v>0</v>
      </c>
      <c r="I76" s="8">
        <f>(B76-F76)^2/F76</f>
        <v>1.7155564968759952E-2</v>
      </c>
      <c r="J76" s="8">
        <f>(C76-G76)^2/G76</f>
        <v>1.0979561580006154E-3</v>
      </c>
      <c r="L76" s="4" t="s">
        <v>4</v>
      </c>
      <c r="M76" s="7">
        <v>8</v>
      </c>
      <c r="N76" s="7">
        <f>O76-M76</f>
        <v>154</v>
      </c>
      <c r="O76" s="7">
        <v>162</v>
      </c>
      <c r="P76" s="4" t="s">
        <v>4</v>
      </c>
      <c r="Q76" s="8">
        <f>(O76*M78)/O78</f>
        <v>7.1121951219512196</v>
      </c>
      <c r="R76" s="8">
        <f>(O76*N78)/O78</f>
        <v>154.88780487804877</v>
      </c>
      <c r="S76" s="4" t="s">
        <v>4</v>
      </c>
      <c r="T76" s="8">
        <f>(M76-Q76)^2/Q76</f>
        <v>0.11082337983873664</v>
      </c>
      <c r="U76" s="8">
        <f>(N76-R76)^2/R76</f>
        <v>5.0888286660643054E-3</v>
      </c>
    </row>
    <row r="77" spans="1:21" ht="40.049999999999997" customHeight="1" x14ac:dyDescent="0.3">
      <c r="A77" s="4" t="s">
        <v>1</v>
      </c>
      <c r="B77" s="7">
        <v>4</v>
      </c>
      <c r="C77" s="7">
        <f t="shared" ref="C77:C78" si="16">D77-B77</f>
        <v>58</v>
      </c>
      <c r="D77" s="7">
        <v>62</v>
      </c>
      <c r="E77" s="5" t="s">
        <v>1</v>
      </c>
      <c r="F77" s="8">
        <f>(D77*B78)/D78</f>
        <v>3.7293233082706765</v>
      </c>
      <c r="G77" s="8">
        <f>(D77*C78)/D78</f>
        <v>58.270676691729321</v>
      </c>
      <c r="H77" s="5" t="s">
        <v>1</v>
      </c>
      <c r="I77" s="8">
        <f>(B77-F77)^2/F77</f>
        <v>1.9645888915838013E-2</v>
      </c>
      <c r="J77" s="8">
        <f>(C77-G77)^2/G77</f>
        <v>1.257336890613608E-3</v>
      </c>
      <c r="L77" s="4" t="s">
        <v>5</v>
      </c>
      <c r="M77" s="7">
        <v>1</v>
      </c>
      <c r="N77" s="7">
        <f t="shared" ref="N77:N78" si="17">O77-M77</f>
        <v>42</v>
      </c>
      <c r="O77" s="7">
        <v>43</v>
      </c>
      <c r="P77" s="4" t="s">
        <v>5</v>
      </c>
      <c r="Q77" s="8">
        <f>(O77*M78)/O78</f>
        <v>1.8878048780487804</v>
      </c>
      <c r="R77" s="8">
        <f>(O77*N78)/O78</f>
        <v>41.112195121951217</v>
      </c>
      <c r="S77" s="4" t="s">
        <v>5</v>
      </c>
      <c r="T77" s="8">
        <f>(M77-Q77)^2/Q77</f>
        <v>0.41752064032268221</v>
      </c>
      <c r="U77" s="8">
        <f>(N77-R77)^2/R77</f>
        <v>1.9171866137266135E-2</v>
      </c>
    </row>
    <row r="78" spans="1:21" ht="40.049999999999997" customHeight="1" x14ac:dyDescent="0.3">
      <c r="A78" s="4" t="s">
        <v>9</v>
      </c>
      <c r="B78" s="7">
        <f>SUM(B76:B77)</f>
        <v>8</v>
      </c>
      <c r="C78" s="7">
        <f t="shared" si="16"/>
        <v>125</v>
      </c>
      <c r="D78" s="7">
        <f>SUM(D76:D77)</f>
        <v>133</v>
      </c>
      <c r="H78" s="15" t="s">
        <v>10</v>
      </c>
      <c r="I78" s="15"/>
      <c r="J78" s="10"/>
      <c r="L78" s="4" t="s">
        <v>9</v>
      </c>
      <c r="M78" s="7">
        <f>SUM(M76:M77)</f>
        <v>9</v>
      </c>
      <c r="N78" s="7">
        <f t="shared" si="17"/>
        <v>196</v>
      </c>
      <c r="O78" s="7">
        <f>SUM(O76:O77)</f>
        <v>205</v>
      </c>
      <c r="S78" s="15" t="s">
        <v>10</v>
      </c>
      <c r="T78" s="15"/>
      <c r="U78" s="10"/>
    </row>
    <row r="79" spans="1:21" ht="40.049999999999997" customHeight="1" x14ac:dyDescent="0.3">
      <c r="H79" s="7" t="s">
        <v>11</v>
      </c>
      <c r="I79" s="8">
        <f>SUM(I76:J77)</f>
        <v>3.9156746933212194E-2</v>
      </c>
      <c r="S79" s="7" t="s">
        <v>11</v>
      </c>
      <c r="T79" s="8">
        <f>SUM(T76:U77)</f>
        <v>0.55260471496474928</v>
      </c>
    </row>
    <row r="80" spans="1:21" ht="40.049999999999997" customHeight="1" x14ac:dyDescent="0.3">
      <c r="H80" s="7" t="s">
        <v>12</v>
      </c>
      <c r="I80" s="7">
        <f>(2-1)*(2-1)</f>
        <v>1</v>
      </c>
      <c r="S80" s="7" t="s">
        <v>12</v>
      </c>
      <c r="T80" s="7">
        <f>(2-1)*(2-1)</f>
        <v>1</v>
      </c>
    </row>
    <row r="81" spans="8:21" ht="40.049999999999997" customHeight="1" x14ac:dyDescent="0.3">
      <c r="H81" s="7" t="s">
        <v>13</v>
      </c>
      <c r="I81" s="8">
        <f>_xlfn.CHISQ.DIST.RT(I79,I80)</f>
        <v>0.84313845319611802</v>
      </c>
      <c r="J81" s="9">
        <f>_xlfn.CHISQ.TEST(B76:C77,F76:G77)</f>
        <v>0.84313845319611802</v>
      </c>
      <c r="S81" s="7" t="s">
        <v>13</v>
      </c>
      <c r="T81" s="8">
        <f>_xlfn.CHISQ.DIST.RT(T79,T80)</f>
        <v>0.45725535787280025</v>
      </c>
      <c r="U81" s="9">
        <f>_xlfn.CHISQ.TEST(M76:N77,Q76:R77)</f>
        <v>0.45725535787280025</v>
      </c>
    </row>
  </sheetData>
  <mergeCells count="90">
    <mergeCell ref="H78:I78"/>
    <mergeCell ref="S78:T78"/>
    <mergeCell ref="H69:I69"/>
    <mergeCell ref="S69:T69"/>
    <mergeCell ref="A73:J73"/>
    <mergeCell ref="L73:U73"/>
    <mergeCell ref="A74:D74"/>
    <mergeCell ref="E74:G74"/>
    <mergeCell ref="H74:J74"/>
    <mergeCell ref="L74:O74"/>
    <mergeCell ref="P74:R74"/>
    <mergeCell ref="S74:U74"/>
    <mergeCell ref="H60:I60"/>
    <mergeCell ref="S60:T60"/>
    <mergeCell ref="A64:J64"/>
    <mergeCell ref="L64:U64"/>
    <mergeCell ref="A65:D65"/>
    <mergeCell ref="E65:G65"/>
    <mergeCell ref="H65:J65"/>
    <mergeCell ref="L65:O65"/>
    <mergeCell ref="P65:R65"/>
    <mergeCell ref="S65:U65"/>
    <mergeCell ref="H51:I51"/>
    <mergeCell ref="S51:T51"/>
    <mergeCell ref="A55:J55"/>
    <mergeCell ref="L55:U55"/>
    <mergeCell ref="A56:D56"/>
    <mergeCell ref="E56:G56"/>
    <mergeCell ref="H56:J56"/>
    <mergeCell ref="L56:O56"/>
    <mergeCell ref="P56:R56"/>
    <mergeCell ref="S56:U56"/>
    <mergeCell ref="H42:I42"/>
    <mergeCell ref="S42:T42"/>
    <mergeCell ref="A46:J46"/>
    <mergeCell ref="L46:U46"/>
    <mergeCell ref="A47:D47"/>
    <mergeCell ref="E47:G47"/>
    <mergeCell ref="H47:J47"/>
    <mergeCell ref="L47:O47"/>
    <mergeCell ref="P47:R47"/>
    <mergeCell ref="S47:U47"/>
    <mergeCell ref="H33:I33"/>
    <mergeCell ref="S33:T33"/>
    <mergeCell ref="A37:J37"/>
    <mergeCell ref="L37:U37"/>
    <mergeCell ref="A38:D38"/>
    <mergeCell ref="E38:G38"/>
    <mergeCell ref="H38:J38"/>
    <mergeCell ref="L38:O38"/>
    <mergeCell ref="P38:R38"/>
    <mergeCell ref="S38:U38"/>
    <mergeCell ref="H24:I24"/>
    <mergeCell ref="S24:T24"/>
    <mergeCell ref="A28:J28"/>
    <mergeCell ref="L28:U28"/>
    <mergeCell ref="A29:D29"/>
    <mergeCell ref="E29:G29"/>
    <mergeCell ref="H29:J29"/>
    <mergeCell ref="L29:O29"/>
    <mergeCell ref="P29:R29"/>
    <mergeCell ref="S29:U29"/>
    <mergeCell ref="H15:I15"/>
    <mergeCell ref="S15:T15"/>
    <mergeCell ref="A19:J19"/>
    <mergeCell ref="L19:U19"/>
    <mergeCell ref="A20:D20"/>
    <mergeCell ref="E20:G20"/>
    <mergeCell ref="H20:J20"/>
    <mergeCell ref="L20:O20"/>
    <mergeCell ref="P20:R20"/>
    <mergeCell ref="S20:U20"/>
    <mergeCell ref="H6:I6"/>
    <mergeCell ref="S6:T6"/>
    <mergeCell ref="A10:J10"/>
    <mergeCell ref="L10:U10"/>
    <mergeCell ref="A11:D11"/>
    <mergeCell ref="E11:G11"/>
    <mergeCell ref="H11:J11"/>
    <mergeCell ref="L11:O11"/>
    <mergeCell ref="P11:R11"/>
    <mergeCell ref="S11:U11"/>
    <mergeCell ref="A1:J1"/>
    <mergeCell ref="L1:U1"/>
    <mergeCell ref="A2:D2"/>
    <mergeCell ref="E2:G2"/>
    <mergeCell ref="H2:J2"/>
    <mergeCell ref="L2:O2"/>
    <mergeCell ref="P2:R2"/>
    <mergeCell ref="S2:U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E819D-D2E1-4DD2-B88C-EBFF40C75EA4}">
  <dimension ref="A1:U81"/>
  <sheetViews>
    <sheetView zoomScale="60" zoomScaleNormal="60" workbookViewId="0">
      <selection sqref="A1:J1"/>
    </sheetView>
  </sheetViews>
  <sheetFormatPr defaultColWidth="30.77734375" defaultRowHeight="40.049999999999997" customHeight="1" x14ac:dyDescent="0.3"/>
  <cols>
    <col min="1" max="16384" width="30.77734375" style="9"/>
  </cols>
  <sheetData>
    <row r="1" spans="1:21" ht="40.049999999999997" customHeight="1" x14ac:dyDescent="0.3">
      <c r="A1" s="30" t="s">
        <v>26</v>
      </c>
      <c r="B1" s="30"/>
      <c r="C1" s="30"/>
      <c r="D1" s="30"/>
      <c r="E1" s="30"/>
      <c r="F1" s="30"/>
      <c r="G1" s="30"/>
      <c r="H1" s="30"/>
      <c r="I1" s="30"/>
      <c r="J1" s="30"/>
      <c r="L1" s="14" t="s">
        <v>26</v>
      </c>
      <c r="M1" s="14"/>
      <c r="N1" s="14"/>
      <c r="O1" s="14"/>
      <c r="P1" s="14"/>
      <c r="Q1" s="14"/>
      <c r="R1" s="14"/>
      <c r="S1" s="14"/>
      <c r="T1" s="14"/>
      <c r="U1" s="14"/>
    </row>
    <row r="2" spans="1:21" ht="40.049999999999997" customHeight="1" x14ac:dyDescent="0.3">
      <c r="A2" s="27" t="s">
        <v>6</v>
      </c>
      <c r="B2" s="29"/>
      <c r="C2" s="29"/>
      <c r="D2" s="28"/>
      <c r="E2" s="27" t="s">
        <v>7</v>
      </c>
      <c r="F2" s="29"/>
      <c r="G2" s="28"/>
      <c r="H2" s="27" t="s">
        <v>8</v>
      </c>
      <c r="I2" s="29"/>
      <c r="J2" s="28"/>
      <c r="L2" s="15" t="s">
        <v>6</v>
      </c>
      <c r="M2" s="15"/>
      <c r="N2" s="15"/>
      <c r="O2" s="15"/>
      <c r="P2" s="15" t="s">
        <v>7</v>
      </c>
      <c r="Q2" s="15"/>
      <c r="R2" s="15"/>
      <c r="S2" s="15" t="s">
        <v>8</v>
      </c>
      <c r="T2" s="15"/>
      <c r="U2" s="15"/>
    </row>
    <row r="3" spans="1:21" ht="40.049999999999997" customHeight="1" x14ac:dyDescent="0.3">
      <c r="A3" s="3"/>
      <c r="B3" s="4" t="s">
        <v>27</v>
      </c>
      <c r="C3" s="5" t="s">
        <v>28</v>
      </c>
      <c r="D3" s="5" t="s">
        <v>9</v>
      </c>
      <c r="E3" s="6"/>
      <c r="F3" s="4" t="s">
        <v>27</v>
      </c>
      <c r="G3" s="5" t="s">
        <v>28</v>
      </c>
      <c r="H3" s="6"/>
      <c r="I3" s="4" t="s">
        <v>27</v>
      </c>
      <c r="J3" s="5" t="s">
        <v>28</v>
      </c>
      <c r="L3" s="3"/>
      <c r="M3" s="4" t="s">
        <v>27</v>
      </c>
      <c r="N3" s="5" t="s">
        <v>28</v>
      </c>
      <c r="O3" s="5" t="s">
        <v>9</v>
      </c>
      <c r="P3" s="6"/>
      <c r="Q3" s="4" t="s">
        <v>27</v>
      </c>
      <c r="R3" s="5" t="s">
        <v>28</v>
      </c>
      <c r="S3" s="6"/>
      <c r="T3" s="4" t="s">
        <v>27</v>
      </c>
      <c r="U3" s="5" t="s">
        <v>28</v>
      </c>
    </row>
    <row r="4" spans="1:21" ht="40.049999999999997" customHeight="1" x14ac:dyDescent="0.3">
      <c r="A4" s="4" t="s">
        <v>0</v>
      </c>
      <c r="B4" s="7">
        <v>0</v>
      </c>
      <c r="C4" s="7">
        <f t="shared" ref="C4:C6" si="0">D4-B4</f>
        <v>37</v>
      </c>
      <c r="D4" s="7">
        <v>37</v>
      </c>
      <c r="E4" s="5" t="s">
        <v>0</v>
      </c>
      <c r="F4" s="8">
        <f>(D4*B6)/D6</f>
        <v>1.734375</v>
      </c>
      <c r="G4" s="8">
        <f>(D4*C6)/D6</f>
        <v>35.265625</v>
      </c>
      <c r="H4" s="5" t="s">
        <v>0</v>
      </c>
      <c r="I4" s="8">
        <f>(B4-F4)^2/F4</f>
        <v>1.734375</v>
      </c>
      <c r="J4" s="8">
        <f>(C4-G4)^2/G4</f>
        <v>8.5297131147540978E-2</v>
      </c>
      <c r="L4" s="4" t="s">
        <v>4</v>
      </c>
      <c r="M4" s="7">
        <v>3</v>
      </c>
      <c r="N4" s="7">
        <f t="shared" ref="N4:N6" si="1">O4-M4</f>
        <v>78</v>
      </c>
      <c r="O4" s="7">
        <v>81</v>
      </c>
      <c r="P4" s="4" t="s">
        <v>4</v>
      </c>
      <c r="Q4" s="8">
        <f>(O4*M6)/O6</f>
        <v>3.0916030534351147</v>
      </c>
      <c r="R4" s="8">
        <f>(O4*N6)/O6</f>
        <v>77.908396946564892</v>
      </c>
      <c r="S4" s="4" t="s">
        <v>4</v>
      </c>
      <c r="T4" s="8">
        <f>(M4-Q4)^2/Q4</f>
        <v>2.714164546225624E-3</v>
      </c>
      <c r="U4" s="8">
        <f>(N4-R4)^2/R4</f>
        <v>1.0770494231052496E-4</v>
      </c>
    </row>
    <row r="5" spans="1:21" ht="40.049999999999997" customHeight="1" x14ac:dyDescent="0.3">
      <c r="A5" s="4" t="s">
        <v>1</v>
      </c>
      <c r="B5" s="7">
        <v>3</v>
      </c>
      <c r="C5" s="7">
        <f t="shared" si="0"/>
        <v>24</v>
      </c>
      <c r="D5" s="7">
        <v>27</v>
      </c>
      <c r="E5" s="5" t="s">
        <v>1</v>
      </c>
      <c r="F5" s="8">
        <f>(D5*B6)/D6</f>
        <v>1.265625</v>
      </c>
      <c r="G5" s="8">
        <f>(D5*C6)/D6</f>
        <v>25.734375</v>
      </c>
      <c r="H5" s="5" t="s">
        <v>1</v>
      </c>
      <c r="I5" s="8">
        <f>(B5-F5)^2/F5</f>
        <v>2.3767361111111112</v>
      </c>
      <c r="J5" s="8">
        <f>(C5-G5)^2/G5</f>
        <v>0.11688866120218579</v>
      </c>
      <c r="L5" s="4" t="s">
        <v>5</v>
      </c>
      <c r="M5" s="7">
        <v>2</v>
      </c>
      <c r="N5" s="7">
        <f t="shared" si="1"/>
        <v>48</v>
      </c>
      <c r="O5" s="7">
        <v>50</v>
      </c>
      <c r="P5" s="4" t="s">
        <v>5</v>
      </c>
      <c r="Q5" s="8">
        <f>(O5*M6)/O6</f>
        <v>1.9083969465648856</v>
      </c>
      <c r="R5" s="8">
        <f>(O5*N6)/O6</f>
        <v>48.091603053435115</v>
      </c>
      <c r="S5" s="4" t="s">
        <v>5</v>
      </c>
      <c r="T5" s="8">
        <f>(M5-Q5)^2/Q5</f>
        <v>4.3969465648854896E-3</v>
      </c>
      <c r="U5" s="8">
        <f>(N5-R5)^2/R5</f>
        <v>1.744820065430775E-4</v>
      </c>
    </row>
    <row r="6" spans="1:21" ht="40.049999999999997" customHeight="1" x14ac:dyDescent="0.3">
      <c r="A6" s="4" t="s">
        <v>9</v>
      </c>
      <c r="B6" s="7">
        <f>SUM(B4:B5)</f>
        <v>3</v>
      </c>
      <c r="C6" s="7">
        <f t="shared" si="0"/>
        <v>61</v>
      </c>
      <c r="D6" s="7">
        <f>SUM(D4:D5)</f>
        <v>64</v>
      </c>
      <c r="H6" s="27" t="s">
        <v>10</v>
      </c>
      <c r="I6" s="28"/>
      <c r="J6" s="10"/>
      <c r="L6" s="4" t="s">
        <v>9</v>
      </c>
      <c r="M6" s="7">
        <f>SUM(M4:M5)</f>
        <v>5</v>
      </c>
      <c r="N6" s="7">
        <f t="shared" si="1"/>
        <v>126</v>
      </c>
      <c r="O6" s="7">
        <f>SUM(O4:O5)</f>
        <v>131</v>
      </c>
      <c r="S6" s="15" t="s">
        <v>10</v>
      </c>
      <c r="T6" s="15"/>
      <c r="U6" s="10"/>
    </row>
    <row r="7" spans="1:21" ht="40.049999999999997" customHeight="1" x14ac:dyDescent="0.3">
      <c r="H7" s="7" t="s">
        <v>11</v>
      </c>
      <c r="I7" s="8">
        <f>SUM(I4:J5)</f>
        <v>4.3132969034608379</v>
      </c>
      <c r="S7" s="7" t="s">
        <v>11</v>
      </c>
      <c r="T7" s="8">
        <f>SUM(T4:U5)</f>
        <v>7.3932980599647159E-3</v>
      </c>
    </row>
    <row r="8" spans="1:21" ht="40.049999999999997" customHeight="1" x14ac:dyDescent="0.3">
      <c r="H8" s="7" t="s">
        <v>12</v>
      </c>
      <c r="I8" s="7">
        <f>(2-1)*(2-1)</f>
        <v>1</v>
      </c>
      <c r="S8" s="7" t="s">
        <v>12</v>
      </c>
      <c r="T8" s="7">
        <f>(2-1)*(2-1)</f>
        <v>1</v>
      </c>
    </row>
    <row r="9" spans="1:21" ht="40.049999999999997" customHeight="1" x14ac:dyDescent="0.3">
      <c r="H9" s="7" t="s">
        <v>13</v>
      </c>
      <c r="I9" s="8">
        <f>_xlfn.CHISQ.DIST.RT(I7,I8)</f>
        <v>3.7815606225867333E-2</v>
      </c>
      <c r="J9" s="9">
        <f>_xlfn.CHISQ.TEST(B4:C5,F4:G5)</f>
        <v>3.7815606225867333E-2</v>
      </c>
      <c r="S9" s="7" t="s">
        <v>13</v>
      </c>
      <c r="T9" s="8">
        <f>_xlfn.CHISQ.DIST.RT(T7,T8)</f>
        <v>0.9314789060431623</v>
      </c>
      <c r="U9" s="9">
        <f>_xlfn.CHISQ.TEST(M4:N5,Q4:R5)</f>
        <v>0.9314789060431623</v>
      </c>
    </row>
    <row r="10" spans="1:21" ht="40.049999999999997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L10" s="14" t="s">
        <v>29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40.049999999999997" customHeight="1" x14ac:dyDescent="0.3">
      <c r="A11" s="15" t="s">
        <v>6</v>
      </c>
      <c r="B11" s="15"/>
      <c r="C11" s="15"/>
      <c r="D11" s="15"/>
      <c r="E11" s="15" t="s">
        <v>7</v>
      </c>
      <c r="F11" s="15"/>
      <c r="G11" s="15"/>
      <c r="H11" s="15" t="s">
        <v>8</v>
      </c>
      <c r="I11" s="15"/>
      <c r="J11" s="15"/>
      <c r="L11" s="15" t="s">
        <v>6</v>
      </c>
      <c r="M11" s="15"/>
      <c r="N11" s="15"/>
      <c r="O11" s="15"/>
      <c r="P11" s="15" t="s">
        <v>7</v>
      </c>
      <c r="Q11" s="15"/>
      <c r="R11" s="15"/>
      <c r="S11" s="15" t="s">
        <v>8</v>
      </c>
      <c r="T11" s="15"/>
      <c r="U11" s="15"/>
    </row>
    <row r="12" spans="1:21" ht="40.049999999999997" customHeight="1" x14ac:dyDescent="0.3">
      <c r="A12" s="3"/>
      <c r="B12" s="4" t="s">
        <v>27</v>
      </c>
      <c r="C12" s="5" t="s">
        <v>28</v>
      </c>
      <c r="D12" s="5" t="s">
        <v>9</v>
      </c>
      <c r="E12" s="6"/>
      <c r="F12" s="4" t="s">
        <v>27</v>
      </c>
      <c r="G12" s="5" t="s">
        <v>28</v>
      </c>
      <c r="H12" s="6"/>
      <c r="I12" s="4" t="s">
        <v>27</v>
      </c>
      <c r="J12" s="5" t="s">
        <v>28</v>
      </c>
      <c r="L12" s="3"/>
      <c r="M12" s="4" t="s">
        <v>27</v>
      </c>
      <c r="N12" s="5" t="s">
        <v>28</v>
      </c>
      <c r="O12" s="5" t="s">
        <v>9</v>
      </c>
      <c r="P12" s="6"/>
      <c r="Q12" s="4" t="s">
        <v>27</v>
      </c>
      <c r="R12" s="5" t="s">
        <v>28</v>
      </c>
      <c r="S12" s="6"/>
      <c r="T12" s="4" t="s">
        <v>27</v>
      </c>
      <c r="U12" s="5" t="s">
        <v>28</v>
      </c>
    </row>
    <row r="13" spans="1:21" ht="40.049999999999997" customHeight="1" x14ac:dyDescent="0.3">
      <c r="A13" s="4" t="s">
        <v>0</v>
      </c>
      <c r="B13" s="7">
        <v>8</v>
      </c>
      <c r="C13" s="7">
        <f t="shared" ref="C13:C15" si="2">D13-B13</f>
        <v>29</v>
      </c>
      <c r="D13" s="7">
        <v>37</v>
      </c>
      <c r="E13" s="5" t="s">
        <v>0</v>
      </c>
      <c r="F13" s="8">
        <f>(D13*B15)/D15</f>
        <v>7.515625</v>
      </c>
      <c r="G13" s="8">
        <f>(D13*C15)/D15</f>
        <v>29.484375</v>
      </c>
      <c r="H13" s="5" t="s">
        <v>0</v>
      </c>
      <c r="I13" s="8">
        <f>(B13-F13)^2/F13</f>
        <v>3.1217515592515593E-2</v>
      </c>
      <c r="J13" s="8">
        <f>(C13-G13)^2/G13</f>
        <v>7.9574059353471113E-3</v>
      </c>
      <c r="L13" s="4" t="s">
        <v>4</v>
      </c>
      <c r="M13" s="7">
        <v>16</v>
      </c>
      <c r="N13" s="7">
        <f t="shared" ref="N13:N15" si="3">O13-M13</f>
        <v>65</v>
      </c>
      <c r="O13" s="7">
        <v>81</v>
      </c>
      <c r="P13" s="4" t="s">
        <v>4</v>
      </c>
      <c r="Q13" s="8">
        <f>(O13*M15)/O15</f>
        <v>9.8931297709923669</v>
      </c>
      <c r="R13" s="8">
        <f>(O13*N15)/O15</f>
        <v>71.10687022900764</v>
      </c>
      <c r="S13" s="4" t="s">
        <v>4</v>
      </c>
      <c r="T13" s="8">
        <f>(M13-Q13)^2/Q13</f>
        <v>3.7696729808689087</v>
      </c>
      <c r="U13" s="8">
        <f>(N13-R13)^2/R13</f>
        <v>0.52447624081654509</v>
      </c>
    </row>
    <row r="14" spans="1:21" ht="40.049999999999997" customHeight="1" x14ac:dyDescent="0.3">
      <c r="A14" s="4" t="s">
        <v>1</v>
      </c>
      <c r="B14" s="7">
        <v>5</v>
      </c>
      <c r="C14" s="7">
        <f t="shared" si="2"/>
        <v>22</v>
      </c>
      <c r="D14" s="7">
        <v>27</v>
      </c>
      <c r="E14" s="5" t="s">
        <v>1</v>
      </c>
      <c r="F14" s="8">
        <f>(D14*B15)/D15</f>
        <v>5.484375</v>
      </c>
      <c r="G14" s="8">
        <f>(D14*C15)/D15</f>
        <v>21.515625</v>
      </c>
      <c r="H14" s="5" t="s">
        <v>1</v>
      </c>
      <c r="I14" s="8">
        <f>(B14-F14)^2/F14</f>
        <v>4.2779558404558403E-2</v>
      </c>
      <c r="J14" s="8">
        <f>(C14-G14)^2/G14</f>
        <v>1.0904593318809006E-2</v>
      </c>
      <c r="L14" s="4" t="s">
        <v>5</v>
      </c>
      <c r="M14" s="7">
        <v>0</v>
      </c>
      <c r="N14" s="7">
        <f t="shared" si="3"/>
        <v>50</v>
      </c>
      <c r="O14" s="7">
        <v>50</v>
      </c>
      <c r="P14" s="4" t="s">
        <v>5</v>
      </c>
      <c r="Q14" s="8">
        <f>(O14*M15)/O15</f>
        <v>6.106870229007634</v>
      </c>
      <c r="R14" s="8">
        <f>(O14*N15)/O15</f>
        <v>43.893129770992367</v>
      </c>
      <c r="S14" s="4" t="s">
        <v>5</v>
      </c>
      <c r="T14" s="8">
        <f>(M14-Q14)^2/Q14</f>
        <v>6.106870229007634</v>
      </c>
      <c r="U14" s="8">
        <f>(N14-R14)^2/R14</f>
        <v>0.84965151012280093</v>
      </c>
    </row>
    <row r="15" spans="1:21" ht="40.049999999999997" customHeight="1" x14ac:dyDescent="0.3">
      <c r="A15" s="4" t="s">
        <v>9</v>
      </c>
      <c r="B15" s="7">
        <f>SUM(B13:B14)</f>
        <v>13</v>
      </c>
      <c r="C15" s="7">
        <f t="shared" si="2"/>
        <v>51</v>
      </c>
      <c r="D15" s="7">
        <f>SUM(D13:D14)</f>
        <v>64</v>
      </c>
      <c r="H15" s="15" t="s">
        <v>10</v>
      </c>
      <c r="I15" s="15"/>
      <c r="J15" s="10"/>
      <c r="L15" s="4" t="s">
        <v>9</v>
      </c>
      <c r="M15" s="7">
        <f>SUM(M13:M14)</f>
        <v>16</v>
      </c>
      <c r="N15" s="7">
        <f t="shared" si="3"/>
        <v>115</v>
      </c>
      <c r="O15" s="7">
        <f>SUM(O13:O14)</f>
        <v>131</v>
      </c>
      <c r="S15" s="15" t="s">
        <v>10</v>
      </c>
      <c r="T15" s="15"/>
      <c r="U15" s="10"/>
    </row>
    <row r="16" spans="1:21" ht="40.049999999999997" customHeight="1" x14ac:dyDescent="0.3">
      <c r="H16" s="7" t="s">
        <v>11</v>
      </c>
      <c r="I16" s="8">
        <f>SUM(I13:J14)</f>
        <v>9.285907325123012E-2</v>
      </c>
      <c r="S16" s="7" t="s">
        <v>11</v>
      </c>
      <c r="T16" s="8">
        <f>SUM(T13:U14)</f>
        <v>11.250670960815889</v>
      </c>
    </row>
    <row r="17" spans="1:21" ht="40.049999999999997" customHeight="1" x14ac:dyDescent="0.3">
      <c r="H17" s="7" t="s">
        <v>12</v>
      </c>
      <c r="I17" s="7">
        <f>(2-1)*(2-1)</f>
        <v>1</v>
      </c>
      <c r="S17" s="7" t="s">
        <v>12</v>
      </c>
      <c r="T17" s="7">
        <f>(2-1)*(2-1)</f>
        <v>1</v>
      </c>
    </row>
    <row r="18" spans="1:21" ht="40.049999999999997" customHeight="1" x14ac:dyDescent="0.3">
      <c r="H18" s="7" t="s">
        <v>13</v>
      </c>
      <c r="I18" s="8">
        <f>_xlfn.CHISQ.DIST.RT(I16,I17)</f>
        <v>0.76057342321155097</v>
      </c>
      <c r="J18" s="9">
        <f>_xlfn.CHISQ.TEST(B13:C14,F13:G14)</f>
        <v>0.76057342321155097</v>
      </c>
      <c r="S18" s="7" t="s">
        <v>13</v>
      </c>
      <c r="T18" s="18">
        <f>_xlfn.CHISQ.DIST.RT(T16,T17)</f>
        <v>7.9594238781366768E-4</v>
      </c>
      <c r="U18" s="9">
        <f>_xlfn.CHISQ.TEST(M13:N14,Q13:R14)</f>
        <v>7.9594238781366768E-4</v>
      </c>
    </row>
    <row r="19" spans="1:21" ht="40.049999999999997" customHeight="1" x14ac:dyDescent="0.3">
      <c r="A19" s="14" t="s">
        <v>30</v>
      </c>
      <c r="B19" s="14"/>
      <c r="C19" s="14"/>
      <c r="D19" s="14"/>
      <c r="E19" s="14"/>
      <c r="F19" s="14"/>
      <c r="G19" s="14"/>
      <c r="H19" s="14"/>
      <c r="I19" s="14"/>
      <c r="J19" s="14"/>
      <c r="L19" s="14" t="s">
        <v>30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0.049999999999997" customHeight="1" x14ac:dyDescent="0.3">
      <c r="A20" s="15" t="s">
        <v>6</v>
      </c>
      <c r="B20" s="15"/>
      <c r="C20" s="15"/>
      <c r="D20" s="15"/>
      <c r="E20" s="15" t="s">
        <v>7</v>
      </c>
      <c r="F20" s="15"/>
      <c r="G20" s="15"/>
      <c r="H20" s="15" t="s">
        <v>8</v>
      </c>
      <c r="I20" s="15"/>
      <c r="J20" s="15"/>
      <c r="L20" s="15" t="s">
        <v>6</v>
      </c>
      <c r="M20" s="15"/>
      <c r="N20" s="15"/>
      <c r="O20" s="15"/>
      <c r="P20" s="15" t="s">
        <v>7</v>
      </c>
      <c r="Q20" s="15"/>
      <c r="R20" s="15"/>
      <c r="S20" s="15" t="s">
        <v>8</v>
      </c>
      <c r="T20" s="15"/>
      <c r="U20" s="15"/>
    </row>
    <row r="21" spans="1:21" ht="40.049999999999997" customHeight="1" x14ac:dyDescent="0.3">
      <c r="A21" s="3"/>
      <c r="B21" s="4" t="s">
        <v>27</v>
      </c>
      <c r="C21" s="5" t="s">
        <v>28</v>
      </c>
      <c r="D21" s="5" t="s">
        <v>9</v>
      </c>
      <c r="E21" s="6"/>
      <c r="F21" s="4" t="s">
        <v>27</v>
      </c>
      <c r="G21" s="5" t="s">
        <v>28</v>
      </c>
      <c r="H21" s="6"/>
      <c r="I21" s="4" t="s">
        <v>27</v>
      </c>
      <c r="J21" s="5" t="s">
        <v>28</v>
      </c>
      <c r="L21" s="3"/>
      <c r="M21" s="4" t="s">
        <v>27</v>
      </c>
      <c r="N21" s="5" t="s">
        <v>28</v>
      </c>
      <c r="O21" s="5" t="s">
        <v>9</v>
      </c>
      <c r="P21" s="6"/>
      <c r="Q21" s="4" t="s">
        <v>27</v>
      </c>
      <c r="R21" s="5" t="s">
        <v>28</v>
      </c>
      <c r="S21" s="6"/>
      <c r="T21" s="4" t="s">
        <v>27</v>
      </c>
      <c r="U21" s="5" t="s">
        <v>28</v>
      </c>
    </row>
    <row r="22" spans="1:21" ht="40.049999999999997" customHeight="1" x14ac:dyDescent="0.3">
      <c r="A22" s="4" t="s">
        <v>0</v>
      </c>
      <c r="B22" s="7">
        <v>2</v>
      </c>
      <c r="C22" s="7">
        <f t="shared" ref="C22:C24" si="4">D22-B22</f>
        <v>35</v>
      </c>
      <c r="D22" s="7">
        <v>37</v>
      </c>
      <c r="E22" s="5" t="s">
        <v>0</v>
      </c>
      <c r="F22" s="8">
        <f>(D22*B24)/D24</f>
        <v>1.15625</v>
      </c>
      <c r="G22" s="8">
        <f>(D22*C24)/D24</f>
        <v>35.84375</v>
      </c>
      <c r="H22" s="5" t="s">
        <v>0</v>
      </c>
      <c r="I22" s="8">
        <f>(B22-F22)^2/F22</f>
        <v>0.61570945945945943</v>
      </c>
      <c r="J22" s="8">
        <f>(C22-G22)^2/G22</f>
        <v>1.9861595466434175E-2</v>
      </c>
      <c r="L22" s="4" t="s">
        <v>4</v>
      </c>
      <c r="M22" s="7">
        <v>2</v>
      </c>
      <c r="N22" s="7">
        <f t="shared" ref="N22:N24" si="5">O22-M22</f>
        <v>79</v>
      </c>
      <c r="O22" s="7">
        <v>81</v>
      </c>
      <c r="P22" s="4" t="s">
        <v>4</v>
      </c>
      <c r="Q22" s="8">
        <f>(O22*M24)/O24</f>
        <v>3.0916030534351147</v>
      </c>
      <c r="R22" s="8">
        <f>(O22*N24)/O24</f>
        <v>77.908396946564892</v>
      </c>
      <c r="S22" s="4" t="s">
        <v>4</v>
      </c>
      <c r="T22" s="8">
        <f>(M22-Q22)^2/Q22</f>
        <v>0.38543021392894178</v>
      </c>
      <c r="U22" s="8">
        <f>(N22-R22)^2/R22</f>
        <v>1.5294849759084803E-2</v>
      </c>
    </row>
    <row r="23" spans="1:21" ht="40.049999999999997" customHeight="1" x14ac:dyDescent="0.3">
      <c r="A23" s="4" t="s">
        <v>1</v>
      </c>
      <c r="B23" s="7">
        <v>0</v>
      </c>
      <c r="C23" s="7">
        <f t="shared" si="4"/>
        <v>27</v>
      </c>
      <c r="D23" s="7">
        <v>27</v>
      </c>
      <c r="E23" s="5" t="s">
        <v>1</v>
      </c>
      <c r="F23" s="8">
        <f>(D23*B24)/D24</f>
        <v>0.84375</v>
      </c>
      <c r="G23" s="8">
        <f>(D23*C24)/D24</f>
        <v>26.15625</v>
      </c>
      <c r="H23" s="5" t="s">
        <v>1</v>
      </c>
      <c r="I23" s="8">
        <f>(B23-F23)^2/F23</f>
        <v>0.84375</v>
      </c>
      <c r="J23" s="8">
        <f>(C23-G23)^2/G23</f>
        <v>2.7217741935483871E-2</v>
      </c>
      <c r="L23" s="4" t="s">
        <v>5</v>
      </c>
      <c r="M23" s="7">
        <v>3</v>
      </c>
      <c r="N23" s="7">
        <f t="shared" si="5"/>
        <v>47</v>
      </c>
      <c r="O23" s="7">
        <v>50</v>
      </c>
      <c r="P23" s="4" t="s">
        <v>5</v>
      </c>
      <c r="Q23" s="8">
        <f>(O23*M24)/O24</f>
        <v>1.9083969465648856</v>
      </c>
      <c r="R23" s="8">
        <f>(O23*N24)/O24</f>
        <v>48.091603053435115</v>
      </c>
      <c r="S23" s="4" t="s">
        <v>5</v>
      </c>
      <c r="T23" s="8">
        <f>(M23-Q23)^2/Q23</f>
        <v>0.62439694656488531</v>
      </c>
      <c r="U23" s="8">
        <f>(N23-R23)^2/R23</f>
        <v>2.4777656609717705E-2</v>
      </c>
    </row>
    <row r="24" spans="1:21" ht="40.049999999999997" customHeight="1" x14ac:dyDescent="0.3">
      <c r="A24" s="4" t="s">
        <v>9</v>
      </c>
      <c r="B24" s="7">
        <f>SUM(B22:B23)</f>
        <v>2</v>
      </c>
      <c r="C24" s="7">
        <f t="shared" si="4"/>
        <v>62</v>
      </c>
      <c r="D24" s="7">
        <f>SUM(D22:D23)</f>
        <v>64</v>
      </c>
      <c r="H24" s="15" t="s">
        <v>10</v>
      </c>
      <c r="I24" s="15"/>
      <c r="J24" s="10"/>
      <c r="L24" s="4" t="s">
        <v>9</v>
      </c>
      <c r="M24" s="7">
        <f>SUM(M22:M23)</f>
        <v>5</v>
      </c>
      <c r="N24" s="7">
        <f t="shared" si="5"/>
        <v>126</v>
      </c>
      <c r="O24" s="7">
        <f>SUM(O22:O23)</f>
        <v>131</v>
      </c>
      <c r="S24" s="15" t="s">
        <v>10</v>
      </c>
      <c r="T24" s="15"/>
      <c r="U24" s="10"/>
    </row>
    <row r="25" spans="1:21" ht="40.049999999999997" customHeight="1" x14ac:dyDescent="0.3">
      <c r="H25" s="7" t="s">
        <v>11</v>
      </c>
      <c r="I25" s="8">
        <f>SUM(I22:J23)</f>
        <v>1.5065387968613775</v>
      </c>
      <c r="S25" s="7" t="s">
        <v>11</v>
      </c>
      <c r="T25" s="8">
        <f>SUM(T22:U23)</f>
        <v>1.0498996668626297</v>
      </c>
    </row>
    <row r="26" spans="1:21" ht="40.049999999999997" customHeight="1" x14ac:dyDescent="0.3">
      <c r="H26" s="7" t="s">
        <v>12</v>
      </c>
      <c r="I26" s="7">
        <f>(2-1)*(2-1)</f>
        <v>1</v>
      </c>
      <c r="S26" s="7" t="s">
        <v>12</v>
      </c>
      <c r="T26" s="7">
        <f>(2-1)*(2-1)</f>
        <v>1</v>
      </c>
    </row>
    <row r="27" spans="1:21" ht="40.049999999999997" customHeight="1" x14ac:dyDescent="0.3">
      <c r="H27" s="7" t="s">
        <v>13</v>
      </c>
      <c r="I27" s="8">
        <f>_xlfn.CHISQ.DIST.RT(I25,I26)</f>
        <v>0.2196679958557837</v>
      </c>
      <c r="J27" s="9">
        <f>_xlfn.CHISQ.TEST(B22:C23,F22:G23)</f>
        <v>0.2196679958557837</v>
      </c>
      <c r="S27" s="7" t="s">
        <v>13</v>
      </c>
      <c r="T27" s="8">
        <f>_xlfn.CHISQ.DIST.RT(T25,T26)</f>
        <v>0.30553019561234634</v>
      </c>
      <c r="U27" s="9">
        <f>_xlfn.CHISQ.TEST(M22:N23,Q22:R23)</f>
        <v>0.30553019561234634</v>
      </c>
    </row>
    <row r="28" spans="1:21" ht="40.049999999999997" customHeight="1" x14ac:dyDescent="0.3">
      <c r="A28" s="14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L28" s="14" t="s">
        <v>31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0.049999999999997" customHeight="1" x14ac:dyDescent="0.3">
      <c r="A29" s="15" t="s">
        <v>6</v>
      </c>
      <c r="B29" s="15"/>
      <c r="C29" s="15"/>
      <c r="D29" s="15"/>
      <c r="E29" s="15" t="s">
        <v>7</v>
      </c>
      <c r="F29" s="15"/>
      <c r="G29" s="15"/>
      <c r="H29" s="15" t="s">
        <v>8</v>
      </c>
      <c r="I29" s="15"/>
      <c r="J29" s="15"/>
      <c r="L29" s="15" t="s">
        <v>6</v>
      </c>
      <c r="M29" s="15"/>
      <c r="N29" s="15"/>
      <c r="O29" s="15"/>
      <c r="P29" s="15" t="s">
        <v>7</v>
      </c>
      <c r="Q29" s="15"/>
      <c r="R29" s="15"/>
      <c r="S29" s="15" t="s">
        <v>8</v>
      </c>
      <c r="T29" s="15"/>
      <c r="U29" s="15"/>
    </row>
    <row r="30" spans="1:21" ht="40.049999999999997" customHeight="1" x14ac:dyDescent="0.3">
      <c r="A30" s="3"/>
      <c r="B30" s="4" t="s">
        <v>27</v>
      </c>
      <c r="C30" s="5" t="s">
        <v>28</v>
      </c>
      <c r="D30" s="5" t="s">
        <v>9</v>
      </c>
      <c r="E30" s="6"/>
      <c r="F30" s="4" t="s">
        <v>27</v>
      </c>
      <c r="G30" s="5" t="s">
        <v>28</v>
      </c>
      <c r="H30" s="6"/>
      <c r="I30" s="4" t="s">
        <v>27</v>
      </c>
      <c r="J30" s="5" t="s">
        <v>28</v>
      </c>
      <c r="L30" s="3"/>
      <c r="M30" s="4" t="s">
        <v>27</v>
      </c>
      <c r="N30" s="5" t="s">
        <v>28</v>
      </c>
      <c r="O30" s="5" t="s">
        <v>9</v>
      </c>
      <c r="P30" s="6"/>
      <c r="Q30" s="4" t="s">
        <v>27</v>
      </c>
      <c r="R30" s="5" t="s">
        <v>28</v>
      </c>
      <c r="S30" s="6"/>
      <c r="T30" s="4" t="s">
        <v>27</v>
      </c>
      <c r="U30" s="5" t="s">
        <v>28</v>
      </c>
    </row>
    <row r="31" spans="1:21" ht="40.049999999999997" customHeight="1" x14ac:dyDescent="0.3">
      <c r="A31" s="4" t="s">
        <v>0</v>
      </c>
      <c r="B31" s="7">
        <v>3</v>
      </c>
      <c r="C31" s="7">
        <f t="shared" ref="C31:C33" si="6">D31-B31</f>
        <v>34</v>
      </c>
      <c r="D31" s="7">
        <v>37</v>
      </c>
      <c r="E31" s="5" t="s">
        <v>0</v>
      </c>
      <c r="F31" s="8">
        <f>(D31*B33)/D33</f>
        <v>1.734375</v>
      </c>
      <c r="G31" s="8">
        <f>(D31*C33)/D33</f>
        <v>35.265625</v>
      </c>
      <c r="H31" s="5" t="s">
        <v>0</v>
      </c>
      <c r="I31" s="8">
        <f>(B31-F31)^2/F31</f>
        <v>0.92356418918918914</v>
      </c>
      <c r="J31" s="8">
        <f>(C31-G31)^2/G31</f>
        <v>4.5421189632255207E-2</v>
      </c>
      <c r="L31" s="4" t="s">
        <v>4</v>
      </c>
      <c r="M31" s="7">
        <v>6</v>
      </c>
      <c r="N31" s="7">
        <f t="shared" ref="N31:N33" si="7">O31-M31</f>
        <v>75</v>
      </c>
      <c r="O31" s="7">
        <v>81</v>
      </c>
      <c r="P31" s="4" t="s">
        <v>4</v>
      </c>
      <c r="Q31" s="8">
        <f>(O31*M33)/O33</f>
        <v>4.9465648854961835</v>
      </c>
      <c r="R31" s="8">
        <f>(O31*N33)/O33</f>
        <v>76.053435114503813</v>
      </c>
      <c r="S31" s="4" t="s">
        <v>4</v>
      </c>
      <c r="T31" s="8">
        <f>(M31-Q31)^2/Q31</f>
        <v>0.22434266327396088</v>
      </c>
      <c r="U31" s="8">
        <f>(N31-R31)^2/R31</f>
        <v>1.4591392733265649E-2</v>
      </c>
    </row>
    <row r="32" spans="1:21" ht="40.049999999999997" customHeight="1" x14ac:dyDescent="0.3">
      <c r="A32" s="4" t="s">
        <v>1</v>
      </c>
      <c r="B32" s="7">
        <v>0</v>
      </c>
      <c r="C32" s="7">
        <f t="shared" si="6"/>
        <v>27</v>
      </c>
      <c r="D32" s="7">
        <v>27</v>
      </c>
      <c r="E32" s="5" t="s">
        <v>1</v>
      </c>
      <c r="F32" s="8">
        <f>(D32*B33)/D33</f>
        <v>1.265625</v>
      </c>
      <c r="G32" s="8">
        <f>(D32*C33)/D33</f>
        <v>25.734375</v>
      </c>
      <c r="H32" s="5" t="s">
        <v>1</v>
      </c>
      <c r="I32" s="8">
        <f>(B32-F32)^2/F32</f>
        <v>1.265625</v>
      </c>
      <c r="J32" s="8">
        <f>(C32-G32)^2/G32</f>
        <v>6.2243852459016397E-2</v>
      </c>
      <c r="L32" s="4" t="s">
        <v>5</v>
      </c>
      <c r="M32" s="7">
        <v>2</v>
      </c>
      <c r="N32" s="7">
        <f t="shared" si="7"/>
        <v>48</v>
      </c>
      <c r="O32" s="7">
        <v>50</v>
      </c>
      <c r="P32" s="4" t="s">
        <v>5</v>
      </c>
      <c r="Q32" s="8">
        <f>(O32*M33)/O33</f>
        <v>3.053435114503817</v>
      </c>
      <c r="R32" s="8">
        <f>(O32*N33)/O33</f>
        <v>46.94656488549618</v>
      </c>
      <c r="S32" s="4" t="s">
        <v>5</v>
      </c>
      <c r="T32" s="8">
        <f>(M32-Q32)^2/Q32</f>
        <v>0.36343511450381688</v>
      </c>
      <c r="U32" s="8">
        <f>(N32-R32)^2/R32</f>
        <v>2.3638056227890676E-2</v>
      </c>
    </row>
    <row r="33" spans="1:21" ht="40.049999999999997" customHeight="1" x14ac:dyDescent="0.3">
      <c r="A33" s="4" t="s">
        <v>9</v>
      </c>
      <c r="B33" s="7">
        <f>SUM(B31:B32)</f>
        <v>3</v>
      </c>
      <c r="C33" s="7">
        <f t="shared" si="6"/>
        <v>61</v>
      </c>
      <c r="D33" s="7">
        <f>SUM(D31:D32)</f>
        <v>64</v>
      </c>
      <c r="H33" s="15" t="s">
        <v>10</v>
      </c>
      <c r="I33" s="15"/>
      <c r="J33" s="10"/>
      <c r="L33" s="4" t="s">
        <v>9</v>
      </c>
      <c r="M33" s="7">
        <f>SUM(M31:M32)</f>
        <v>8</v>
      </c>
      <c r="N33" s="7">
        <f t="shared" si="7"/>
        <v>123</v>
      </c>
      <c r="O33" s="7">
        <f>SUM(O31:O32)</f>
        <v>131</v>
      </c>
      <c r="S33" s="15" t="s">
        <v>10</v>
      </c>
      <c r="T33" s="15"/>
      <c r="U33" s="10"/>
    </row>
    <row r="34" spans="1:21" ht="40.049999999999997" customHeight="1" x14ac:dyDescent="0.3">
      <c r="H34" s="7" t="s">
        <v>11</v>
      </c>
      <c r="I34" s="8">
        <f>SUM(I31:J32)</f>
        <v>2.2968542312804607</v>
      </c>
      <c r="S34" s="7" t="s">
        <v>11</v>
      </c>
      <c r="T34" s="8">
        <f>SUM(T31:U32)</f>
        <v>0.62600722673893416</v>
      </c>
    </row>
    <row r="35" spans="1:21" ht="40.049999999999997" customHeight="1" x14ac:dyDescent="0.3">
      <c r="H35" s="7" t="s">
        <v>12</v>
      </c>
      <c r="I35" s="7">
        <f>(2-1)*(2-1)</f>
        <v>1</v>
      </c>
      <c r="S35" s="7" t="s">
        <v>12</v>
      </c>
      <c r="T35" s="7">
        <f>(2-1)*(2-1)</f>
        <v>1</v>
      </c>
    </row>
    <row r="36" spans="1:21" ht="40.049999999999997" customHeight="1" x14ac:dyDescent="0.3">
      <c r="H36" s="7" t="s">
        <v>13</v>
      </c>
      <c r="I36" s="8">
        <f>_xlfn.CHISQ.DIST.RT(I34,I35)</f>
        <v>0.12963631466015416</v>
      </c>
      <c r="J36" s="9">
        <f>_xlfn.CHISQ.TEST(B31:C32,F31:G32)</f>
        <v>0.12963631466015416</v>
      </c>
      <c r="S36" s="7" t="s">
        <v>13</v>
      </c>
      <c r="T36" s="8">
        <f>_xlfn.CHISQ.DIST.RT(T34,T35)</f>
        <v>0.42882368301380064</v>
      </c>
      <c r="U36" s="9">
        <f>_xlfn.CHISQ.TEST(M31:N32,Q31:R32)</f>
        <v>0.42882368301380064</v>
      </c>
    </row>
    <row r="37" spans="1:21" ht="40.049999999999997" customHeight="1" x14ac:dyDescent="0.3">
      <c r="A37" s="14" t="s">
        <v>32</v>
      </c>
      <c r="B37" s="14"/>
      <c r="C37" s="14"/>
      <c r="D37" s="14"/>
      <c r="E37" s="14"/>
      <c r="F37" s="14"/>
      <c r="G37" s="14"/>
      <c r="H37" s="14"/>
      <c r="I37" s="14"/>
      <c r="J37" s="14"/>
      <c r="L37" s="14" t="s">
        <v>32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40.049999999999997" customHeight="1" x14ac:dyDescent="0.3">
      <c r="A38" s="15" t="s">
        <v>6</v>
      </c>
      <c r="B38" s="15"/>
      <c r="C38" s="15"/>
      <c r="D38" s="15"/>
      <c r="E38" s="15" t="s">
        <v>7</v>
      </c>
      <c r="F38" s="15"/>
      <c r="G38" s="15"/>
      <c r="H38" s="15" t="s">
        <v>8</v>
      </c>
      <c r="I38" s="15"/>
      <c r="J38" s="15"/>
      <c r="L38" s="15" t="s">
        <v>6</v>
      </c>
      <c r="M38" s="15"/>
      <c r="N38" s="15"/>
      <c r="O38" s="15"/>
      <c r="P38" s="15" t="s">
        <v>7</v>
      </c>
      <c r="Q38" s="15"/>
      <c r="R38" s="15"/>
      <c r="S38" s="15" t="s">
        <v>8</v>
      </c>
      <c r="T38" s="15"/>
      <c r="U38" s="15"/>
    </row>
    <row r="39" spans="1:21" ht="40.049999999999997" customHeight="1" x14ac:dyDescent="0.3">
      <c r="A39" s="3"/>
      <c r="B39" s="4" t="s">
        <v>27</v>
      </c>
      <c r="C39" s="5" t="s">
        <v>28</v>
      </c>
      <c r="D39" s="5" t="s">
        <v>9</v>
      </c>
      <c r="E39" s="6"/>
      <c r="F39" s="4" t="s">
        <v>27</v>
      </c>
      <c r="G39" s="5" t="s">
        <v>28</v>
      </c>
      <c r="H39" s="6"/>
      <c r="I39" s="4" t="s">
        <v>27</v>
      </c>
      <c r="J39" s="5" t="s">
        <v>28</v>
      </c>
      <c r="L39" s="3"/>
      <c r="M39" s="4" t="s">
        <v>27</v>
      </c>
      <c r="N39" s="5" t="s">
        <v>28</v>
      </c>
      <c r="O39" s="5" t="s">
        <v>9</v>
      </c>
      <c r="P39" s="6"/>
      <c r="Q39" s="4" t="s">
        <v>27</v>
      </c>
      <c r="R39" s="5" t="s">
        <v>28</v>
      </c>
      <c r="S39" s="6"/>
      <c r="T39" s="4" t="s">
        <v>27</v>
      </c>
      <c r="U39" s="5" t="s">
        <v>28</v>
      </c>
    </row>
    <row r="40" spans="1:21" ht="40.049999999999997" customHeight="1" x14ac:dyDescent="0.3">
      <c r="A40" s="4" t="s">
        <v>0</v>
      </c>
      <c r="B40" s="7">
        <v>6</v>
      </c>
      <c r="C40" s="7">
        <f t="shared" ref="C40:C42" si="8">D40-B40</f>
        <v>31</v>
      </c>
      <c r="D40" s="7">
        <v>37</v>
      </c>
      <c r="E40" s="5" t="s">
        <v>0</v>
      </c>
      <c r="F40" s="8">
        <f>(D40*B42)/D42</f>
        <v>5.203125</v>
      </c>
      <c r="G40" s="8">
        <f>(D40*C42)/D42</f>
        <v>31.796875</v>
      </c>
      <c r="H40" s="5" t="s">
        <v>0</v>
      </c>
      <c r="I40" s="8">
        <f>(B40-F40)^2/F40</f>
        <v>0.12204391891891891</v>
      </c>
      <c r="J40" s="8">
        <f>(C40-G40)^2/G40</f>
        <v>1.9970823095823095E-2</v>
      </c>
      <c r="L40" s="4" t="s">
        <v>4</v>
      </c>
      <c r="M40" s="7">
        <v>12</v>
      </c>
      <c r="N40" s="7">
        <f t="shared" ref="N40:N42" si="9">O40-M40</f>
        <v>69</v>
      </c>
      <c r="O40" s="7">
        <v>81</v>
      </c>
      <c r="P40" s="4" t="s">
        <v>4</v>
      </c>
      <c r="Q40" s="8">
        <f>(O40*M42)/O42</f>
        <v>7.4198473282442752</v>
      </c>
      <c r="R40" s="8">
        <f>(O40*N42)/O42</f>
        <v>73.580152671755727</v>
      </c>
      <c r="S40" s="4" t="s">
        <v>4</v>
      </c>
      <c r="T40" s="8">
        <f>(M40-Q40)^2/Q40</f>
        <v>2.8272547356516817</v>
      </c>
      <c r="U40" s="8">
        <f>(N40-R40)^2/R40</f>
        <v>0.28510131788084209</v>
      </c>
    </row>
    <row r="41" spans="1:21" ht="40.049999999999997" customHeight="1" x14ac:dyDescent="0.3">
      <c r="A41" s="4" t="s">
        <v>1</v>
      </c>
      <c r="B41" s="7">
        <v>3</v>
      </c>
      <c r="C41" s="7">
        <f t="shared" si="8"/>
        <v>24</v>
      </c>
      <c r="D41" s="7">
        <v>27</v>
      </c>
      <c r="E41" s="5" t="s">
        <v>1</v>
      </c>
      <c r="F41" s="8">
        <f>(D41*B42)/D42</f>
        <v>3.796875</v>
      </c>
      <c r="G41" s="8">
        <f>(D41*C42)/D42</f>
        <v>23.203125</v>
      </c>
      <c r="H41" s="5" t="s">
        <v>1</v>
      </c>
      <c r="I41" s="8">
        <f>(B41-F41)^2/F41</f>
        <v>0.16724537037037038</v>
      </c>
      <c r="J41" s="8">
        <f>(C41-G41)^2/G41</f>
        <v>2.7367424242424242E-2</v>
      </c>
      <c r="L41" s="4" t="s">
        <v>5</v>
      </c>
      <c r="M41" s="7">
        <v>0</v>
      </c>
      <c r="N41" s="7">
        <f t="shared" si="9"/>
        <v>50</v>
      </c>
      <c r="O41" s="7">
        <v>50</v>
      </c>
      <c r="P41" s="4" t="s">
        <v>5</v>
      </c>
      <c r="Q41" s="8">
        <f>(O41*M42)/O42</f>
        <v>4.5801526717557248</v>
      </c>
      <c r="R41" s="8">
        <f>(O41*N42)/O42</f>
        <v>45.419847328244273</v>
      </c>
      <c r="S41" s="4" t="s">
        <v>5</v>
      </c>
      <c r="T41" s="8">
        <f>(M41-Q41)^2/Q41</f>
        <v>4.5801526717557248</v>
      </c>
      <c r="U41" s="8">
        <f>(N41-R41)^2/R41</f>
        <v>0.46186413496696416</v>
      </c>
    </row>
    <row r="42" spans="1:21" ht="40.049999999999997" customHeight="1" x14ac:dyDescent="0.3">
      <c r="A42" s="4" t="s">
        <v>9</v>
      </c>
      <c r="B42" s="7">
        <f>SUM(B40:B41)</f>
        <v>9</v>
      </c>
      <c r="C42" s="7">
        <f t="shared" si="8"/>
        <v>55</v>
      </c>
      <c r="D42" s="7">
        <f>SUM(D40:D41)</f>
        <v>64</v>
      </c>
      <c r="H42" s="15" t="s">
        <v>10</v>
      </c>
      <c r="I42" s="15"/>
      <c r="J42" s="10"/>
      <c r="L42" s="4" t="s">
        <v>9</v>
      </c>
      <c r="M42" s="7">
        <f>SUM(M40:M41)</f>
        <v>12</v>
      </c>
      <c r="N42" s="7">
        <f t="shared" si="9"/>
        <v>119</v>
      </c>
      <c r="O42" s="7">
        <f>SUM(O40:O41)</f>
        <v>131</v>
      </c>
      <c r="S42" s="15" t="s">
        <v>10</v>
      </c>
      <c r="T42" s="15"/>
      <c r="U42" s="10"/>
    </row>
    <row r="43" spans="1:21" ht="40.049999999999997" customHeight="1" x14ac:dyDescent="0.3">
      <c r="H43" s="7" t="s">
        <v>11</v>
      </c>
      <c r="I43" s="8">
        <f>SUM(I40:J41)</f>
        <v>0.33662753662753664</v>
      </c>
      <c r="S43" s="7" t="s">
        <v>11</v>
      </c>
      <c r="T43" s="8">
        <f>SUM(T40:U41)</f>
        <v>8.1543728602552132</v>
      </c>
    </row>
    <row r="44" spans="1:21" ht="40.049999999999997" customHeight="1" x14ac:dyDescent="0.3">
      <c r="H44" s="7" t="s">
        <v>12</v>
      </c>
      <c r="I44" s="7">
        <f>(2-1)*(2-1)</f>
        <v>1</v>
      </c>
      <c r="S44" s="7" t="s">
        <v>12</v>
      </c>
      <c r="T44" s="7">
        <f>(2-1)*(2-1)</f>
        <v>1</v>
      </c>
    </row>
    <row r="45" spans="1:21" ht="40.049999999999997" customHeight="1" x14ac:dyDescent="0.3">
      <c r="H45" s="7" t="s">
        <v>13</v>
      </c>
      <c r="I45" s="8">
        <f>_xlfn.CHISQ.DIST.RT(I43,I44)</f>
        <v>0.56178237046025004</v>
      </c>
      <c r="J45" s="9">
        <f>_xlfn.CHISQ.TEST(B40:C41,F40:G41)</f>
        <v>0.56178237046025004</v>
      </c>
      <c r="S45" s="7" t="s">
        <v>13</v>
      </c>
      <c r="T45" s="17">
        <f>_xlfn.CHISQ.DIST.RT(T43,T44)</f>
        <v>4.295745266410668E-3</v>
      </c>
      <c r="U45" s="9">
        <f>_xlfn.CHISQ.TEST(M40:N41,Q40:R41)</f>
        <v>4.295745266410668E-3</v>
      </c>
    </row>
    <row r="46" spans="1:21" ht="40.049999999999997" customHeight="1" x14ac:dyDescent="0.3">
      <c r="A46" s="14" t="s">
        <v>33</v>
      </c>
      <c r="B46" s="14"/>
      <c r="C46" s="14"/>
      <c r="D46" s="14"/>
      <c r="E46" s="14"/>
      <c r="F46" s="14"/>
      <c r="G46" s="14"/>
      <c r="H46" s="14"/>
      <c r="I46" s="14"/>
      <c r="J46" s="14"/>
      <c r="L46" s="14" t="s">
        <v>33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40.049999999999997" customHeight="1" x14ac:dyDescent="0.3">
      <c r="A47" s="15" t="s">
        <v>6</v>
      </c>
      <c r="B47" s="15"/>
      <c r="C47" s="15"/>
      <c r="D47" s="15"/>
      <c r="E47" s="15" t="s">
        <v>7</v>
      </c>
      <c r="F47" s="15"/>
      <c r="G47" s="15"/>
      <c r="H47" s="15" t="s">
        <v>8</v>
      </c>
      <c r="I47" s="15"/>
      <c r="J47" s="15"/>
      <c r="L47" s="15" t="s">
        <v>6</v>
      </c>
      <c r="M47" s="15"/>
      <c r="N47" s="15"/>
      <c r="O47" s="15"/>
      <c r="P47" s="15" t="s">
        <v>7</v>
      </c>
      <c r="Q47" s="15"/>
      <c r="R47" s="15"/>
      <c r="S47" s="15" t="s">
        <v>8</v>
      </c>
      <c r="T47" s="15"/>
      <c r="U47" s="15"/>
    </row>
    <row r="48" spans="1:21" ht="40.049999999999997" customHeight="1" x14ac:dyDescent="0.3">
      <c r="A48" s="3"/>
      <c r="B48" s="4" t="s">
        <v>27</v>
      </c>
      <c r="C48" s="5" t="s">
        <v>28</v>
      </c>
      <c r="D48" s="5" t="s">
        <v>9</v>
      </c>
      <c r="E48" s="6"/>
      <c r="F48" s="4" t="s">
        <v>27</v>
      </c>
      <c r="G48" s="5" t="s">
        <v>28</v>
      </c>
      <c r="H48" s="6"/>
      <c r="I48" s="4" t="s">
        <v>27</v>
      </c>
      <c r="J48" s="5" t="s">
        <v>28</v>
      </c>
      <c r="L48" s="3"/>
      <c r="M48" s="4" t="s">
        <v>27</v>
      </c>
      <c r="N48" s="5" t="s">
        <v>28</v>
      </c>
      <c r="O48" s="5" t="s">
        <v>9</v>
      </c>
      <c r="P48" s="6"/>
      <c r="Q48" s="4" t="s">
        <v>27</v>
      </c>
      <c r="R48" s="5" t="s">
        <v>28</v>
      </c>
      <c r="S48" s="6"/>
      <c r="T48" s="4" t="s">
        <v>27</v>
      </c>
      <c r="U48" s="5" t="s">
        <v>28</v>
      </c>
    </row>
    <row r="49" spans="1:21" ht="40.049999999999997" customHeight="1" x14ac:dyDescent="0.3">
      <c r="A49" s="4" t="s">
        <v>0</v>
      </c>
      <c r="B49" s="7">
        <v>2</v>
      </c>
      <c r="C49" s="7">
        <f t="shared" ref="C49:C51" si="10">D49-B49</f>
        <v>35</v>
      </c>
      <c r="D49" s="7">
        <v>37</v>
      </c>
      <c r="E49" s="5" t="s">
        <v>0</v>
      </c>
      <c r="F49" s="8">
        <f>(D49*B51)/D51</f>
        <v>1.734375</v>
      </c>
      <c r="G49" s="8">
        <f>(D49*C51)/D51</f>
        <v>35.265625</v>
      </c>
      <c r="H49" s="5" t="s">
        <v>0</v>
      </c>
      <c r="I49" s="8">
        <f>(B49-F49)^2/F49</f>
        <v>4.0681306306306307E-2</v>
      </c>
      <c r="J49" s="8">
        <f>(C49-G49)^2/G49</f>
        <v>2.0007199822773595E-3</v>
      </c>
      <c r="L49" s="4" t="s">
        <v>4</v>
      </c>
      <c r="M49" s="7">
        <v>3</v>
      </c>
      <c r="N49" s="7">
        <f t="shared" ref="N49:N51" si="11">O49-M49</f>
        <v>78</v>
      </c>
      <c r="O49" s="7">
        <v>81</v>
      </c>
      <c r="P49" s="4" t="s">
        <v>4</v>
      </c>
      <c r="Q49" s="8">
        <f>(O49*M51)/O51</f>
        <v>8.6564885496183201</v>
      </c>
      <c r="R49" s="8">
        <f>(O49*N51)/O51</f>
        <v>72.343511450381683</v>
      </c>
      <c r="S49" s="4" t="s">
        <v>4</v>
      </c>
      <c r="T49" s="8">
        <f>(M49-Q49)^2/Q49</f>
        <v>3.6961710893008597</v>
      </c>
      <c r="U49" s="8">
        <f>(N49-R49)^2/R49</f>
        <v>0.44227688248044417</v>
      </c>
    </row>
    <row r="50" spans="1:21" ht="40.049999999999997" customHeight="1" x14ac:dyDescent="0.3">
      <c r="A50" s="4" t="s">
        <v>1</v>
      </c>
      <c r="B50" s="7">
        <v>1</v>
      </c>
      <c r="C50" s="7">
        <f t="shared" si="10"/>
        <v>26</v>
      </c>
      <c r="D50" s="7">
        <v>27</v>
      </c>
      <c r="E50" s="5" t="s">
        <v>1</v>
      </c>
      <c r="F50" s="8">
        <f>(D50*B51)/D51</f>
        <v>1.265625</v>
      </c>
      <c r="G50" s="8">
        <f>(D50*C51)/D51</f>
        <v>25.734375</v>
      </c>
      <c r="H50" s="5" t="s">
        <v>1</v>
      </c>
      <c r="I50" s="8">
        <f>(B50-F50)^2/F50</f>
        <v>5.5748456790123455E-2</v>
      </c>
      <c r="J50" s="8">
        <f>(C50-G50)^2/G50</f>
        <v>2.7417273831208257E-3</v>
      </c>
      <c r="L50" s="4" t="s">
        <v>5</v>
      </c>
      <c r="M50" s="7">
        <v>11</v>
      </c>
      <c r="N50" s="7">
        <f t="shared" si="11"/>
        <v>39</v>
      </c>
      <c r="O50" s="7">
        <v>50</v>
      </c>
      <c r="P50" s="4" t="s">
        <v>5</v>
      </c>
      <c r="Q50" s="8">
        <f>(O50*M51)/O51</f>
        <v>5.343511450381679</v>
      </c>
      <c r="R50" s="8">
        <f>(O50*N51)/O51</f>
        <v>44.656488549618324</v>
      </c>
      <c r="S50" s="4" t="s">
        <v>5</v>
      </c>
      <c r="T50" s="8">
        <f>(M50-Q50)^2/Q50</f>
        <v>5.9877971646673949</v>
      </c>
      <c r="U50" s="8">
        <f>(N50-R50)^2/R50</f>
        <v>0.71648854961832131</v>
      </c>
    </row>
    <row r="51" spans="1:21" ht="40.049999999999997" customHeight="1" x14ac:dyDescent="0.3">
      <c r="A51" s="4" t="s">
        <v>9</v>
      </c>
      <c r="B51" s="7">
        <f>SUM(B49:B50)</f>
        <v>3</v>
      </c>
      <c r="C51" s="7">
        <f t="shared" si="10"/>
        <v>61</v>
      </c>
      <c r="D51" s="7">
        <f>SUM(D49:D50)</f>
        <v>64</v>
      </c>
      <c r="H51" s="15" t="s">
        <v>10</v>
      </c>
      <c r="I51" s="15"/>
      <c r="J51" s="10"/>
      <c r="L51" s="4" t="s">
        <v>9</v>
      </c>
      <c r="M51" s="7">
        <f>SUM(M49:M50)</f>
        <v>14</v>
      </c>
      <c r="N51" s="7">
        <f t="shared" si="11"/>
        <v>117</v>
      </c>
      <c r="O51" s="7">
        <f>SUM(O49:O50)</f>
        <v>131</v>
      </c>
      <c r="S51" s="15" t="s">
        <v>10</v>
      </c>
      <c r="T51" s="15"/>
      <c r="U51" s="10"/>
    </row>
    <row r="52" spans="1:21" ht="40.049999999999997" customHeight="1" x14ac:dyDescent="0.3">
      <c r="H52" s="7" t="s">
        <v>11</v>
      </c>
      <c r="I52" s="8">
        <f>SUM(I49:J50)</f>
        <v>0.10117221046182795</v>
      </c>
      <c r="S52" s="7" t="s">
        <v>11</v>
      </c>
      <c r="T52" s="8">
        <f>SUM(T49:U50)</f>
        <v>10.842733686067019</v>
      </c>
    </row>
    <row r="53" spans="1:21" ht="40.049999999999997" customHeight="1" x14ac:dyDescent="0.3">
      <c r="H53" s="7" t="s">
        <v>12</v>
      </c>
      <c r="I53" s="7">
        <f>(2-1)*(2-1)</f>
        <v>1</v>
      </c>
      <c r="S53" s="7" t="s">
        <v>12</v>
      </c>
      <c r="T53" s="7">
        <f>(2-1)*(2-1)</f>
        <v>1</v>
      </c>
    </row>
    <row r="54" spans="1:21" ht="40.049999999999997" customHeight="1" x14ac:dyDescent="0.3">
      <c r="H54" s="7" t="s">
        <v>13</v>
      </c>
      <c r="I54" s="8">
        <f>_xlfn.CHISQ.DIST.RT(I52,I53)</f>
        <v>0.75042744477215961</v>
      </c>
      <c r="J54" s="9">
        <f>_xlfn.CHISQ.TEST(B49:C50,F49:G50)</f>
        <v>0.75042744477215961</v>
      </c>
      <c r="S54" s="7" t="s">
        <v>13</v>
      </c>
      <c r="T54" s="8">
        <f>_xlfn.CHISQ.DIST.RT(T52,T53)</f>
        <v>9.9184196817595047E-4</v>
      </c>
      <c r="U54" s="9">
        <f>_xlfn.CHISQ.TEST(M49:N50,Q49:R50)</f>
        <v>9.9184196817595047E-4</v>
      </c>
    </row>
    <row r="55" spans="1:21" ht="40.049999999999997" customHeight="1" x14ac:dyDescent="0.3">
      <c r="A55" s="14" t="s">
        <v>34</v>
      </c>
      <c r="B55" s="14"/>
      <c r="C55" s="14"/>
      <c r="D55" s="14"/>
      <c r="E55" s="14"/>
      <c r="F55" s="14"/>
      <c r="G55" s="14"/>
      <c r="H55" s="14"/>
      <c r="I55" s="14"/>
      <c r="J55" s="14"/>
      <c r="L55" s="14" t="s">
        <v>34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40.049999999999997" customHeight="1" x14ac:dyDescent="0.3">
      <c r="A56" s="15" t="s">
        <v>6</v>
      </c>
      <c r="B56" s="15"/>
      <c r="C56" s="15"/>
      <c r="D56" s="15"/>
      <c r="E56" s="15" t="s">
        <v>7</v>
      </c>
      <c r="F56" s="15"/>
      <c r="G56" s="15"/>
      <c r="H56" s="15" t="s">
        <v>8</v>
      </c>
      <c r="I56" s="15"/>
      <c r="J56" s="15"/>
      <c r="L56" s="15" t="s">
        <v>6</v>
      </c>
      <c r="M56" s="15"/>
      <c r="N56" s="15"/>
      <c r="O56" s="15"/>
      <c r="P56" s="15" t="s">
        <v>7</v>
      </c>
      <c r="Q56" s="15"/>
      <c r="R56" s="15"/>
      <c r="S56" s="15" t="s">
        <v>8</v>
      </c>
      <c r="T56" s="15"/>
      <c r="U56" s="15"/>
    </row>
    <row r="57" spans="1:21" ht="40.049999999999997" customHeight="1" x14ac:dyDescent="0.3">
      <c r="A57" s="3"/>
      <c r="B57" s="4" t="s">
        <v>27</v>
      </c>
      <c r="C57" s="5" t="s">
        <v>28</v>
      </c>
      <c r="D57" s="5" t="s">
        <v>9</v>
      </c>
      <c r="E57" s="6"/>
      <c r="F57" s="4" t="s">
        <v>27</v>
      </c>
      <c r="G57" s="5" t="s">
        <v>28</v>
      </c>
      <c r="H57" s="6"/>
      <c r="I57" s="4" t="s">
        <v>27</v>
      </c>
      <c r="J57" s="5" t="s">
        <v>28</v>
      </c>
      <c r="L57" s="3"/>
      <c r="M57" s="4" t="s">
        <v>27</v>
      </c>
      <c r="N57" s="5" t="s">
        <v>28</v>
      </c>
      <c r="O57" s="5" t="s">
        <v>9</v>
      </c>
      <c r="P57" s="6"/>
      <c r="Q57" s="4" t="s">
        <v>27</v>
      </c>
      <c r="R57" s="5" t="s">
        <v>28</v>
      </c>
      <c r="S57" s="6"/>
      <c r="T57" s="4" t="s">
        <v>27</v>
      </c>
      <c r="U57" s="5" t="s">
        <v>28</v>
      </c>
    </row>
    <row r="58" spans="1:21" ht="40.049999999999997" customHeight="1" x14ac:dyDescent="0.3">
      <c r="A58" s="4" t="s">
        <v>0</v>
      </c>
      <c r="B58" s="7">
        <v>6</v>
      </c>
      <c r="C58" s="7">
        <f t="shared" ref="C58:C60" si="12">D58-B58</f>
        <v>31</v>
      </c>
      <c r="D58" s="7">
        <v>37</v>
      </c>
      <c r="E58" s="5" t="s">
        <v>0</v>
      </c>
      <c r="F58" s="8">
        <f>(D58*B60)/D60</f>
        <v>3.46875</v>
      </c>
      <c r="G58" s="8">
        <f>(D58*C60)/D60</f>
        <v>33.53125</v>
      </c>
      <c r="H58" s="5" t="s">
        <v>0</v>
      </c>
      <c r="I58" s="8">
        <f>(B58-F58)^2/F58</f>
        <v>1.8471283783783783</v>
      </c>
      <c r="J58" s="8">
        <f>(C58-G58)^2/G58</f>
        <v>0.19108224603914259</v>
      </c>
      <c r="L58" s="4" t="s">
        <v>4</v>
      </c>
      <c r="M58" s="7">
        <v>8</v>
      </c>
      <c r="N58" s="7">
        <f t="shared" ref="N58:N60" si="13">O58-M58</f>
        <v>73</v>
      </c>
      <c r="O58" s="7">
        <v>81</v>
      </c>
      <c r="P58" s="4" t="s">
        <v>4</v>
      </c>
      <c r="Q58" s="8">
        <f>(O58*M60)/O60</f>
        <v>4.9465648854961835</v>
      </c>
      <c r="R58" s="8">
        <f>(O58*N60)/O60</f>
        <v>76.053435114503813</v>
      </c>
      <c r="S58" s="4" t="s">
        <v>4</v>
      </c>
      <c r="T58" s="8">
        <f>(M58-Q58)^2/Q58</f>
        <v>1.8848364904344543</v>
      </c>
      <c r="U58" s="8">
        <f>(N58-R58)^2/R58</f>
        <v>0.12259099124776911</v>
      </c>
    </row>
    <row r="59" spans="1:21" ht="40.049999999999997" customHeight="1" x14ac:dyDescent="0.3">
      <c r="A59" s="4" t="s">
        <v>1</v>
      </c>
      <c r="B59" s="7">
        <v>0</v>
      </c>
      <c r="C59" s="7">
        <f t="shared" si="12"/>
        <v>27</v>
      </c>
      <c r="D59" s="7">
        <v>27</v>
      </c>
      <c r="E59" s="5" t="s">
        <v>1</v>
      </c>
      <c r="F59" s="8">
        <f>(D59*B60)/D60</f>
        <v>2.53125</v>
      </c>
      <c r="G59" s="8">
        <f>(D59*C60)/D60</f>
        <v>24.46875</v>
      </c>
      <c r="H59" s="5" t="s">
        <v>1</v>
      </c>
      <c r="I59" s="8">
        <f>(B59-F59)^2/F59</f>
        <v>2.53125</v>
      </c>
      <c r="J59" s="8">
        <f>(C59-G59)^2/G59</f>
        <v>0.26185344827586204</v>
      </c>
      <c r="L59" s="4" t="s">
        <v>5</v>
      </c>
      <c r="M59" s="7">
        <v>0</v>
      </c>
      <c r="N59" s="7">
        <f t="shared" si="13"/>
        <v>50</v>
      </c>
      <c r="O59" s="7">
        <v>50</v>
      </c>
      <c r="P59" s="4" t="s">
        <v>5</v>
      </c>
      <c r="Q59" s="8">
        <f>(O59*M60)/O60</f>
        <v>3.053435114503817</v>
      </c>
      <c r="R59" s="8">
        <f>(O59*N60)/O60</f>
        <v>46.94656488549618</v>
      </c>
      <c r="S59" s="4" t="s">
        <v>5</v>
      </c>
      <c r="T59" s="8">
        <f>(M59-Q59)^2/Q59</f>
        <v>3.053435114503817</v>
      </c>
      <c r="U59" s="8">
        <f>(N59-R59)^2/R59</f>
        <v>0.19859740582138691</v>
      </c>
    </row>
    <row r="60" spans="1:21" ht="40.049999999999997" customHeight="1" x14ac:dyDescent="0.3">
      <c r="A60" s="4" t="s">
        <v>9</v>
      </c>
      <c r="B60" s="7">
        <f>SUM(B58:B59)</f>
        <v>6</v>
      </c>
      <c r="C60" s="7">
        <f t="shared" si="12"/>
        <v>58</v>
      </c>
      <c r="D60" s="7">
        <f>SUM(D58:D59)</f>
        <v>64</v>
      </c>
      <c r="H60" s="15" t="s">
        <v>10</v>
      </c>
      <c r="I60" s="15"/>
      <c r="J60" s="10"/>
      <c r="L60" s="4" t="s">
        <v>9</v>
      </c>
      <c r="M60" s="7">
        <f>SUM(M58:M59)</f>
        <v>8</v>
      </c>
      <c r="N60" s="7">
        <f t="shared" si="13"/>
        <v>123</v>
      </c>
      <c r="O60" s="7">
        <f>SUM(O58:O59)</f>
        <v>131</v>
      </c>
      <c r="S60" s="15" t="s">
        <v>10</v>
      </c>
      <c r="T60" s="15"/>
      <c r="U60" s="10"/>
    </row>
    <row r="61" spans="1:21" ht="40.049999999999997" customHeight="1" x14ac:dyDescent="0.3">
      <c r="H61" s="7" t="s">
        <v>11</v>
      </c>
      <c r="I61" s="8">
        <f>SUM(I58:J59)</f>
        <v>4.8313140726933828</v>
      </c>
      <c r="S61" s="7" t="s">
        <v>11</v>
      </c>
      <c r="T61" s="8">
        <f>SUM(T58:U59)</f>
        <v>5.2594600020074269</v>
      </c>
    </row>
    <row r="62" spans="1:21" ht="40.049999999999997" customHeight="1" x14ac:dyDescent="0.3">
      <c r="H62" s="7" t="s">
        <v>12</v>
      </c>
      <c r="I62" s="7">
        <f>(2-1)*(2-1)</f>
        <v>1</v>
      </c>
      <c r="S62" s="7" t="s">
        <v>12</v>
      </c>
      <c r="T62" s="7">
        <f>(2-1)*(2-1)</f>
        <v>1</v>
      </c>
    </row>
    <row r="63" spans="1:21" ht="40.049999999999997" customHeight="1" x14ac:dyDescent="0.3">
      <c r="H63" s="7" t="s">
        <v>13</v>
      </c>
      <c r="I63" s="8">
        <f>_xlfn.CHISQ.DIST.RT(I61,I62)</f>
        <v>2.7947321650362317E-2</v>
      </c>
      <c r="J63" s="9">
        <f>_xlfn.CHISQ.TEST(B58:C59,F58:G59)</f>
        <v>2.7947321650362317E-2</v>
      </c>
      <c r="S63" s="7" t="s">
        <v>13</v>
      </c>
      <c r="T63" s="8">
        <f>_xlfn.CHISQ.DIST.RT(T61,T62)</f>
        <v>2.1827790288735018E-2</v>
      </c>
      <c r="U63" s="9">
        <f>_xlfn.CHISQ.TEST(M58:N59,Q58:R59)</f>
        <v>2.1827790288735018E-2</v>
      </c>
    </row>
    <row r="64" spans="1:21" ht="40.049999999999997" customHeight="1" x14ac:dyDescent="0.3">
      <c r="A64" s="14" t="s">
        <v>35</v>
      </c>
      <c r="B64" s="14"/>
      <c r="C64" s="14"/>
      <c r="D64" s="14"/>
      <c r="E64" s="14"/>
      <c r="F64" s="14"/>
      <c r="G64" s="14"/>
      <c r="H64" s="14"/>
      <c r="I64" s="14"/>
      <c r="J64" s="14"/>
      <c r="L64" s="14" t="s">
        <v>35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40.049999999999997" customHeight="1" x14ac:dyDescent="0.3">
      <c r="A65" s="15" t="s">
        <v>6</v>
      </c>
      <c r="B65" s="15"/>
      <c r="C65" s="15"/>
      <c r="D65" s="15"/>
      <c r="E65" s="15" t="s">
        <v>7</v>
      </c>
      <c r="F65" s="15"/>
      <c r="G65" s="15"/>
      <c r="H65" s="15" t="s">
        <v>8</v>
      </c>
      <c r="I65" s="15"/>
      <c r="J65" s="15"/>
      <c r="L65" s="15" t="s">
        <v>6</v>
      </c>
      <c r="M65" s="15"/>
      <c r="N65" s="15"/>
      <c r="O65" s="15"/>
      <c r="P65" s="15" t="s">
        <v>7</v>
      </c>
      <c r="Q65" s="15"/>
      <c r="R65" s="15"/>
      <c r="S65" s="15" t="s">
        <v>8</v>
      </c>
      <c r="T65" s="15"/>
      <c r="U65" s="15"/>
    </row>
    <row r="66" spans="1:21" ht="40.049999999999997" customHeight="1" x14ac:dyDescent="0.3">
      <c r="A66" s="3"/>
      <c r="B66" s="4" t="s">
        <v>27</v>
      </c>
      <c r="C66" s="5" t="s">
        <v>28</v>
      </c>
      <c r="D66" s="5" t="s">
        <v>9</v>
      </c>
      <c r="E66" s="6"/>
      <c r="F66" s="4" t="s">
        <v>27</v>
      </c>
      <c r="G66" s="5" t="s">
        <v>28</v>
      </c>
      <c r="H66" s="6"/>
      <c r="I66" s="4" t="s">
        <v>27</v>
      </c>
      <c r="J66" s="5" t="s">
        <v>28</v>
      </c>
      <c r="L66" s="3"/>
      <c r="M66" s="4" t="s">
        <v>27</v>
      </c>
      <c r="N66" s="5" t="s">
        <v>28</v>
      </c>
      <c r="O66" s="5" t="s">
        <v>9</v>
      </c>
      <c r="P66" s="6"/>
      <c r="Q66" s="4" t="s">
        <v>27</v>
      </c>
      <c r="R66" s="5" t="s">
        <v>28</v>
      </c>
      <c r="S66" s="6"/>
      <c r="T66" s="4" t="s">
        <v>27</v>
      </c>
      <c r="U66" s="5" t="s">
        <v>28</v>
      </c>
    </row>
    <row r="67" spans="1:21" ht="40.049999999999997" customHeight="1" x14ac:dyDescent="0.3">
      <c r="A67" s="4" t="s">
        <v>0</v>
      </c>
      <c r="B67" s="7">
        <v>2</v>
      </c>
      <c r="C67" s="7">
        <f t="shared" ref="C67:C69" si="14">D67-B67</f>
        <v>35</v>
      </c>
      <c r="D67" s="7">
        <v>37</v>
      </c>
      <c r="E67" s="5" t="s">
        <v>0</v>
      </c>
      <c r="F67" s="8">
        <f>(D67*B69)/D69</f>
        <v>2.3125</v>
      </c>
      <c r="G67" s="8">
        <f>(D67*C69)/D69</f>
        <v>34.6875</v>
      </c>
      <c r="H67" s="5" t="s">
        <v>0</v>
      </c>
      <c r="I67" s="8">
        <f>(B67-F67)^2/F67</f>
        <v>4.2229729729729729E-2</v>
      </c>
      <c r="J67" s="8">
        <f>(C67-G67)^2/G67</f>
        <v>2.8153153153153152E-3</v>
      </c>
      <c r="L67" s="4" t="s">
        <v>4</v>
      </c>
      <c r="M67" s="7">
        <v>4</v>
      </c>
      <c r="N67" s="7">
        <f t="shared" ref="N67:N69" si="15">O67-M67</f>
        <v>77</v>
      </c>
      <c r="O67" s="7">
        <v>81</v>
      </c>
      <c r="P67" s="4" t="s">
        <v>4</v>
      </c>
      <c r="Q67" s="8">
        <f>(O67*M69)/O69</f>
        <v>2.4732824427480917</v>
      </c>
      <c r="R67" s="8">
        <f>(O67*N69)/O69</f>
        <v>78.526717557251914</v>
      </c>
      <c r="S67" s="4" t="s">
        <v>4</v>
      </c>
      <c r="T67" s="8">
        <f>(M67-Q67)^2/Q67</f>
        <v>0.94241824521722717</v>
      </c>
      <c r="U67" s="8">
        <f>(N67-R67)^2/R67</f>
        <v>2.9682464416290827E-2</v>
      </c>
    </row>
    <row r="68" spans="1:21" ht="40.049999999999997" customHeight="1" x14ac:dyDescent="0.3">
      <c r="A68" s="4" t="s">
        <v>1</v>
      </c>
      <c r="B68" s="7">
        <v>2</v>
      </c>
      <c r="C68" s="7">
        <f t="shared" si="14"/>
        <v>25</v>
      </c>
      <c r="D68" s="7">
        <v>27</v>
      </c>
      <c r="E68" s="5" t="s">
        <v>1</v>
      </c>
      <c r="F68" s="8">
        <f>(D68*B69)/D69</f>
        <v>1.6875</v>
      </c>
      <c r="G68" s="8">
        <f>(D68*C69)/D69</f>
        <v>25.3125</v>
      </c>
      <c r="H68" s="5" t="s">
        <v>1</v>
      </c>
      <c r="I68" s="8">
        <f>(B68-F68)^2/F68</f>
        <v>5.7870370370370371E-2</v>
      </c>
      <c r="J68" s="8">
        <f>(C68-G68)^2/G68</f>
        <v>3.8580246913580245E-3</v>
      </c>
      <c r="L68" s="4" t="s">
        <v>5</v>
      </c>
      <c r="M68" s="7">
        <v>0</v>
      </c>
      <c r="N68" s="7">
        <f t="shared" si="15"/>
        <v>50</v>
      </c>
      <c r="O68" s="7">
        <v>50</v>
      </c>
      <c r="P68" s="4" t="s">
        <v>5</v>
      </c>
      <c r="Q68" s="8">
        <f>(O68*M69)/O69</f>
        <v>1.5267175572519085</v>
      </c>
      <c r="R68" s="8">
        <f>(O68*N69)/O69</f>
        <v>48.473282442748094</v>
      </c>
      <c r="S68" s="4" t="s">
        <v>5</v>
      </c>
      <c r="T68" s="8">
        <f>(M68-Q68)^2/Q68</f>
        <v>1.5267175572519085</v>
      </c>
      <c r="U68" s="8">
        <f>(N68-R68)^2/R68</f>
        <v>4.8085592354390694E-2</v>
      </c>
    </row>
    <row r="69" spans="1:21" ht="40.049999999999997" customHeight="1" x14ac:dyDescent="0.3">
      <c r="A69" s="4" t="s">
        <v>9</v>
      </c>
      <c r="B69" s="7">
        <f>SUM(B67:B68)</f>
        <v>4</v>
      </c>
      <c r="C69" s="7">
        <f t="shared" si="14"/>
        <v>60</v>
      </c>
      <c r="D69" s="7">
        <f>SUM(D67:D68)</f>
        <v>64</v>
      </c>
      <c r="H69" s="15" t="s">
        <v>10</v>
      </c>
      <c r="I69" s="15"/>
      <c r="J69" s="10"/>
      <c r="L69" s="4" t="s">
        <v>9</v>
      </c>
      <c r="M69" s="7">
        <f>SUM(M67:M68)</f>
        <v>4</v>
      </c>
      <c r="N69" s="7">
        <f t="shared" si="15"/>
        <v>127</v>
      </c>
      <c r="O69" s="7">
        <f>SUM(O67:O68)</f>
        <v>131</v>
      </c>
      <c r="S69" s="15" t="s">
        <v>10</v>
      </c>
      <c r="T69" s="15"/>
      <c r="U69" s="10"/>
    </row>
    <row r="70" spans="1:21" ht="40.049999999999997" customHeight="1" x14ac:dyDescent="0.3">
      <c r="H70" s="7" t="s">
        <v>11</v>
      </c>
      <c r="I70" s="8">
        <f>SUM(I67:J68)</f>
        <v>0.10677344010677343</v>
      </c>
      <c r="S70" s="7" t="s">
        <v>11</v>
      </c>
      <c r="T70" s="8">
        <f>SUM(T67:U68)</f>
        <v>2.5469038592398174</v>
      </c>
    </row>
    <row r="71" spans="1:21" ht="40.049999999999997" customHeight="1" x14ac:dyDescent="0.3">
      <c r="H71" s="7" t="s">
        <v>12</v>
      </c>
      <c r="I71" s="7">
        <f>(2-1)*(2-1)</f>
        <v>1</v>
      </c>
      <c r="S71" s="7" t="s">
        <v>12</v>
      </c>
      <c r="T71" s="7">
        <f>(2-1)*(2-1)</f>
        <v>1</v>
      </c>
    </row>
    <row r="72" spans="1:21" ht="40.049999999999997" customHeight="1" x14ac:dyDescent="0.3">
      <c r="H72" s="7" t="s">
        <v>13</v>
      </c>
      <c r="I72" s="8">
        <f>_xlfn.CHISQ.DIST.RT(I70,I71)</f>
        <v>0.74384786160618233</v>
      </c>
      <c r="J72" s="9">
        <f>_xlfn.CHISQ.TEST(B67:C68,F67:G68)</f>
        <v>0.74384786160618233</v>
      </c>
      <c r="S72" s="7" t="s">
        <v>13</v>
      </c>
      <c r="T72" s="8">
        <f>_xlfn.CHISQ.DIST.RT(T70,T71)</f>
        <v>0.11051062837670311</v>
      </c>
      <c r="U72" s="9">
        <f>_xlfn.CHISQ.TEST(M67:N68,Q67:R68)</f>
        <v>0.11051062837670311</v>
      </c>
    </row>
    <row r="73" spans="1:21" ht="40.049999999999997" customHeight="1" x14ac:dyDescent="0.3">
      <c r="A73" s="14" t="s">
        <v>36</v>
      </c>
      <c r="B73" s="14"/>
      <c r="C73" s="14"/>
      <c r="D73" s="14"/>
      <c r="E73" s="14"/>
      <c r="F73" s="14"/>
      <c r="G73" s="14"/>
      <c r="H73" s="14"/>
      <c r="I73" s="14"/>
      <c r="J73" s="14"/>
      <c r="L73" s="14" t="s">
        <v>36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40.049999999999997" customHeight="1" x14ac:dyDescent="0.3">
      <c r="A74" s="15" t="s">
        <v>6</v>
      </c>
      <c r="B74" s="15"/>
      <c r="C74" s="15"/>
      <c r="D74" s="15"/>
      <c r="E74" s="15" t="s">
        <v>7</v>
      </c>
      <c r="F74" s="15"/>
      <c r="G74" s="15"/>
      <c r="H74" s="15" t="s">
        <v>8</v>
      </c>
      <c r="I74" s="15"/>
      <c r="J74" s="15"/>
      <c r="L74" s="15" t="s">
        <v>6</v>
      </c>
      <c r="M74" s="15"/>
      <c r="N74" s="15"/>
      <c r="O74" s="15"/>
      <c r="P74" s="15" t="s">
        <v>7</v>
      </c>
      <c r="Q74" s="15"/>
      <c r="R74" s="15"/>
      <c r="S74" s="15" t="s">
        <v>8</v>
      </c>
      <c r="T74" s="15"/>
      <c r="U74" s="15"/>
    </row>
    <row r="75" spans="1:21" ht="40.049999999999997" customHeight="1" x14ac:dyDescent="0.3">
      <c r="A75" s="3"/>
      <c r="B75" s="4" t="s">
        <v>27</v>
      </c>
      <c r="C75" s="5" t="s">
        <v>28</v>
      </c>
      <c r="D75" s="5" t="s">
        <v>9</v>
      </c>
      <c r="E75" s="6"/>
      <c r="F75" s="4" t="s">
        <v>27</v>
      </c>
      <c r="G75" s="5" t="s">
        <v>28</v>
      </c>
      <c r="H75" s="6"/>
      <c r="I75" s="4" t="s">
        <v>27</v>
      </c>
      <c r="J75" s="5" t="s">
        <v>28</v>
      </c>
      <c r="L75" s="3"/>
      <c r="M75" s="4" t="s">
        <v>27</v>
      </c>
      <c r="N75" s="5" t="s">
        <v>28</v>
      </c>
      <c r="O75" s="5" t="s">
        <v>9</v>
      </c>
      <c r="P75" s="6"/>
      <c r="Q75" s="4" t="s">
        <v>27</v>
      </c>
      <c r="R75" s="5" t="s">
        <v>28</v>
      </c>
      <c r="S75" s="6"/>
      <c r="T75" s="4" t="s">
        <v>27</v>
      </c>
      <c r="U75" s="5" t="s">
        <v>28</v>
      </c>
    </row>
    <row r="76" spans="1:21" ht="40.049999999999997" customHeight="1" x14ac:dyDescent="0.3">
      <c r="A76" s="4" t="s">
        <v>0</v>
      </c>
      <c r="B76" s="7">
        <v>2</v>
      </c>
      <c r="C76" s="7">
        <f>D76-B76</f>
        <v>35</v>
      </c>
      <c r="D76" s="7">
        <v>37</v>
      </c>
      <c r="E76" s="5" t="s">
        <v>0</v>
      </c>
      <c r="F76" s="8">
        <f>(D76*B78)/D78</f>
        <v>2.3125</v>
      </c>
      <c r="G76" s="8">
        <f>(D76*C78)/D78</f>
        <v>34.6875</v>
      </c>
      <c r="H76" s="5" t="s">
        <v>0</v>
      </c>
      <c r="I76" s="8">
        <f>(B76-F76)^2/F76</f>
        <v>4.2229729729729729E-2</v>
      </c>
      <c r="J76" s="8">
        <f>(C76-G76)^2/G76</f>
        <v>2.8153153153153152E-3</v>
      </c>
      <c r="L76" s="4" t="s">
        <v>4</v>
      </c>
      <c r="M76" s="7">
        <v>4</v>
      </c>
      <c r="N76" s="7">
        <f>O76-M76</f>
        <v>77</v>
      </c>
      <c r="O76" s="7">
        <v>81</v>
      </c>
      <c r="P76" s="4" t="s">
        <v>4</v>
      </c>
      <c r="Q76" s="8">
        <f>(O76*M78)/O78</f>
        <v>2.4732824427480917</v>
      </c>
      <c r="R76" s="8">
        <f>(O76*N78)/O78</f>
        <v>78.526717557251914</v>
      </c>
      <c r="S76" s="4" t="s">
        <v>4</v>
      </c>
      <c r="T76" s="8">
        <f>(M76-Q76)^2/Q76</f>
        <v>0.94241824521722717</v>
      </c>
      <c r="U76" s="8">
        <f>(N76-R76)^2/R76</f>
        <v>2.9682464416290827E-2</v>
      </c>
    </row>
    <row r="77" spans="1:21" ht="40.049999999999997" customHeight="1" x14ac:dyDescent="0.3">
      <c r="A77" s="4" t="s">
        <v>1</v>
      </c>
      <c r="B77" s="7">
        <v>2</v>
      </c>
      <c r="C77" s="7">
        <f t="shared" ref="C77:C78" si="16">D77-B77</f>
        <v>25</v>
      </c>
      <c r="D77" s="7">
        <v>27</v>
      </c>
      <c r="E77" s="5" t="s">
        <v>1</v>
      </c>
      <c r="F77" s="8">
        <f>(D77*B78)/D78</f>
        <v>1.6875</v>
      </c>
      <c r="G77" s="8">
        <f>(D77*C78)/D78</f>
        <v>25.3125</v>
      </c>
      <c r="H77" s="5" t="s">
        <v>1</v>
      </c>
      <c r="I77" s="8">
        <f>(B77-F77)^2/F77</f>
        <v>5.7870370370370371E-2</v>
      </c>
      <c r="J77" s="8">
        <f>(C77-G77)^2/G77</f>
        <v>3.8580246913580245E-3</v>
      </c>
      <c r="L77" s="4" t="s">
        <v>5</v>
      </c>
      <c r="M77" s="7">
        <v>0</v>
      </c>
      <c r="N77" s="7">
        <f t="shared" ref="N77:N78" si="17">O77-M77</f>
        <v>50</v>
      </c>
      <c r="O77" s="7">
        <v>50</v>
      </c>
      <c r="P77" s="4" t="s">
        <v>5</v>
      </c>
      <c r="Q77" s="8">
        <f>(O77*M78)/O78</f>
        <v>1.5267175572519085</v>
      </c>
      <c r="R77" s="8">
        <f>(O77*N78)/O78</f>
        <v>48.473282442748094</v>
      </c>
      <c r="S77" s="4" t="s">
        <v>5</v>
      </c>
      <c r="T77" s="8">
        <f>(M77-Q77)^2/Q77</f>
        <v>1.5267175572519085</v>
      </c>
      <c r="U77" s="8">
        <f>(N77-R77)^2/R77</f>
        <v>4.8085592354390694E-2</v>
      </c>
    </row>
    <row r="78" spans="1:21" ht="40.049999999999997" customHeight="1" x14ac:dyDescent="0.3">
      <c r="A78" s="4" t="s">
        <v>9</v>
      </c>
      <c r="B78" s="7">
        <f>SUM(B76:B77)</f>
        <v>4</v>
      </c>
      <c r="C78" s="7">
        <f t="shared" si="16"/>
        <v>60</v>
      </c>
      <c r="D78" s="7">
        <f>SUM(D76:D77)</f>
        <v>64</v>
      </c>
      <c r="H78" s="15" t="s">
        <v>10</v>
      </c>
      <c r="I78" s="15"/>
      <c r="J78" s="10"/>
      <c r="L78" s="4" t="s">
        <v>9</v>
      </c>
      <c r="M78" s="7">
        <f>SUM(M76:M77)</f>
        <v>4</v>
      </c>
      <c r="N78" s="7">
        <f t="shared" si="17"/>
        <v>127</v>
      </c>
      <c r="O78" s="7">
        <f>SUM(O76:O77)</f>
        <v>131</v>
      </c>
      <c r="S78" s="15" t="s">
        <v>10</v>
      </c>
      <c r="T78" s="15"/>
      <c r="U78" s="10"/>
    </row>
    <row r="79" spans="1:21" ht="40.049999999999997" customHeight="1" x14ac:dyDescent="0.3">
      <c r="H79" s="7" t="s">
        <v>11</v>
      </c>
      <c r="I79" s="8">
        <f>SUM(I76:J77)</f>
        <v>0.10677344010677343</v>
      </c>
      <c r="S79" s="7" t="s">
        <v>11</v>
      </c>
      <c r="T79" s="8">
        <f>SUM(T76:U77)</f>
        <v>2.5469038592398174</v>
      </c>
    </row>
    <row r="80" spans="1:21" ht="40.049999999999997" customHeight="1" x14ac:dyDescent="0.3">
      <c r="H80" s="7" t="s">
        <v>12</v>
      </c>
      <c r="I80" s="7">
        <f>(2-1)*(2-1)</f>
        <v>1</v>
      </c>
      <c r="S80" s="7" t="s">
        <v>12</v>
      </c>
      <c r="T80" s="7">
        <f>(2-1)*(2-1)</f>
        <v>1</v>
      </c>
    </row>
    <row r="81" spans="8:21" ht="40.049999999999997" customHeight="1" x14ac:dyDescent="0.3">
      <c r="H81" s="7" t="s">
        <v>13</v>
      </c>
      <c r="I81" s="8">
        <f>_xlfn.CHISQ.DIST.RT(I79,I80)</f>
        <v>0.74384786160618233</v>
      </c>
      <c r="J81" s="9">
        <f>_xlfn.CHISQ.TEST(B76:C77,F76:G77)</f>
        <v>0.74384786160618233</v>
      </c>
      <c r="S81" s="7" t="s">
        <v>13</v>
      </c>
      <c r="T81" s="8">
        <f>_xlfn.CHISQ.DIST.RT(T79,T80)</f>
        <v>0.11051062837670311</v>
      </c>
      <c r="U81" s="9">
        <f>_xlfn.CHISQ.TEST(M76:N77,Q76:R77)</f>
        <v>0.11051062837670311</v>
      </c>
    </row>
  </sheetData>
  <mergeCells count="90">
    <mergeCell ref="H78:I78"/>
    <mergeCell ref="S78:T78"/>
    <mergeCell ref="H69:I69"/>
    <mergeCell ref="S69:T69"/>
    <mergeCell ref="A73:J73"/>
    <mergeCell ref="L73:U73"/>
    <mergeCell ref="A74:D74"/>
    <mergeCell ref="E74:G74"/>
    <mergeCell ref="H74:J74"/>
    <mergeCell ref="L74:O74"/>
    <mergeCell ref="P74:R74"/>
    <mergeCell ref="S74:U74"/>
    <mergeCell ref="H60:I60"/>
    <mergeCell ref="S60:T60"/>
    <mergeCell ref="A64:J64"/>
    <mergeCell ref="L64:U64"/>
    <mergeCell ref="A65:D65"/>
    <mergeCell ref="E65:G65"/>
    <mergeCell ref="H65:J65"/>
    <mergeCell ref="L65:O65"/>
    <mergeCell ref="P65:R65"/>
    <mergeCell ref="S65:U65"/>
    <mergeCell ref="H51:I51"/>
    <mergeCell ref="S51:T51"/>
    <mergeCell ref="A55:J55"/>
    <mergeCell ref="L55:U55"/>
    <mergeCell ref="A56:D56"/>
    <mergeCell ref="E56:G56"/>
    <mergeCell ref="H56:J56"/>
    <mergeCell ref="L56:O56"/>
    <mergeCell ref="P56:R56"/>
    <mergeCell ref="S56:U56"/>
    <mergeCell ref="H42:I42"/>
    <mergeCell ref="S42:T42"/>
    <mergeCell ref="A46:J46"/>
    <mergeCell ref="L46:U46"/>
    <mergeCell ref="A47:D47"/>
    <mergeCell ref="E47:G47"/>
    <mergeCell ref="H47:J47"/>
    <mergeCell ref="L47:O47"/>
    <mergeCell ref="P47:R47"/>
    <mergeCell ref="S47:U47"/>
    <mergeCell ref="H33:I33"/>
    <mergeCell ref="S33:T33"/>
    <mergeCell ref="A37:J37"/>
    <mergeCell ref="L37:U37"/>
    <mergeCell ref="A38:D38"/>
    <mergeCell ref="E38:G38"/>
    <mergeCell ref="H38:J38"/>
    <mergeCell ref="L38:O38"/>
    <mergeCell ref="P38:R38"/>
    <mergeCell ref="S38:U38"/>
    <mergeCell ref="H24:I24"/>
    <mergeCell ref="S24:T24"/>
    <mergeCell ref="A28:J28"/>
    <mergeCell ref="L28:U28"/>
    <mergeCell ref="A29:D29"/>
    <mergeCell ref="E29:G29"/>
    <mergeCell ref="H29:J29"/>
    <mergeCell ref="L29:O29"/>
    <mergeCell ref="P29:R29"/>
    <mergeCell ref="S29:U29"/>
    <mergeCell ref="H15:I15"/>
    <mergeCell ref="S15:T15"/>
    <mergeCell ref="A19:J19"/>
    <mergeCell ref="L19:U19"/>
    <mergeCell ref="A20:D20"/>
    <mergeCell ref="E20:G20"/>
    <mergeCell ref="H20:J20"/>
    <mergeCell ref="L20:O20"/>
    <mergeCell ref="P20:R20"/>
    <mergeCell ref="S20:U20"/>
    <mergeCell ref="H6:I6"/>
    <mergeCell ref="S6:T6"/>
    <mergeCell ref="A10:J10"/>
    <mergeCell ref="L10:U10"/>
    <mergeCell ref="A11:D11"/>
    <mergeCell ref="E11:G11"/>
    <mergeCell ref="H11:J11"/>
    <mergeCell ref="L11:O11"/>
    <mergeCell ref="P11:R11"/>
    <mergeCell ref="S11:U11"/>
    <mergeCell ref="A1:J1"/>
    <mergeCell ref="L1:U1"/>
    <mergeCell ref="A2:D2"/>
    <mergeCell ref="E2:G2"/>
    <mergeCell ref="H2:J2"/>
    <mergeCell ref="L2:O2"/>
    <mergeCell ref="P2:R2"/>
    <mergeCell ref="S2:U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4 1 W U v l U R z q k A A A A 9 Q A A A B I A H A B D b 2 5 m a W c v U G F j a 2 F n Z S 5 4 b W w g o h g A K K A U A A A A A A A A A A A A A A A A A A A A A A A A A A A A h Y + x D o I w G I R f h X S n L X U h 5 K c k O r h I Y m J i X B u o 0 A g / h h b L u z n 4 S L 6 C G E X d H O + + u + T u f r 1 B N r Z N c N G 9 N R 2 m J K K c B B q L r j R Y p W R w x z A m m Y S t K k 6 q 0 s E U R p u M 1 q S k d u 6 c M O a 9 p 3 5 B u 7 5 i g v O I H f L N r q h 1 q 0 K D 1 i k s N P m 0 y v 8 t I m H / G i M F j W M q + D Q J 2 O x B b v D L x c S e 9 M e E 1 d C 4 o d d S Y 7 h e A p s l s P c F + Q B Q S w M E F A A C A A g A 1 4 1 W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e N V l I o i k e 4 D g A A A B E A A A A T A B w A R m 9 y b X V s Y X M v U 2 V j d G l v b j E u b S C i G A A o o B Q A A A A A A A A A A A A A A A A A A A A A A A A A A A A r T k 0 u y c z P U w i G 0 I b W A F B L A Q I t A B Q A A g A I A N e N V l L 5 V E c 6 p A A A A P U A A A A S A A A A A A A A A A A A A A A A A A A A A A B D b 2 5 m a W c v U G F j a 2 F n Z S 5 4 b W x Q S w E C L Q A U A A I A C A D X j V Z S D 8 r p q 6 Q A A A D p A A A A E w A A A A A A A A A A A A A A A A D w A A A A W 0 N v b n R l b n R f V H l w Z X N d L n h t b F B L A Q I t A B Q A A g A I A N e N V l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y + i Z B V Z V b R q 1 d 1 S T G n K R L A A A A A A I A A A A A A B B m A A A A A Q A A I A A A A O O 3 y B H c E V d W R R R u 0 A L l G 1 B 9 G S N a t i c / y A 1 C D J 2 F L j Y C A A A A A A 6 A A A A A A g A A I A A A A K o / z + P D Y 7 k K F g 0 h 1 B d S 8 5 D n A q U F W v g G R g G e + y c 2 r 4 k A U A A A A P 1 Z 0 8 y f m l T b x w P P M t i f D F f T x l / r 1 f i I X x c 0 Y X D Q S j m G Y 0 C i e f q c 2 j J a M t F 2 D X S P z r 6 W 0 S a o y K G d K K t e R J B W w X S Y + l v r p 2 g C / h T B r K q u W s i 2 Q A A A A F o Y R s y a E D 5 d o 3 i j a H O v 8 7 b q P K 0 R Z + t S n P j L q q h X l B n w F f c b i N c U W v O v e P 7 + N C M 7 u b x V B e r q l d u O 9 E 0 W Z / g 3 z 0 c = < / D a t a M a s h u p > 
</file>

<file path=customXml/itemProps1.xml><?xml version="1.0" encoding="utf-8"?>
<ds:datastoreItem xmlns:ds="http://schemas.openxmlformats.org/officeDocument/2006/customXml" ds:itemID="{90B60A42-469E-42A7-AAED-150555A60EA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PalPath Neolithic ChiSQ Test</vt:lpstr>
      <vt:lpstr>PalPath EarlyNeo ChiSQ Test</vt:lpstr>
      <vt:lpstr>PalPath MiddleNeo ChiSQ Test</vt:lpstr>
      <vt:lpstr>PalPath LateNeo ChiSQ Test</vt:lpstr>
      <vt:lpstr>PalPath NorthBrit ChiSQ Test</vt:lpstr>
      <vt:lpstr>PalPath CentralBrit ChiSQ Test</vt:lpstr>
      <vt:lpstr>PalPath SouthBrit ChiSQ Test</vt:lpstr>
      <vt:lpstr>PalPath Barrow ChiSQ Test</vt:lpstr>
      <vt:lpstr>PalPath CauseEnc ChiSQ Test</vt:lpstr>
      <vt:lpstr>PalPath ChambTomb ChiSQ Test</vt:lpstr>
      <vt:lpstr>PalPath NaturalCxts ChiSQ Test</vt:lpstr>
      <vt:lpstr>C&amp;N Neolithic F-Test</vt:lpstr>
      <vt:lpstr>C&amp;N EarlyNeo F-Test</vt:lpstr>
      <vt:lpstr>C&amp;N MiddleNeo F-Test</vt:lpstr>
      <vt:lpstr>C&amp;N LateNeo F-Test</vt:lpstr>
      <vt:lpstr>Sr&amp;O Neolithic Chi SQ Test</vt:lpstr>
      <vt:lpstr>Sr&amp;O EarlyNeo ChiSQ Test</vt:lpstr>
      <vt:lpstr>Sr&amp;O MiddleNeo ChiSQ Test</vt:lpstr>
      <vt:lpstr>Sr&amp;O CentralBrit ChiSQ Test</vt:lpstr>
      <vt:lpstr>Sr&amp;O SouthBrit ChiSQ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2023-07-14T09:25:56Z</dcterms:modified>
</cp:coreProperties>
</file>